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41BE891-A378-46BE-9E68-CF624A933A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Y180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Y116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F10" i="1"/>
  <c r="J9" i="1"/>
  <c r="F9" i="1"/>
  <c r="A9" i="1"/>
  <c r="A10" i="1" s="1"/>
  <c r="D7" i="1"/>
  <c r="Q6" i="1"/>
  <c r="P2" i="1"/>
  <c r="Z66" i="1" l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Z124" i="1" s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Z378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Z116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Z174" i="1" s="1"/>
  <c r="Y174" i="1"/>
  <c r="Z180" i="1"/>
  <c r="BP178" i="1"/>
  <c r="BN178" i="1"/>
  <c r="Z178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Z361" i="1"/>
  <c r="BP421" i="1"/>
  <c r="BN421" i="1"/>
  <c r="Z421" i="1"/>
  <c r="Z424" i="1" s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Z234" i="1" s="1"/>
  <c r="BP231" i="1"/>
  <c r="BN231" i="1"/>
  <c r="Z231" i="1"/>
  <c r="Z251" i="1"/>
  <c r="BP247" i="1"/>
  <c r="BN247" i="1"/>
  <c r="Z247" i="1"/>
  <c r="Y251" i="1"/>
  <c r="BP256" i="1"/>
  <c r="BN256" i="1"/>
  <c r="Z256" i="1"/>
  <c r="Z260" i="1" s="1"/>
  <c r="Y260" i="1"/>
  <c r="Z268" i="1"/>
  <c r="BP265" i="1"/>
  <c r="BN265" i="1"/>
  <c r="Z265" i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Z356" i="1" s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Z411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52" i="1" l="1"/>
  <c r="Z406" i="1"/>
  <c r="Z468" i="1"/>
  <c r="Y519" i="1"/>
  <c r="Z218" i="1"/>
  <c r="Z93" i="1"/>
  <c r="Y517" i="1"/>
  <c r="Z309" i="1"/>
  <c r="Z493" i="1"/>
  <c r="Z206" i="1"/>
  <c r="Z72" i="1"/>
  <c r="Z59" i="1"/>
  <c r="Z522" i="1" s="1"/>
  <c r="Z32" i="1"/>
  <c r="Y521" i="1"/>
  <c r="Y518" i="1"/>
  <c r="Y520" i="1" s="1"/>
  <c r="Z323" i="1"/>
  <c r="Z317" i="1"/>
</calcChain>
</file>

<file path=xl/sharedStrings.xml><?xml version="1.0" encoding="utf-8"?>
<sst xmlns="http://schemas.openxmlformats.org/spreadsheetml/2006/main" count="2313" uniqueCount="819">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</sst>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8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45820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customHeight="1" x14ac:dyDescent="0.25">
      <c r="A61" s="594" t="s">
        <v>142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16</v>
      </c>
      <c r="Y77" s="576">
        <f t="shared" si="11"/>
        <v>16.8</v>
      </c>
      <c r="Z77" s="36">
        <f>IFERROR(IF(Y77=0,"",ROUNDUP(Y77/H77,0)*0.01898),"")</f>
        <v>3.7960000000000001E-2</v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16.965714285714284</v>
      </c>
      <c r="BN77" s="64">
        <f t="shared" si="13"/>
        <v>17.814</v>
      </c>
      <c r="BO77" s="64">
        <f t="shared" si="14"/>
        <v>2.976190476190476E-2</v>
      </c>
      <c r="BP77" s="64">
        <f t="shared" si="15"/>
        <v>3.125E-2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1.9047619047619047</v>
      </c>
      <c r="Y81" s="577">
        <f>IFERROR(Y75/H75,"0")+IFERROR(Y76/H76,"0")+IFERROR(Y77/H77,"0")+IFERROR(Y78/H78,"0")+IFERROR(Y79/H79,"0")+IFERROR(Y80/H80,"0")</f>
        <v>2</v>
      </c>
      <c r="Z81" s="577">
        <f>IFERROR(IF(Z75="",0,Z75),"0")+IFERROR(IF(Z76="",0,Z76),"0")+IFERROR(IF(Z77="",0,Z77),"0")+IFERROR(IF(Z78="",0,Z78),"0")+IFERROR(IF(Z79="",0,Z79),"0")+IFERROR(IF(Z80="",0,Z80),"0")</f>
        <v>3.7960000000000001E-2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16</v>
      </c>
      <c r="Y82" s="577">
        <f>IFERROR(SUM(Y75:Y80),"0")</f>
        <v>16.8</v>
      </c>
      <c r="Z82" s="37"/>
      <c r="AA82" s="578"/>
      <c r="AB82" s="578"/>
      <c r="AC82" s="578"/>
    </row>
    <row r="83" spans="1:68" ht="14.25" customHeight="1" x14ac:dyDescent="0.25">
      <c r="A83" s="594" t="s">
        <v>177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184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194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customHeight="1" x14ac:dyDescent="0.25">
      <c r="A104" s="595" t="s">
        <v>207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142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217</v>
      </c>
      <c r="B113" s="54" t="s">
        <v>218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220</v>
      </c>
      <c r="B114" s="54" t="s">
        <v>221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227</v>
      </c>
      <c r="C120" s="31">
        <v>4301051360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233</v>
      </c>
      <c r="B123" s="54" t="s">
        <v>234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customHeight="1" x14ac:dyDescent="0.25">
      <c r="A126" s="594" t="s">
        <v>177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242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12</v>
      </c>
      <c r="Y134" s="576">
        <f>IFERROR(IF(X134="",0,CEILING((X134/$H134),1)*$H134),"")</f>
        <v>12.8</v>
      </c>
      <c r="Z134" s="36">
        <f>IFERROR(IF(Y134=0,"",ROUNDUP(Y134/H134,0)*0.00651),"")</f>
        <v>2.6040000000000001E-2</v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12.675000000000001</v>
      </c>
      <c r="BN134" s="64">
        <f>IFERROR(Y134*I134/H134,"0")</f>
        <v>13.52</v>
      </c>
      <c r="BO134" s="64">
        <f>IFERROR(1/J134*(X134/H134),"0")</f>
        <v>2.0604395604395608E-2</v>
      </c>
      <c r="BP134" s="64">
        <f>IFERROR(1/J134*(Y134/H134),"0")</f>
        <v>2.197802197802198E-2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3.75</v>
      </c>
      <c r="Y135" s="577">
        <f>IFERROR(Y133/H133,"0")+IFERROR(Y134/H134,"0")</f>
        <v>4</v>
      </c>
      <c r="Z135" s="577">
        <f>IFERROR(IF(Z133="",0,Z133),"0")+IFERROR(IF(Z134="",0,Z134),"0")</f>
        <v>2.6040000000000001E-2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12</v>
      </c>
      <c r="Y136" s="577">
        <f>IFERROR(SUM(Y133:Y134),"0")</f>
        <v>12.8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8.3999999999999986</v>
      </c>
      <c r="Y139" s="576">
        <f>IFERROR(IF(X139="",0,CEILING((X139/$H139),1)*$H139),"")</f>
        <v>8.3999999999999986</v>
      </c>
      <c r="Z139" s="36">
        <f>IFERROR(IF(Y139=0,"",ROUNDUP(Y139/H139,0)*0.00651),"")</f>
        <v>1.9529999999999999E-2</v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9.2039999999999988</v>
      </c>
      <c r="BN139" s="64">
        <f>IFERROR(Y139*I139/H139,"0")</f>
        <v>9.2039999999999988</v>
      </c>
      <c r="BO139" s="64">
        <f>IFERROR(1/J139*(X139/H139),"0")</f>
        <v>1.6483516483516484E-2</v>
      </c>
      <c r="BP139" s="64">
        <f>IFERROR(1/J139*(Y139/H139),"0")</f>
        <v>1.6483516483516484E-2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2.9999999999999996</v>
      </c>
      <c r="Y140" s="577">
        <f>IFERROR(Y138/H138,"0")+IFERROR(Y139/H139,"0")</f>
        <v>2.9999999999999996</v>
      </c>
      <c r="Z140" s="577">
        <f>IFERROR(IF(Z138="",0,Z138),"0")+IFERROR(IF(Z139="",0,Z139),"0")</f>
        <v>1.9529999999999999E-2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8.3999999999999986</v>
      </c>
      <c r="Y141" s="577">
        <f>IFERROR(SUM(Y138:Y139),"0")</f>
        <v>8.3999999999999986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6.6000000000000014</v>
      </c>
      <c r="Y144" s="576">
        <f>IFERROR(IF(X144="",0,CEILING((X144/$H144),1)*$H144),"")</f>
        <v>7.92</v>
      </c>
      <c r="Z144" s="36">
        <f>IFERROR(IF(Y144=0,"",ROUNDUP(Y144/H144,0)*0.00651),"")</f>
        <v>1.9529999999999999E-2</v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7.2700000000000005</v>
      </c>
      <c r="BN144" s="64">
        <f>IFERROR(Y144*I144/H144,"0")</f>
        <v>8.7240000000000002</v>
      </c>
      <c r="BO144" s="64">
        <f>IFERROR(1/J144*(X144/H144),"0")</f>
        <v>1.373626373626374E-2</v>
      </c>
      <c r="BP144" s="64">
        <f>IFERROR(1/J144*(Y144/H144),"0")</f>
        <v>1.6483516483516484E-2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2.5000000000000004</v>
      </c>
      <c r="Y145" s="577">
        <f>IFERROR(Y143/H143,"0")+IFERROR(Y144/H144,"0")</f>
        <v>3</v>
      </c>
      <c r="Z145" s="577">
        <f>IFERROR(IF(Z143="",0,Z143),"0")+IFERROR(IF(Z144="",0,Z144),"0")</f>
        <v>1.9529999999999999E-2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6.6000000000000014</v>
      </c>
      <c r="Y146" s="577">
        <f>IFERROR(SUM(Y143:Y144),"0")</f>
        <v>7.92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266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267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142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268</v>
      </c>
      <c r="B161" s="54" t="s">
        <v>269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304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307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308</v>
      </c>
      <c r="B188" s="54" t="s">
        <v>309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311</v>
      </c>
      <c r="B189" s="54" t="s">
        <v>312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142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313</v>
      </c>
      <c r="B193" s="54" t="s">
        <v>314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316</v>
      </c>
      <c r="B194" s="54" t="s">
        <v>317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30</v>
      </c>
      <c r="Y198" s="576">
        <f t="shared" ref="Y198:Y205" si="26">IFERROR(IF(X198="",0,CEILING((X198/$H198),1)*$H198),"")</f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31.166666666666668</v>
      </c>
      <c r="BN198" s="64">
        <f t="shared" ref="BN198:BN205" si="28">IFERROR(Y198*I198/H198,"0")</f>
        <v>33.660000000000004</v>
      </c>
      <c r="BO198" s="64">
        <f t="shared" ref="BO198:BO205" si="29">IFERROR(1/J198*(X198/H198),"0")</f>
        <v>4.208754208754209E-2</v>
      </c>
      <c r="BP198" s="64">
        <f t="shared" ref="BP198:BP205" si="30">IFERROR(1/J198*(Y198/H198),"0")</f>
        <v>4.5454545454545463E-2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20</v>
      </c>
      <c r="Y199" s="576">
        <f t="shared" si="26"/>
        <v>21.6</v>
      </c>
      <c r="Z199" s="36">
        <f>IFERROR(IF(Y199=0,"",ROUNDUP(Y199/H199,0)*0.00902),"")</f>
        <v>3.6080000000000001E-2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20.777777777777779</v>
      </c>
      <c r="BN199" s="64">
        <f t="shared" si="28"/>
        <v>22.44</v>
      </c>
      <c r="BO199" s="64">
        <f t="shared" si="29"/>
        <v>2.8058361391694722E-2</v>
      </c>
      <c r="BP199" s="64">
        <f t="shared" si="30"/>
        <v>3.0303030303030304E-2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20</v>
      </c>
      <c r="Y200" s="576">
        <f t="shared" si="26"/>
        <v>21.6</v>
      </c>
      <c r="Z200" s="36">
        <f>IFERROR(IF(Y200=0,"",ROUNDUP(Y200/H200,0)*0.00902),"")</f>
        <v>3.6080000000000001E-2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20.777777777777779</v>
      </c>
      <c r="BN200" s="64">
        <f t="shared" si="28"/>
        <v>22.44</v>
      </c>
      <c r="BO200" s="64">
        <f t="shared" si="29"/>
        <v>2.8058361391694722E-2</v>
      </c>
      <c r="BP200" s="64">
        <f t="shared" si="30"/>
        <v>3.0303030303030304E-2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20</v>
      </c>
      <c r="Y201" s="576">
        <f t="shared" si="26"/>
        <v>21.6</v>
      </c>
      <c r="Z201" s="36">
        <f>IFERROR(IF(Y201=0,"",ROUNDUP(Y201/H201,0)*0.00902),"")</f>
        <v>3.6080000000000001E-2</v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20.777777777777779</v>
      </c>
      <c r="BN201" s="64">
        <f t="shared" si="28"/>
        <v>22.44</v>
      </c>
      <c r="BO201" s="64">
        <f t="shared" si="29"/>
        <v>2.8058361391694722E-2</v>
      </c>
      <c r="BP201" s="64">
        <f t="shared" si="30"/>
        <v>3.0303030303030304E-2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334</v>
      </c>
      <c r="B204" s="54" t="s">
        <v>335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16.666666666666664</v>
      </c>
      <c r="Y206" s="577">
        <f>IFERROR(Y198/H198,"0")+IFERROR(Y199/H199,"0")+IFERROR(Y200/H200,"0")+IFERROR(Y201/H201,"0")+IFERROR(Y202/H202,"0")+IFERROR(Y203/H203,"0")+IFERROR(Y204/H204,"0")+IFERROR(Y205/H205,"0")</f>
        <v>18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0.16236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90</v>
      </c>
      <c r="Y207" s="577">
        <f>IFERROR(SUM(Y198:Y205),"0")</f>
        <v>97.200000000000017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338</v>
      </c>
      <c r="B209" s="54" t="s">
        <v>339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16</v>
      </c>
      <c r="Y209" s="576">
        <f t="shared" ref="Y209:Y217" si="31">IFERROR(IF(X209="",0,CEILING((X209/$H209),1)*$H209),"")</f>
        <v>16.2</v>
      </c>
      <c r="Z209" s="36">
        <f>IFERROR(IF(Y209=0,"",ROUNDUP(Y209/H209,0)*0.01898),"")</f>
        <v>3.7960000000000001E-2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17.025185185185187</v>
      </c>
      <c r="BN209" s="64">
        <f t="shared" ref="BN209:BN217" si="33">IFERROR(Y209*I209/H209,"0")</f>
        <v>17.238</v>
      </c>
      <c r="BO209" s="64">
        <f t="shared" ref="BO209:BO217" si="34">IFERROR(1/J209*(X209/H209),"0")</f>
        <v>3.0864197530864199E-2</v>
      </c>
      <c r="BP209" s="64">
        <f t="shared" ref="BP209:BP217" si="35">IFERROR(1/J209*(Y209/H209),"0")</f>
        <v>3.125E-2</v>
      </c>
    </row>
    <row r="210" spans="1:68" ht="27" customHeight="1" x14ac:dyDescent="0.25">
      <c r="A210" s="54" t="s">
        <v>341</v>
      </c>
      <c r="B210" s="54" t="s">
        <v>342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16</v>
      </c>
      <c r="Y210" s="576">
        <f t="shared" si="31"/>
        <v>16.2</v>
      </c>
      <c r="Z210" s="36">
        <f>IFERROR(IF(Y210=0,"",ROUNDUP(Y210/H210,0)*0.01898),"")</f>
        <v>3.7960000000000001E-2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16.989629629629633</v>
      </c>
      <c r="BN210" s="64">
        <f t="shared" si="33"/>
        <v>17.202000000000002</v>
      </c>
      <c r="BO210" s="64">
        <f t="shared" si="34"/>
        <v>3.0864197530864199E-2</v>
      </c>
      <c r="BP210" s="64">
        <f t="shared" si="35"/>
        <v>3.125E-2</v>
      </c>
    </row>
    <row r="211" spans="1:68" ht="16.5" customHeight="1" x14ac:dyDescent="0.25">
      <c r="A211" s="54" t="s">
        <v>344</v>
      </c>
      <c r="B211" s="54" t="s">
        <v>345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3.9506172839506175</v>
      </c>
      <c r="Y218" s="577">
        <f>IFERROR(Y209/H209,"0")+IFERROR(Y210/H210,"0")+IFERROR(Y211/H211,"0")+IFERROR(Y212/H212,"0")+IFERROR(Y213/H213,"0")+IFERROR(Y214/H214,"0")+IFERROR(Y215/H215,"0")+IFERROR(Y216/H216,"0")+IFERROR(Y217/H217,"0")</f>
        <v>4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7.5920000000000001E-2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32</v>
      </c>
      <c r="Y219" s="577">
        <f>IFERROR(SUM(Y209:Y217),"0")</f>
        <v>32.4</v>
      </c>
      <c r="Z219" s="37"/>
      <c r="AA219" s="578"/>
      <c r="AB219" s="578"/>
      <c r="AC219" s="578"/>
    </row>
    <row r="220" spans="1:68" ht="14.25" customHeight="1" x14ac:dyDescent="0.25">
      <c r="A220" s="594" t="s">
        <v>177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362</v>
      </c>
      <c r="B221" s="54" t="s">
        <v>363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368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369</v>
      </c>
      <c r="B227" s="54" t="s">
        <v>370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142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387</v>
      </c>
      <c r="B237" s="54" t="s">
        <v>388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387</v>
      </c>
      <c r="B238" s="54" t="s">
        <v>390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391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395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396</v>
      </c>
      <c r="B246" s="54" t="s">
        <v>397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399</v>
      </c>
      <c r="B247" s="54" t="s">
        <v>400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407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423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424</v>
      </c>
      <c r="B264" s="54" t="s">
        <v>425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426</v>
      </c>
      <c r="B265" s="54" t="s">
        <v>427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434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436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437</v>
      </c>
      <c r="B272" s="54" t="s">
        <v>438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440</v>
      </c>
      <c r="B273" s="54" t="s">
        <v>441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443</v>
      </c>
      <c r="B274" s="54" t="s">
        <v>444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446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447</v>
      </c>
      <c r="B279" s="54" t="s">
        <v>448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450</v>
      </c>
      <c r="B283" s="54" t="s">
        <v>451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453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454</v>
      </c>
      <c r="B288" s="54" t="s">
        <v>455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458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16</v>
      </c>
      <c r="Y312" s="576">
        <f>IFERROR(IF(X312="",0,CEILING((X312/$H312),1)*$H312),"")</f>
        <v>23.4</v>
      </c>
      <c r="Z312" s="36">
        <f>IFERROR(IF(Y312=0,"",ROUNDUP(Y312/H312,0)*0.01898),"")</f>
        <v>5.6940000000000004E-2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17.052307692307693</v>
      </c>
      <c r="BN312" s="64">
        <f>IFERROR(Y312*I312/H312,"0")</f>
        <v>24.939</v>
      </c>
      <c r="BO312" s="64">
        <f>IFERROR(1/J312*(X312/H312),"0")</f>
        <v>3.2051282051282055E-2</v>
      </c>
      <c r="BP312" s="64">
        <f>IFERROR(1/J312*(Y312/H312),"0")</f>
        <v>4.6875E-2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2.0512820512820515</v>
      </c>
      <c r="Y317" s="577">
        <f>IFERROR(Y312/H312,"0")+IFERROR(Y313/H313,"0")+IFERROR(Y314/H314,"0")+IFERROR(Y315/H315,"0")+IFERROR(Y316/H316,"0")</f>
        <v>3</v>
      </c>
      <c r="Z317" s="577">
        <f>IFERROR(IF(Z312="",0,Z312),"0")+IFERROR(IF(Z313="",0,Z313),"0")+IFERROR(IF(Z314="",0,Z314),"0")+IFERROR(IF(Z315="",0,Z315),"0")+IFERROR(IF(Z316="",0,Z316),"0")</f>
        <v>5.6940000000000004E-2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16</v>
      </c>
      <c r="Y318" s="577">
        <f>IFERROR(SUM(Y312:Y316),"0")</f>
        <v>23.4</v>
      </c>
      <c r="Z318" s="37"/>
      <c r="AA318" s="578"/>
      <c r="AB318" s="578"/>
      <c r="AC318" s="578"/>
    </row>
    <row r="319" spans="1:68" ht="14.25" customHeight="1" x14ac:dyDescent="0.25">
      <c r="A319" s="594" t="s">
        <v>177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16</v>
      </c>
      <c r="Y341" s="576">
        <f>IFERROR(IF(X341="",0,CEILING((X341/$H341),1)*$H341),"")</f>
        <v>16.2</v>
      </c>
      <c r="Z341" s="36">
        <f>IFERROR(IF(Y341=0,"",ROUNDUP(Y341/H341,0)*0.01898),"")</f>
        <v>3.7960000000000001E-2</v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17.025185185185187</v>
      </c>
      <c r="BN341" s="64">
        <f>IFERROR(Y341*I341/H341,"0")</f>
        <v>17.238</v>
      </c>
      <c r="BO341" s="64">
        <f>IFERROR(1/J341*(X341/H341),"0")</f>
        <v>3.0864197530864199E-2</v>
      </c>
      <c r="BP341" s="64">
        <f>IFERROR(1/J341*(Y341/H341),"0")</f>
        <v>3.125E-2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1.9753086419753088</v>
      </c>
      <c r="Y344" s="577">
        <f>IFERROR(Y341/H341,"0")+IFERROR(Y342/H342,"0")+IFERROR(Y343/H343,"0")</f>
        <v>2</v>
      </c>
      <c r="Z344" s="577">
        <f>IFERROR(IF(Z341="",0,Z341),"0")+IFERROR(IF(Z342="",0,Z342),"0")+IFERROR(IF(Z343="",0,Z343),"0")</f>
        <v>3.7960000000000001E-2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16</v>
      </c>
      <c r="Y345" s="577">
        <f>IFERROR(SUM(Y341:Y343),"0")</f>
        <v>16.2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575</v>
      </c>
      <c r="Y349" s="576">
        <f t="shared" ref="Y349:Y355" si="52">IFERROR(IF(X349="",0,CEILING((X349/$H349),1)*$H349),"")</f>
        <v>585</v>
      </c>
      <c r="Z349" s="36">
        <f>IFERROR(IF(Y349=0,"",ROUNDUP(Y349/H349,0)*0.02175),"")</f>
        <v>0.84824999999999995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593.4</v>
      </c>
      <c r="BN349" s="64">
        <f t="shared" ref="BN349:BN355" si="54">IFERROR(Y349*I349/H349,"0")</f>
        <v>603.72</v>
      </c>
      <c r="BO349" s="64">
        <f t="shared" ref="BO349:BO355" si="55">IFERROR(1/J349*(X349/H349),"0")</f>
        <v>0.79861111111111116</v>
      </c>
      <c r="BP349" s="64">
        <f t="shared" ref="BP349:BP355" si="56">IFERROR(1/J349*(Y349/H349),"0")</f>
        <v>0.8125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230</v>
      </c>
      <c r="Y351" s="576">
        <f t="shared" si="52"/>
        <v>240</v>
      </c>
      <c r="Z351" s="36">
        <f>IFERROR(IF(Y351=0,"",ROUNDUP(Y351/H351,0)*0.02175),"")</f>
        <v>0.34799999999999998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237.36</v>
      </c>
      <c r="BN351" s="64">
        <f t="shared" si="54"/>
        <v>247.68</v>
      </c>
      <c r="BO351" s="64">
        <f t="shared" si="55"/>
        <v>0.31944444444444442</v>
      </c>
      <c r="BP351" s="64">
        <f t="shared" si="56"/>
        <v>0.33333333333333331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53.666666666666671</v>
      </c>
      <c r="Y356" s="577">
        <f>IFERROR(Y349/H349,"0")+IFERROR(Y350/H350,"0")+IFERROR(Y351/H351,"0")+IFERROR(Y352/H352,"0")+IFERROR(Y353/H353,"0")+IFERROR(Y354/H354,"0")+IFERROR(Y355/H355,"0")</f>
        <v>55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1.19625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805</v>
      </c>
      <c r="Y357" s="577">
        <f>IFERROR(SUM(Y349:Y355),"0")</f>
        <v>825</v>
      </c>
      <c r="Z357" s="37"/>
      <c r="AA357" s="578"/>
      <c r="AB357" s="578"/>
      <c r="AC357" s="578"/>
    </row>
    <row r="358" spans="1:68" ht="14.25" customHeight="1" x14ac:dyDescent="0.25">
      <c r="A358" s="594" t="s">
        <v>142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1500</v>
      </c>
      <c r="Y359" s="576">
        <f>IFERROR(IF(X359="",0,CEILING((X359/$H359),1)*$H359),"")</f>
        <v>1500</v>
      </c>
      <c r="Z359" s="36">
        <f>IFERROR(IF(Y359=0,"",ROUNDUP(Y359/H359,0)*0.02175),"")</f>
        <v>2.1749999999999998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1548</v>
      </c>
      <c r="BN359" s="64">
        <f>IFERROR(Y359*I359/H359,"0")</f>
        <v>1548</v>
      </c>
      <c r="BO359" s="64">
        <f>IFERROR(1/J359*(X359/H359),"0")</f>
        <v>2.083333333333333</v>
      </c>
      <c r="BP359" s="64">
        <f>IFERROR(1/J359*(Y359/H359),"0")</f>
        <v>2.083333333333333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100</v>
      </c>
      <c r="Y361" s="577">
        <f>IFERROR(Y359/H359,"0")+IFERROR(Y360/H360,"0")</f>
        <v>100</v>
      </c>
      <c r="Z361" s="577">
        <f>IFERROR(IF(Z359="",0,Z359),"0")+IFERROR(IF(Z360="",0,Z360),"0")</f>
        <v>2.1749999999999998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1500</v>
      </c>
      <c r="Y362" s="577">
        <f>IFERROR(SUM(Y359:Y360),"0")</f>
        <v>1500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50</v>
      </c>
      <c r="Y364" s="576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52.916666666666664</v>
      </c>
      <c r="BN364" s="64">
        <f>IFERROR(Y364*I364/H364,"0")</f>
        <v>57.150000000000006</v>
      </c>
      <c r="BO364" s="64">
        <f>IFERROR(1/J364*(X364/H364),"0")</f>
        <v>8.6805555555555552E-2</v>
      </c>
      <c r="BP364" s="64">
        <f>IFERROR(1/J364*(Y364/H364),"0")</f>
        <v>9.375E-2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8</v>
      </c>
      <c r="Y365" s="576">
        <f>IFERROR(IF(X365="",0,CEILING((X365/$H365),1)*$H365),"")</f>
        <v>9</v>
      </c>
      <c r="Z365" s="36">
        <f>IFERROR(IF(Y365=0,"",ROUNDUP(Y365/H365,0)*0.01898),"")</f>
        <v>1.898E-2</v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8.461333333333334</v>
      </c>
      <c r="BN365" s="64">
        <f>IFERROR(Y365*I365/H365,"0")</f>
        <v>9.5190000000000001</v>
      </c>
      <c r="BO365" s="64">
        <f>IFERROR(1/J365*(X365/H365),"0")</f>
        <v>1.3888888888888888E-2</v>
      </c>
      <c r="BP365" s="64">
        <f>IFERROR(1/J365*(Y365/H365),"0")</f>
        <v>1.5625E-2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6.4444444444444446</v>
      </c>
      <c r="Y366" s="577">
        <f>IFERROR(Y364/H364,"0")+IFERROR(Y365/H365,"0")</f>
        <v>7</v>
      </c>
      <c r="Z366" s="577">
        <f>IFERROR(IF(Z364="",0,Z364),"0")+IFERROR(IF(Z365="",0,Z365),"0")</f>
        <v>0.13286000000000001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58</v>
      </c>
      <c r="Y367" s="577">
        <f>IFERROR(SUM(Y364:Y365),"0")</f>
        <v>63</v>
      </c>
      <c r="Z367" s="37"/>
      <c r="AA367" s="578"/>
      <c r="AB367" s="578"/>
      <c r="AC367" s="578"/>
    </row>
    <row r="368" spans="1:68" ht="14.25" customHeight="1" x14ac:dyDescent="0.25">
      <c r="A368" s="594" t="s">
        <v>177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8</v>
      </c>
      <c r="Y369" s="576">
        <f>IFERROR(IF(X369="",0,CEILING((X369/$H369),1)*$H369),"")</f>
        <v>9</v>
      </c>
      <c r="Z369" s="36">
        <f>IFERROR(IF(Y369=0,"",ROUNDUP(Y369/H369,0)*0.01898),"")</f>
        <v>1.898E-2</v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8.461333333333334</v>
      </c>
      <c r="BN369" s="64">
        <f>IFERROR(Y369*I369/H369,"0")</f>
        <v>9.5190000000000001</v>
      </c>
      <c r="BO369" s="64">
        <f>IFERROR(1/J369*(X369/H369),"0")</f>
        <v>1.3888888888888888E-2</v>
      </c>
      <c r="BP369" s="64">
        <f>IFERROR(1/J369*(Y369/H369),"0")</f>
        <v>1.5625E-2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0.88888888888888884</v>
      </c>
      <c r="Y370" s="577">
        <f>IFERROR(Y369/H369,"0")</f>
        <v>1</v>
      </c>
      <c r="Z370" s="577">
        <f>IFERROR(IF(Z369="",0,Z369),"0")</f>
        <v>1.898E-2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8</v>
      </c>
      <c r="Y371" s="577">
        <f>IFERROR(SUM(Y369:Y369),"0")</f>
        <v>9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10</v>
      </c>
      <c r="Y375" s="576">
        <f>IFERROR(IF(X375="",0,CEILING((X375/$H375),1)*$H375),"")</f>
        <v>10.8</v>
      </c>
      <c r="Z375" s="36">
        <f>IFERROR(IF(Y375=0,"",ROUNDUP(Y375/H375,0)*0.01898),"")</f>
        <v>1.898E-2</v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10.402777777777777</v>
      </c>
      <c r="BN375" s="64">
        <f>IFERROR(Y375*I375/H375,"0")</f>
        <v>11.234999999999999</v>
      </c>
      <c r="BO375" s="64">
        <f>IFERROR(1/J375*(X375/H375),"0")</f>
        <v>1.4467592592592591E-2</v>
      </c>
      <c r="BP375" s="64">
        <f>IFERROR(1/J375*(Y375/H375),"0")</f>
        <v>1.5625E-2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0.92592592592592582</v>
      </c>
      <c r="Y378" s="577">
        <f>IFERROR(Y374/H374,"0")+IFERROR(Y375/H375,"0")+IFERROR(Y376/H376,"0")+IFERROR(Y377/H377,"0")</f>
        <v>1</v>
      </c>
      <c r="Z378" s="577">
        <f>IFERROR(IF(Z374="",0,Z374),"0")+IFERROR(IF(Z375="",0,Z375),"0")+IFERROR(IF(Z376="",0,Z376),"0")+IFERROR(IF(Z377="",0,Z377),"0")</f>
        <v>1.898E-2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10</v>
      </c>
      <c r="Y379" s="577">
        <f>IFERROR(SUM(Y374:Y377),"0")</f>
        <v>10.8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12</v>
      </c>
      <c r="Y381" s="576">
        <f>IFERROR(IF(X381="",0,CEILING((X381/$H381),1)*$H381),"")</f>
        <v>13.14</v>
      </c>
      <c r="Z381" s="36">
        <f>IFERROR(IF(Y381=0,"",ROUNDUP(Y381/H381,0)*0.00902),"")</f>
        <v>2.7060000000000001E-2</v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12.739726027397262</v>
      </c>
      <c r="BN381" s="64">
        <f>IFERROR(Y381*I381/H381,"0")</f>
        <v>13.950000000000001</v>
      </c>
      <c r="BO381" s="64">
        <f>IFERROR(1/J381*(X381/H381),"0")</f>
        <v>2.0755500207555001E-2</v>
      </c>
      <c r="BP381" s="64">
        <f>IFERROR(1/J381*(Y381/H381),"0")</f>
        <v>2.2727272727272728E-2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2.7397260273972601</v>
      </c>
      <c r="Y382" s="577">
        <f>IFERROR(Y381/H381,"0")</f>
        <v>3</v>
      </c>
      <c r="Z382" s="577">
        <f>IFERROR(IF(Z381="",0,Z381),"0")</f>
        <v>2.7060000000000001E-2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12</v>
      </c>
      <c r="Y383" s="577">
        <f>IFERROR(SUM(Y381:Y381),"0")</f>
        <v>13.14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850</v>
      </c>
      <c r="Y385" s="576">
        <f>IFERROR(IF(X385="",0,CEILING((X385/$H385),1)*$H385),"")</f>
        <v>855</v>
      </c>
      <c r="Z385" s="36">
        <f>IFERROR(IF(Y385=0,"",ROUNDUP(Y385/H385,0)*0.01898),"")</f>
        <v>1.8030999999999999</v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899.01666666666677</v>
      </c>
      <c r="BN385" s="64">
        <f>IFERROR(Y385*I385/H385,"0")</f>
        <v>904.30499999999995</v>
      </c>
      <c r="BO385" s="64">
        <f>IFERROR(1/J385*(X385/H385),"0")</f>
        <v>1.4756944444444444</v>
      </c>
      <c r="BP385" s="64">
        <f>IFERROR(1/J385*(Y385/H385),"0")</f>
        <v>1.484375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94.444444444444443</v>
      </c>
      <c r="Y387" s="577">
        <f>IFERROR(Y385/H385,"0")+IFERROR(Y386/H386,"0")</f>
        <v>95</v>
      </c>
      <c r="Z387" s="577">
        <f>IFERROR(IF(Z385="",0,Z385),"0")+IFERROR(IF(Z386="",0,Z386),"0")</f>
        <v>1.8030999999999999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850</v>
      </c>
      <c r="Y388" s="577">
        <f>IFERROR(SUM(Y385:Y386),"0")</f>
        <v>855</v>
      </c>
      <c r="Z388" s="37"/>
      <c r="AA388" s="578"/>
      <c r="AB388" s="578"/>
      <c r="AC388" s="578"/>
    </row>
    <row r="389" spans="1:68" ht="14.25" customHeight="1" x14ac:dyDescent="0.25">
      <c r="A389" s="594" t="s">
        <v>177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16</v>
      </c>
      <c r="Y390" s="576">
        <f>IFERROR(IF(X390="",0,CEILING((X390/$H390),1)*$H390),"")</f>
        <v>18</v>
      </c>
      <c r="Z390" s="36">
        <f>IFERROR(IF(Y390=0,"",ROUNDUP(Y390/H390,0)*0.01898),"")</f>
        <v>3.7960000000000001E-2</v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16.773333333333333</v>
      </c>
      <c r="BN390" s="64">
        <f>IFERROR(Y390*I390/H390,"0")</f>
        <v>18.87</v>
      </c>
      <c r="BO390" s="64">
        <f>IFERROR(1/J390*(X390/H390),"0")</f>
        <v>2.7777777777777776E-2</v>
      </c>
      <c r="BP390" s="64">
        <f>IFERROR(1/J390*(Y390/H390),"0")</f>
        <v>3.125E-2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1.7777777777777777</v>
      </c>
      <c r="Y391" s="577">
        <f>IFERROR(Y390/H390,"0")</f>
        <v>2</v>
      </c>
      <c r="Z391" s="577">
        <f>IFERROR(IF(Z390="",0,Z390),"0")</f>
        <v>3.7960000000000001E-2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16</v>
      </c>
      <c r="Y392" s="577">
        <f>IFERROR(SUM(Y390:Y390),"0")</f>
        <v>18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4301031382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142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0</v>
      </c>
      <c r="Y453" s="577">
        <f>IFERROR(SUM(Y439:Y451),"0")</f>
        <v>0</v>
      </c>
      <c r="Z453" s="37"/>
      <c r="AA453" s="578"/>
      <c r="AB453" s="578"/>
      <c r="AC453" s="578"/>
    </row>
    <row r="454" spans="1:68" ht="14.25" customHeight="1" x14ac:dyDescent="0.25">
      <c r="A454" s="594" t="s">
        <v>142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177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142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177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142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3456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3509.06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3595.2388591165304</v>
      </c>
      <c r="Y518" s="577">
        <f>IFERROR(SUM(BN22:BN514),"0")</f>
        <v>3650.8069999999993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6</v>
      </c>
      <c r="Y519" s="38">
        <f>ROUNDUP(SUM(BP22:BP514),0)</f>
        <v>6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3745.2388591165304</v>
      </c>
      <c r="Y520" s="577">
        <f>GrossWeightTotalR+PalletQtyTotalR*25</f>
        <v>3800.8069999999993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296.68651072418197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303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5.8464299999999989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266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184</v>
      </c>
      <c r="F525" s="598" t="s">
        <v>207</v>
      </c>
      <c r="G525" s="598" t="s">
        <v>242</v>
      </c>
      <c r="H525" s="598" t="s">
        <v>101</v>
      </c>
      <c r="I525" s="598" t="s">
        <v>267</v>
      </c>
      <c r="J525" s="598" t="s">
        <v>307</v>
      </c>
      <c r="K525" s="598" t="s">
        <v>368</v>
      </c>
      <c r="L525" s="598" t="s">
        <v>407</v>
      </c>
      <c r="M525" s="598" t="s">
        <v>423</v>
      </c>
      <c r="N525" s="573"/>
      <c r="O525" s="598" t="s">
        <v>436</v>
      </c>
      <c r="P525" s="598" t="s">
        <v>446</v>
      </c>
      <c r="Q525" s="598" t="s">
        <v>453</v>
      </c>
      <c r="R525" s="598" t="s">
        <v>458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16.8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29.119999999999997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129.60000000000002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23.4</v>
      </c>
      <c r="S527" s="46">
        <f>IFERROR(Y341*1,"0")+IFERROR(Y342*1,"0")+IFERROR(Y343*1,"0")</f>
        <v>16.2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2397</v>
      </c>
      <c r="U527" s="46">
        <f>IFERROR(Y374*1,"0")+IFERROR(Y375*1,"0")+IFERROR(Y376*1,"0")+IFERROR(Y377*1,"0")+IFERROR(Y381*1,"0")+IFERROR(Y385*1,"0")+IFERROR(Y386*1,"0")+IFERROR(Y390*1,"0")</f>
        <v>896.94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2025-06-10T10:45:55Z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