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115C22-FCFD-4928-A58C-96AD8A2A26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X181" i="1"/>
  <c r="X180" i="1"/>
  <c r="BO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Y145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BP127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X94" i="1"/>
  <c r="X93" i="1"/>
  <c r="BO92" i="1"/>
  <c r="BM92" i="1"/>
  <c r="Y92" i="1"/>
  <c r="P92" i="1"/>
  <c r="BO91" i="1"/>
  <c r="BM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19" i="1" s="1"/>
  <c r="BM22" i="1"/>
  <c r="Y22" i="1"/>
  <c r="B527" i="1" s="1"/>
  <c r="H10" i="1"/>
  <c r="F10" i="1"/>
  <c r="F9" i="1"/>
  <c r="A9" i="1"/>
  <c r="A10" i="1" s="1"/>
  <c r="D7" i="1"/>
  <c r="Q6" i="1"/>
  <c r="P2" i="1"/>
  <c r="BP96" i="1" l="1"/>
  <c r="BN96" i="1"/>
  <c r="Z96" i="1"/>
  <c r="BP119" i="1"/>
  <c r="BN119" i="1"/>
  <c r="Z119" i="1"/>
  <c r="Y162" i="1"/>
  <c r="BP161" i="1"/>
  <c r="BN161" i="1"/>
  <c r="Z161" i="1"/>
  <c r="Z162" i="1" s="1"/>
  <c r="BP165" i="1"/>
  <c r="BN165" i="1"/>
  <c r="Z165" i="1"/>
  <c r="BP194" i="1"/>
  <c r="BN194" i="1"/>
  <c r="Z194" i="1"/>
  <c r="BP216" i="1"/>
  <c r="BN216" i="1"/>
  <c r="Z216" i="1"/>
  <c r="BP250" i="1"/>
  <c r="BN250" i="1"/>
  <c r="Z250" i="1"/>
  <c r="BP274" i="1"/>
  <c r="BN274" i="1"/>
  <c r="Z274" i="1"/>
  <c r="BP315" i="1"/>
  <c r="BN315" i="1"/>
  <c r="Z315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Z29" i="1"/>
  <c r="BN29" i="1"/>
  <c r="Z54" i="1"/>
  <c r="BN54" i="1"/>
  <c r="Z64" i="1"/>
  <c r="BN64" i="1"/>
  <c r="BP76" i="1"/>
  <c r="BN76" i="1"/>
  <c r="BP91" i="1"/>
  <c r="BN91" i="1"/>
  <c r="Z91" i="1"/>
  <c r="BP109" i="1"/>
  <c r="BN109" i="1"/>
  <c r="Z109" i="1"/>
  <c r="BP134" i="1"/>
  <c r="BN134" i="1"/>
  <c r="Z134" i="1"/>
  <c r="BP173" i="1"/>
  <c r="BN173" i="1"/>
  <c r="Z173" i="1"/>
  <c r="BP204" i="1"/>
  <c r="BN204" i="1"/>
  <c r="Z204" i="1"/>
  <c r="BP232" i="1"/>
  <c r="BN232" i="1"/>
  <c r="Z232" i="1"/>
  <c r="Y268" i="1"/>
  <c r="BP264" i="1"/>
  <c r="BN264" i="1"/>
  <c r="Z264" i="1"/>
  <c r="BP303" i="1"/>
  <c r="BN303" i="1"/>
  <c r="Z303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Z498" i="1" s="1"/>
  <c r="Y116" i="1"/>
  <c r="Y181" i="1"/>
  <c r="Y180" i="1"/>
  <c r="Y185" i="1"/>
  <c r="Y184" i="1"/>
  <c r="BP183" i="1"/>
  <c r="BN183" i="1"/>
  <c r="Z183" i="1"/>
  <c r="Z184" i="1" s="1"/>
  <c r="BP188" i="1"/>
  <c r="BN188" i="1"/>
  <c r="Z188" i="1"/>
  <c r="BP202" i="1"/>
  <c r="BN202" i="1"/>
  <c r="Z202" i="1"/>
  <c r="BP214" i="1"/>
  <c r="BN214" i="1"/>
  <c r="Z214" i="1"/>
  <c r="BP230" i="1"/>
  <c r="BN230" i="1"/>
  <c r="Z230" i="1"/>
  <c r="BP248" i="1"/>
  <c r="BN248" i="1"/>
  <c r="Z248" i="1"/>
  <c r="BP259" i="1"/>
  <c r="BN259" i="1"/>
  <c r="Z259" i="1"/>
  <c r="BP267" i="1"/>
  <c r="BN267" i="1"/>
  <c r="Z267" i="1"/>
  <c r="BP272" i="1"/>
  <c r="BN272" i="1"/>
  <c r="Z272" i="1"/>
  <c r="BP297" i="1"/>
  <c r="BN297" i="1"/>
  <c r="Z297" i="1"/>
  <c r="BP313" i="1"/>
  <c r="BN313" i="1"/>
  <c r="Z313" i="1"/>
  <c r="Y332" i="1"/>
  <c r="BP326" i="1"/>
  <c r="Y331" i="1"/>
  <c r="BN326" i="1"/>
  <c r="Z326" i="1"/>
  <c r="BP328" i="1"/>
  <c r="BN328" i="1"/>
  <c r="Z328" i="1"/>
  <c r="J9" i="1"/>
  <c r="X518" i="1"/>
  <c r="X520" i="1" s="1"/>
  <c r="X521" i="1"/>
  <c r="Z27" i="1"/>
  <c r="BN27" i="1"/>
  <c r="Z31" i="1"/>
  <c r="BN31" i="1"/>
  <c r="Z43" i="1"/>
  <c r="BN43" i="1"/>
  <c r="D527" i="1"/>
  <c r="Z56" i="1"/>
  <c r="BN56" i="1"/>
  <c r="Z62" i="1"/>
  <c r="BN62" i="1"/>
  <c r="BP62" i="1"/>
  <c r="Z70" i="1"/>
  <c r="BN70" i="1"/>
  <c r="Y82" i="1"/>
  <c r="Z78" i="1"/>
  <c r="BN78" i="1"/>
  <c r="Z84" i="1"/>
  <c r="BN84" i="1"/>
  <c r="Y102" i="1"/>
  <c r="Z98" i="1"/>
  <c r="BN98" i="1"/>
  <c r="Z107" i="1"/>
  <c r="BN107" i="1"/>
  <c r="Z113" i="1"/>
  <c r="BN113" i="1"/>
  <c r="BP113" i="1"/>
  <c r="Z121" i="1"/>
  <c r="BN121" i="1"/>
  <c r="Z127" i="1"/>
  <c r="BN127" i="1"/>
  <c r="Z138" i="1"/>
  <c r="BN138" i="1"/>
  <c r="BP138" i="1"/>
  <c r="Z155" i="1"/>
  <c r="BN155" i="1"/>
  <c r="Y175" i="1"/>
  <c r="Z167" i="1"/>
  <c r="BN167" i="1"/>
  <c r="Z171" i="1"/>
  <c r="BN171" i="1"/>
  <c r="Z177" i="1"/>
  <c r="BN177" i="1"/>
  <c r="BP177" i="1"/>
  <c r="BP179" i="1"/>
  <c r="BN179" i="1"/>
  <c r="Y206" i="1"/>
  <c r="BP198" i="1"/>
  <c r="BN198" i="1"/>
  <c r="Z198" i="1"/>
  <c r="BP210" i="1"/>
  <c r="BN210" i="1"/>
  <c r="Z210" i="1"/>
  <c r="Y223" i="1"/>
  <c r="BP221" i="1"/>
  <c r="BN221" i="1"/>
  <c r="Z221" i="1"/>
  <c r="BP238" i="1"/>
  <c r="BN238" i="1"/>
  <c r="Z238" i="1"/>
  <c r="BP255" i="1"/>
  <c r="BN255" i="1"/>
  <c r="Z255" i="1"/>
  <c r="BP266" i="1"/>
  <c r="BN266" i="1"/>
  <c r="Z266" i="1"/>
  <c r="P527" i="1"/>
  <c r="Y280" i="1"/>
  <c r="BP279" i="1"/>
  <c r="BN279" i="1"/>
  <c r="Z279" i="1"/>
  <c r="Z280" i="1" s="1"/>
  <c r="Y285" i="1"/>
  <c r="Y284" i="1"/>
  <c r="BP283" i="1"/>
  <c r="BN283" i="1"/>
  <c r="Z283" i="1"/>
  <c r="Z284" i="1" s="1"/>
  <c r="Q527" i="1"/>
  <c r="Y289" i="1"/>
  <c r="BP288" i="1"/>
  <c r="BN288" i="1"/>
  <c r="Z288" i="1"/>
  <c r="Z289" i="1" s="1"/>
  <c r="BP293" i="1"/>
  <c r="BN293" i="1"/>
  <c r="Z293" i="1"/>
  <c r="BP305" i="1"/>
  <c r="BN305" i="1"/>
  <c r="Z305" i="1"/>
  <c r="BP321" i="1"/>
  <c r="BN321" i="1"/>
  <c r="Z321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Y252" i="1"/>
  <c r="BP327" i="1"/>
  <c r="BN327" i="1"/>
  <c r="Z327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S527" i="1"/>
  <c r="Y344" i="1"/>
  <c r="Y411" i="1"/>
  <c r="Y24" i="1"/>
  <c r="Y32" i="1"/>
  <c r="Y46" i="1"/>
  <c r="Y50" i="1"/>
  <c r="Y59" i="1"/>
  <c r="Y67" i="1"/>
  <c r="Y73" i="1"/>
  <c r="Y81" i="1"/>
  <c r="BP85" i="1"/>
  <c r="BN85" i="1"/>
  <c r="Z85" i="1"/>
  <c r="Y87" i="1"/>
  <c r="E527" i="1"/>
  <c r="Y93" i="1"/>
  <c r="BP90" i="1"/>
  <c r="BN90" i="1"/>
  <c r="Z90" i="1"/>
  <c r="BP99" i="1"/>
  <c r="BN99" i="1"/>
  <c r="Z99" i="1"/>
  <c r="BP108" i="1"/>
  <c r="BN108" i="1"/>
  <c r="Z108" i="1"/>
  <c r="BP120" i="1"/>
  <c r="BN120" i="1"/>
  <c r="Z120" i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BP154" i="1"/>
  <c r="BN154" i="1"/>
  <c r="Z154" i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BP201" i="1"/>
  <c r="BN201" i="1"/>
  <c r="Z201" i="1"/>
  <c r="BP205" i="1"/>
  <c r="BN205" i="1"/>
  <c r="Z205" i="1"/>
  <c r="Y207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Z337" i="1" s="1"/>
  <c r="Y337" i="1"/>
  <c r="BP375" i="1"/>
  <c r="BN375" i="1"/>
  <c r="Z375" i="1"/>
  <c r="Y379" i="1"/>
  <c r="F527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BP101" i="1"/>
  <c r="BN101" i="1"/>
  <c r="Z101" i="1"/>
  <c r="Y103" i="1"/>
  <c r="Y111" i="1"/>
  <c r="BP106" i="1"/>
  <c r="BN106" i="1"/>
  <c r="Z106" i="1"/>
  <c r="Y110" i="1"/>
  <c r="BP114" i="1"/>
  <c r="BN114" i="1"/>
  <c r="Z114" i="1"/>
  <c r="Y125" i="1"/>
  <c r="BP122" i="1"/>
  <c r="BN122" i="1"/>
  <c r="Z122" i="1"/>
  <c r="Y129" i="1"/>
  <c r="Y135" i="1"/>
  <c r="BP139" i="1"/>
  <c r="BN139" i="1"/>
  <c r="Z139" i="1"/>
  <c r="Y141" i="1"/>
  <c r="Y146" i="1"/>
  <c r="BP143" i="1"/>
  <c r="BN143" i="1"/>
  <c r="Z143" i="1"/>
  <c r="Z145" i="1" s="1"/>
  <c r="Y157" i="1"/>
  <c r="Y156" i="1"/>
  <c r="BP166" i="1"/>
  <c r="BN166" i="1"/>
  <c r="Z166" i="1"/>
  <c r="BP170" i="1"/>
  <c r="BN170" i="1"/>
  <c r="Z170" i="1"/>
  <c r="Z174" i="1" s="1"/>
  <c r="Y174" i="1"/>
  <c r="Z180" i="1"/>
  <c r="BP178" i="1"/>
  <c r="BN178" i="1"/>
  <c r="Z178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BP273" i="1"/>
  <c r="BN273" i="1"/>
  <c r="Z273" i="1"/>
  <c r="Z275" i="1" s="1"/>
  <c r="O527" i="1"/>
  <c r="Y275" i="1"/>
  <c r="BP350" i="1"/>
  <c r="BN350" i="1"/>
  <c r="Z350" i="1"/>
  <c r="Y356" i="1"/>
  <c r="BP354" i="1"/>
  <c r="BN354" i="1"/>
  <c r="Z354" i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Z251" i="1" s="1"/>
  <c r="Y251" i="1"/>
  <c r="BP256" i="1"/>
  <c r="BN256" i="1"/>
  <c r="Z256" i="1"/>
  <c r="Z260" i="1" s="1"/>
  <c r="Y260" i="1"/>
  <c r="Z268" i="1"/>
  <c r="BP265" i="1"/>
  <c r="BN265" i="1"/>
  <c r="Z265" i="1"/>
  <c r="Y276" i="1"/>
  <c r="BP294" i="1"/>
  <c r="BN294" i="1"/>
  <c r="Z294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Y338" i="1"/>
  <c r="BP342" i="1"/>
  <c r="BN342" i="1"/>
  <c r="Z342" i="1"/>
  <c r="Z344" i="1" s="1"/>
  <c r="BP352" i="1"/>
  <c r="BN352" i="1"/>
  <c r="Z352" i="1"/>
  <c r="BP360" i="1"/>
  <c r="BN360" i="1"/>
  <c r="Z360" i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17" i="1" l="1"/>
  <c r="Z387" i="1"/>
  <c r="Z378" i="1"/>
  <c r="Z361" i="1"/>
  <c r="Z140" i="1"/>
  <c r="Z66" i="1"/>
  <c r="Z195" i="1"/>
  <c r="Z86" i="1"/>
  <c r="Z116" i="1"/>
  <c r="Z45" i="1"/>
  <c r="Z124" i="1"/>
  <c r="Z356" i="1"/>
  <c r="Z331" i="1"/>
  <c r="Z299" i="1"/>
  <c r="Z234" i="1"/>
  <c r="Z223" i="1"/>
  <c r="Z424" i="1"/>
  <c r="Z110" i="1"/>
  <c r="Z102" i="1"/>
  <c r="Z81" i="1"/>
  <c r="Z156" i="1"/>
  <c r="Z510" i="1"/>
  <c r="Z486" i="1"/>
  <c r="Z452" i="1"/>
  <c r="Z406" i="1"/>
  <c r="Z468" i="1"/>
  <c r="Y519" i="1"/>
  <c r="Z218" i="1"/>
  <c r="Z93" i="1"/>
  <c r="Y517" i="1"/>
  <c r="Z309" i="1"/>
  <c r="Z493" i="1"/>
  <c r="Z206" i="1"/>
  <c r="Z72" i="1"/>
  <c r="Z59" i="1"/>
  <c r="Z32" i="1"/>
  <c r="Y521" i="1"/>
  <c r="Y518" i="1"/>
  <c r="Z323" i="1"/>
  <c r="Z317" i="1"/>
  <c r="Y520" i="1" l="1"/>
  <c r="Z522" i="1"/>
</calcChain>
</file>

<file path=xl/sharedStrings.xml><?xml version="1.0" encoding="utf-8"?>
<sst xmlns="http://schemas.openxmlformats.org/spreadsheetml/2006/main" count="2314" uniqueCount="820">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</sst>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819</v>
      </c>
      <c r="I5" s="820"/>
      <c r="J5" s="820"/>
      <c r="K5" s="820"/>
      <c r="L5" s="820"/>
      <c r="M5" s="657"/>
      <c r="N5" s="58"/>
      <c r="P5" s="24" t="s">
        <v>10</v>
      </c>
      <c r="Q5" s="880">
        <v>45820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Четверг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 t="s">
        <v>19</v>
      </c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20</v>
      </c>
      <c r="Q8" s="713">
        <v>0.58333333333333337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21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22</v>
      </c>
      <c r="Q10" s="755"/>
      <c r="R10" s="756"/>
      <c r="U10" s="24" t="s">
        <v>23</v>
      </c>
      <c r="V10" s="598" t="s">
        <v>24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7"/>
      <c r="R11" s="708"/>
      <c r="U11" s="24" t="s">
        <v>27</v>
      </c>
      <c r="V11" s="844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29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30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31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32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34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35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36</v>
      </c>
      <c r="B17" s="627" t="s">
        <v>37</v>
      </c>
      <c r="C17" s="718" t="s">
        <v>38</v>
      </c>
      <c r="D17" s="627" t="s">
        <v>39</v>
      </c>
      <c r="E17" s="684"/>
      <c r="F17" s="627" t="s">
        <v>40</v>
      </c>
      <c r="G17" s="627" t="s">
        <v>41</v>
      </c>
      <c r="H17" s="627" t="s">
        <v>42</v>
      </c>
      <c r="I17" s="627" t="s">
        <v>43</v>
      </c>
      <c r="J17" s="627" t="s">
        <v>44</v>
      </c>
      <c r="K17" s="627" t="s">
        <v>45</v>
      </c>
      <c r="L17" s="627" t="s">
        <v>46</v>
      </c>
      <c r="M17" s="627" t="s">
        <v>47</v>
      </c>
      <c r="N17" s="627" t="s">
        <v>48</v>
      </c>
      <c r="O17" s="627" t="s">
        <v>49</v>
      </c>
      <c r="P17" s="627" t="s">
        <v>50</v>
      </c>
      <c r="Q17" s="683"/>
      <c r="R17" s="683"/>
      <c r="S17" s="683"/>
      <c r="T17" s="684"/>
      <c r="U17" s="898" t="s">
        <v>51</v>
      </c>
      <c r="V17" s="632"/>
      <c r="W17" s="627" t="s">
        <v>52</v>
      </c>
      <c r="X17" s="627" t="s">
        <v>53</v>
      </c>
      <c r="Y17" s="901" t="s">
        <v>54</v>
      </c>
      <c r="Z17" s="804" t="s">
        <v>55</v>
      </c>
      <c r="AA17" s="794" t="s">
        <v>56</v>
      </c>
      <c r="AB17" s="794" t="s">
        <v>57</v>
      </c>
      <c r="AC17" s="794" t="s">
        <v>58</v>
      </c>
      <c r="AD17" s="794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7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79">
        <v>4680115882539</v>
      </c>
      <c r="E42" s="580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2"/>
      <c r="R42" s="582"/>
      <c r="S42" s="582"/>
      <c r="T42" s="583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4301011382</v>
      </c>
      <c r="D43" s="579">
        <v>4607091385687</v>
      </c>
      <c r="E43" s="580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2"/>
      <c r="R43" s="582"/>
      <c r="S43" s="582"/>
      <c r="T43" s="583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hidden="1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hidden="1" customHeight="1" x14ac:dyDescent="0.25">
      <c r="A47" s="597" t="s">
        <v>74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122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103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5">
        <v>160</v>
      </c>
      <c r="Y54" s="576">
        <f t="shared" si="6"/>
        <v>162</v>
      </c>
      <c r="Z54" s="36">
        <f>IFERROR(IF(Y54=0,"",ROUNDUP(Y54/H54,0)*0.01898),"")</f>
        <v>0.28470000000000001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166.44444444444443</v>
      </c>
      <c r="BN54" s="64">
        <f t="shared" si="8"/>
        <v>168.52499999999998</v>
      </c>
      <c r="BO54" s="64">
        <f t="shared" si="9"/>
        <v>0.23148148148148145</v>
      </c>
      <c r="BP54" s="64">
        <f t="shared" si="10"/>
        <v>0.23437499999999997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5">
        <v>13.5</v>
      </c>
      <c r="Y58" s="576">
        <f t="shared" si="6"/>
        <v>13.5</v>
      </c>
      <c r="Z58" s="36">
        <f>IFERROR(IF(Y58=0,"",ROUNDUP(Y58/H58,0)*0.00902),"")</f>
        <v>2.7060000000000001E-2</v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14.13</v>
      </c>
      <c r="BN58" s="64">
        <f t="shared" si="8"/>
        <v>14.13</v>
      </c>
      <c r="BO58" s="64">
        <f t="shared" si="9"/>
        <v>2.2727272727272728E-2</v>
      </c>
      <c r="BP58" s="64">
        <f t="shared" si="10"/>
        <v>2.2727272727272728E-2</v>
      </c>
    </row>
    <row r="59" spans="1:68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17.814814814814813</v>
      </c>
      <c r="Y59" s="577">
        <f>IFERROR(Y53/H53,"0")+IFERROR(Y54/H54,"0")+IFERROR(Y55/H55,"0")+IFERROR(Y56/H56,"0")+IFERROR(Y57/H57,"0")+IFERROR(Y58/H58,"0")</f>
        <v>18</v>
      </c>
      <c r="Z59" s="577">
        <f>IFERROR(IF(Z53="",0,Z53),"0")+IFERROR(IF(Z54="",0,Z54),"0")+IFERROR(IF(Z55="",0,Z55),"0")+IFERROR(IF(Z56="",0,Z56),"0")+IFERROR(IF(Z57="",0,Z57),"0")+IFERROR(IF(Z58="",0,Z58),"0")</f>
        <v>0.31176000000000004</v>
      </c>
      <c r="AA59" s="578"/>
      <c r="AB59" s="578"/>
      <c r="AC59" s="578"/>
    </row>
    <row r="60" spans="1:68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173.5</v>
      </c>
      <c r="Y60" s="577">
        <f>IFERROR(SUM(Y53:Y58),"0")</f>
        <v>175.5</v>
      </c>
      <c r="Z60" s="37"/>
      <c r="AA60" s="578"/>
      <c r="AB60" s="578"/>
      <c r="AC60" s="578"/>
    </row>
    <row r="61" spans="1:68" ht="14.25" hidden="1" customHeight="1" x14ac:dyDescent="0.25">
      <c r="A61" s="597" t="s">
        <v>142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5">
        <v>120</v>
      </c>
      <c r="Y62" s="576">
        <f>IFERROR(IF(X62="",0,CEILING((X62/$H62),1)*$H62),"")</f>
        <v>129.60000000000002</v>
      </c>
      <c r="Z62" s="36">
        <f>IFERROR(IF(Y62=0,"",ROUNDUP(Y62/H62,0)*0.01898),"")</f>
        <v>0.22776000000000002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124.83333333333331</v>
      </c>
      <c r="BN62" s="64">
        <f>IFERROR(Y62*I62/H62,"0")</f>
        <v>134.82000000000002</v>
      </c>
      <c r="BO62" s="64">
        <f>IFERROR(1/J62*(X62/H62),"0")</f>
        <v>0.1736111111111111</v>
      </c>
      <c r="BP62" s="64">
        <f>IFERROR(1/J62*(Y62/H62),"0")</f>
        <v>0.18750000000000003</v>
      </c>
    </row>
    <row r="63" spans="1:68" ht="27" hidden="1" customHeight="1" x14ac:dyDescent="0.25">
      <c r="A63" s="54" t="s">
        <v>146</v>
      </c>
      <c r="B63" s="54" t="s">
        <v>147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149</v>
      </c>
      <c r="B64" s="54" t="s">
        <v>150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5">
        <v>7.2</v>
      </c>
      <c r="Y65" s="576">
        <f>IFERROR(IF(X65="",0,CEILING((X65/$H65),1)*$H65),"")</f>
        <v>8.1000000000000014</v>
      </c>
      <c r="Z65" s="36">
        <f>IFERROR(IF(Y65=0,"",ROUNDUP(Y65/H65,0)*0.00651),"")</f>
        <v>1.9529999999999999E-2</v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7.68</v>
      </c>
      <c r="BN65" s="64">
        <f>IFERROR(Y65*I65/H65,"0")</f>
        <v>8.64</v>
      </c>
      <c r="BO65" s="64">
        <f>IFERROR(1/J65*(X65/H65),"0")</f>
        <v>1.4652014652014652E-2</v>
      </c>
      <c r="BP65" s="64">
        <f>IFERROR(1/J65*(Y65/H65),"0")</f>
        <v>1.6483516483516487E-2</v>
      </c>
    </row>
    <row r="66" spans="1:68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13.777777777777777</v>
      </c>
      <c r="Y66" s="577">
        <f>IFERROR(Y62/H62,"0")+IFERROR(Y63/H63,"0")+IFERROR(Y64/H64,"0")+IFERROR(Y65/H65,"0")</f>
        <v>15.000000000000002</v>
      </c>
      <c r="Z66" s="577">
        <f>IFERROR(IF(Z62="",0,Z62),"0")+IFERROR(IF(Z63="",0,Z63),"0")+IFERROR(IF(Z64="",0,Z64),"0")+IFERROR(IF(Z65="",0,Z65),"0")</f>
        <v>0.24729000000000001</v>
      </c>
      <c r="AA66" s="578"/>
      <c r="AB66" s="578"/>
      <c r="AC66" s="578"/>
    </row>
    <row r="67" spans="1:68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127.2</v>
      </c>
      <c r="Y67" s="577">
        <f>IFERROR(SUM(Y62:Y65),"0")</f>
        <v>137.70000000000002</v>
      </c>
      <c r="Z67" s="37"/>
      <c r="AA67" s="578"/>
      <c r="AB67" s="578"/>
      <c r="AC67" s="578"/>
    </row>
    <row r="68" spans="1:68" ht="14.25" hidden="1" customHeight="1" x14ac:dyDescent="0.25">
      <c r="A68" s="597" t="s">
        <v>64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153</v>
      </c>
      <c r="B69" s="54" t="s">
        <v>154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74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162</v>
      </c>
      <c r="B75" s="54" t="s">
        <v>163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168</v>
      </c>
      <c r="B77" s="54" t="s">
        <v>169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171</v>
      </c>
      <c r="B78" s="54" t="s">
        <v>172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173</v>
      </c>
      <c r="B79" s="54" t="s">
        <v>174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175</v>
      </c>
      <c r="B80" s="54" t="s">
        <v>176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hidden="1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hidden="1" customHeight="1" x14ac:dyDescent="0.25">
      <c r="A83" s="597" t="s">
        <v>177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hidden="1" customHeight="1" x14ac:dyDescent="0.25">
      <c r="A84" s="54" t="s">
        <v>178</v>
      </c>
      <c r="B84" s="54" t="s">
        <v>179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629" t="s">
        <v>184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103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hidden="1" customHeight="1" x14ac:dyDescent="0.25">
      <c r="A90" s="54" t="s">
        <v>185</v>
      </c>
      <c r="B90" s="54" t="s">
        <v>186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190</v>
      </c>
      <c r="B92" s="54" t="s">
        <v>191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114</v>
      </c>
      <c r="M92" s="33" t="s">
        <v>93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187</v>
      </c>
      <c r="AG92" s="64"/>
      <c r="AJ92" s="68" t="s">
        <v>115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0</v>
      </c>
      <c r="Y93" s="577">
        <f>IFERROR(Y90/H90,"0")+IFERROR(Y91/H91,"0")+IFERROR(Y92/H92,"0")</f>
        <v>0</v>
      </c>
      <c r="Z93" s="577">
        <f>IFERROR(IF(Z90="",0,Z90),"0")+IFERROR(IF(Z91="",0,Z91),"0")+IFERROR(IF(Z92="",0,Z92),"0")</f>
        <v>0</v>
      </c>
      <c r="AA93" s="578"/>
      <c r="AB93" s="578"/>
      <c r="AC93" s="578"/>
    </row>
    <row r="94" spans="1:68" hidden="1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0</v>
      </c>
      <c r="Y94" s="577">
        <f>IFERROR(SUM(Y90:Y92),"0")</f>
        <v>0</v>
      </c>
      <c r="Z94" s="37"/>
      <c r="AA94" s="578"/>
      <c r="AB94" s="578"/>
      <c r="AC94" s="578"/>
    </row>
    <row r="95" spans="1:68" ht="14.25" hidden="1" customHeight="1" x14ac:dyDescent="0.25">
      <c r="A95" s="597" t="s">
        <v>74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2" t="s">
        <v>194</v>
      </c>
      <c r="Q96" s="582"/>
      <c r="R96" s="582"/>
      <c r="S96" s="582"/>
      <c r="T96" s="583"/>
      <c r="U96" s="34"/>
      <c r="V96" s="34"/>
      <c r="W96" s="35" t="s">
        <v>70</v>
      </c>
      <c r="X96" s="575">
        <v>10</v>
      </c>
      <c r="Y96" s="576">
        <f t="shared" ref="Y96:Y101" si="16">IFERROR(IF(X96="",0,CEILING((X96/$H96),1)*$H96),"")</f>
        <v>16.2</v>
      </c>
      <c r="Z96" s="36">
        <f>IFERROR(IF(Y96=0,"",ROUNDUP(Y96/H96,0)*0.01898),"")</f>
        <v>3.7960000000000001E-2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10.640740740740741</v>
      </c>
      <c r="BN96" s="64">
        <f t="shared" ref="BN96:BN101" si="18">IFERROR(Y96*I96/H96,"0")</f>
        <v>17.238</v>
      </c>
      <c r="BO96" s="64">
        <f t="shared" ref="BO96:BO101" si="19">IFERROR(1/J96*(X96/H96),"0")</f>
        <v>1.9290123456790126E-2</v>
      </c>
      <c r="BP96" s="64">
        <f t="shared" ref="BP96:BP101" si="20">IFERROR(1/J96*(Y96/H96),"0")</f>
        <v>3.125E-2</v>
      </c>
    </row>
    <row r="97" spans="1:68" ht="16.5" hidden="1" customHeight="1" x14ac:dyDescent="0.25">
      <c r="A97" s="54" t="s">
        <v>192</v>
      </c>
      <c r="B97" s="54" t="s">
        <v>196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200</v>
      </c>
      <c r="B100" s="54" t="s">
        <v>202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204</v>
      </c>
      <c r="B101" s="54" t="s">
        <v>205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1.2345679012345681</v>
      </c>
      <c r="Y102" s="577">
        <f>IFERROR(Y96/H96,"0")+IFERROR(Y97/H97,"0")+IFERROR(Y98/H98,"0")+IFERROR(Y99/H99,"0")+IFERROR(Y100/H100,"0")+IFERROR(Y101/H101,"0")</f>
        <v>2</v>
      </c>
      <c r="Z102" s="577">
        <f>IFERROR(IF(Z96="",0,Z96),"0")+IFERROR(IF(Z97="",0,Z97),"0")+IFERROR(IF(Z98="",0,Z98),"0")+IFERROR(IF(Z99="",0,Z99),"0")+IFERROR(IF(Z100="",0,Z100),"0")+IFERROR(IF(Z101="",0,Z101),"0")</f>
        <v>3.7960000000000001E-2</v>
      </c>
      <c r="AA102" s="578"/>
      <c r="AB102" s="578"/>
      <c r="AC102" s="578"/>
    </row>
    <row r="103" spans="1:68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10</v>
      </c>
      <c r="Y103" s="577">
        <f>IFERROR(SUM(Y96:Y101),"0")</f>
        <v>16.2</v>
      </c>
      <c r="Z103" s="37"/>
      <c r="AA103" s="578"/>
      <c r="AB103" s="578"/>
      <c r="AC103" s="578"/>
    </row>
    <row r="104" spans="1:68" ht="16.5" hidden="1" customHeight="1" x14ac:dyDescent="0.25">
      <c r="A104" s="629" t="s">
        <v>207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103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hidden="1" customHeight="1" x14ac:dyDescent="0.25">
      <c r="A106" s="54" t="s">
        <v>208</v>
      </c>
      <c r="B106" s="54" t="s">
        <v>209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210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 t="s">
        <v>114</v>
      </c>
      <c r="M107" s="33" t="s">
        <v>78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210</v>
      </c>
      <c r="AG107" s="64"/>
      <c r="AJ107" s="68" t="s">
        <v>115</v>
      </c>
      <c r="AK107" s="68">
        <v>45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213</v>
      </c>
      <c r="B108" s="54" t="s">
        <v>214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216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hidden="1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hidden="1" customHeight="1" x14ac:dyDescent="0.25">
      <c r="A112" s="597" t="s">
        <v>142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hidden="1" customHeight="1" x14ac:dyDescent="0.25">
      <c r="A113" s="54" t="s">
        <v>217</v>
      </c>
      <c r="B113" s="54" t="s">
        <v>218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220</v>
      </c>
      <c r="B114" s="54" t="s">
        <v>221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222</v>
      </c>
      <c r="B115" s="54" t="s">
        <v>223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7" t="s">
        <v>74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16.5" customHeight="1" x14ac:dyDescent="0.25">
      <c r="A119" s="54" t="s">
        <v>224</v>
      </c>
      <c r="B119" s="54" t="s">
        <v>225</v>
      </c>
      <c r="C119" s="31">
        <v>4301051724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1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2"/>
      <c r="R119" s="582"/>
      <c r="S119" s="582"/>
      <c r="T119" s="583"/>
      <c r="U119" s="34"/>
      <c r="V119" s="34"/>
      <c r="W119" s="35" t="s">
        <v>70</v>
      </c>
      <c r="X119" s="575">
        <v>50</v>
      </c>
      <c r="Y119" s="576">
        <f>IFERROR(IF(X119="",0,CEILING((X119/$H119),1)*$H119),"")</f>
        <v>56.699999999999996</v>
      </c>
      <c r="Z119" s="36">
        <f>IFERROR(IF(Y119=0,"",ROUNDUP(Y119/H119,0)*0.01898),"")</f>
        <v>0.13286000000000001</v>
      </c>
      <c r="AA119" s="56"/>
      <c r="AB119" s="57"/>
      <c r="AC119" s="169" t="s">
        <v>226</v>
      </c>
      <c r="AG119" s="64"/>
      <c r="AJ119" s="68"/>
      <c r="AK119" s="68">
        <v>0</v>
      </c>
      <c r="BB119" s="170" t="s">
        <v>1</v>
      </c>
      <c r="BM119" s="64">
        <f>IFERROR(X119*I119/H119,"0")</f>
        <v>53.166666666666664</v>
      </c>
      <c r="BN119" s="64">
        <f>IFERROR(Y119*I119/H119,"0")</f>
        <v>60.290999999999997</v>
      </c>
      <c r="BO119" s="64">
        <f>IFERROR(1/J119*(X119/H119),"0")</f>
        <v>9.6450617283950615E-2</v>
      </c>
      <c r="BP119" s="64">
        <f>IFERROR(1/J119*(Y119/H119),"0")</f>
        <v>0.109375</v>
      </c>
    </row>
    <row r="120" spans="1:68" ht="27" hidden="1" customHeight="1" x14ac:dyDescent="0.25">
      <c r="A120" s="54" t="s">
        <v>224</v>
      </c>
      <c r="B120" s="54" t="s">
        <v>227</v>
      </c>
      <c r="C120" s="31">
        <v>4301051360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6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229</v>
      </c>
      <c r="B121" s="54" t="s">
        <v>230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231</v>
      </c>
      <c r="B122" s="54" t="s">
        <v>232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233</v>
      </c>
      <c r="B123" s="54" t="s">
        <v>234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235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6.1728395061728394</v>
      </c>
      <c r="Y124" s="577">
        <f>IFERROR(Y119/H119,"0")+IFERROR(Y120/H120,"0")+IFERROR(Y121/H121,"0")+IFERROR(Y122/H122,"0")+IFERROR(Y123/H123,"0")</f>
        <v>7</v>
      </c>
      <c r="Z124" s="577">
        <f>IFERROR(IF(Z119="",0,Z119),"0")+IFERROR(IF(Z120="",0,Z120),"0")+IFERROR(IF(Z121="",0,Z121),"0")+IFERROR(IF(Z122="",0,Z122),"0")+IFERROR(IF(Z123="",0,Z123),"0")</f>
        <v>0.13286000000000001</v>
      </c>
      <c r="AA124" s="578"/>
      <c r="AB124" s="578"/>
      <c r="AC124" s="578"/>
    </row>
    <row r="125" spans="1:68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50</v>
      </c>
      <c r="Y125" s="577">
        <f>IFERROR(SUM(Y119:Y123),"0")</f>
        <v>56.699999999999996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177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70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241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629" t="s">
        <v>242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103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245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70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245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7" t="s">
        <v>64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249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3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70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249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7" t="s">
        <v>74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245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70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245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629" t="s">
        <v>101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103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256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64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70</v>
      </c>
      <c r="X154" s="575">
        <v>10</v>
      </c>
      <c r="Y154" s="576">
        <f>IFERROR(IF(X154="",0,CEILING((X154/$H154),1)*$H154),"")</f>
        <v>12.600000000000001</v>
      </c>
      <c r="Z154" s="36">
        <f>IFERROR(IF(Y154=0,"",ROUNDUP(Y154/H154,0)*0.00651),"")</f>
        <v>1.9529999999999999E-2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10.642857142857141</v>
      </c>
      <c r="BN154" s="64">
        <f>IFERROR(Y154*I154/H154,"0")</f>
        <v>13.41</v>
      </c>
      <c r="BO154" s="64">
        <f>IFERROR(1/J154*(X154/H154),"0")</f>
        <v>1.3082155939298797E-2</v>
      </c>
      <c r="BP154" s="64">
        <f>IFERROR(1/J154*(Y154/H154),"0")</f>
        <v>1.6483516483516484E-2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5">
        <v>50</v>
      </c>
      <c r="Y155" s="576">
        <f>IFERROR(IF(X155="",0,CEILING((X155/$H155),1)*$H155),"")</f>
        <v>54</v>
      </c>
      <c r="Z155" s="36">
        <f>IFERROR(IF(Y155=0,"",ROUNDUP(Y155/H155,0)*0.01898),"")</f>
        <v>0.11388000000000001</v>
      </c>
      <c r="AA155" s="56"/>
      <c r="AB155" s="57"/>
      <c r="AC155" s="201" t="s">
        <v>265</v>
      </c>
      <c r="AG155" s="64"/>
      <c r="AJ155" s="68"/>
      <c r="AK155" s="68">
        <v>0</v>
      </c>
      <c r="BB155" s="202" t="s">
        <v>1</v>
      </c>
      <c r="BM155" s="64">
        <f>IFERROR(X155*I155/H155,"0")</f>
        <v>53.250000000000007</v>
      </c>
      <c r="BN155" s="64">
        <f>IFERROR(Y155*I155/H155,"0")</f>
        <v>57.510000000000005</v>
      </c>
      <c r="BO155" s="64">
        <f>IFERROR(1/J155*(X155/H155),"0")</f>
        <v>8.6805555555555552E-2</v>
      </c>
      <c r="BP155" s="64">
        <f>IFERROR(1/J155*(Y155/H155),"0")</f>
        <v>9.375E-2</v>
      </c>
    </row>
    <row r="156" spans="1:68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7.9365079365079367</v>
      </c>
      <c r="Y156" s="577">
        <f>IFERROR(Y153/H153,"0")+IFERROR(Y154/H154,"0")+IFERROR(Y155/H155,"0")</f>
        <v>9</v>
      </c>
      <c r="Z156" s="577">
        <f>IFERROR(IF(Z153="",0,Z153),"0")+IFERROR(IF(Z154="",0,Z154),"0")+IFERROR(IF(Z155="",0,Z155),"0")</f>
        <v>0.13341</v>
      </c>
      <c r="AA156" s="578"/>
      <c r="AB156" s="578"/>
      <c r="AC156" s="578"/>
    </row>
    <row r="157" spans="1:68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60</v>
      </c>
      <c r="Y157" s="577">
        <f>IFERROR(SUM(Y153:Y155),"0")</f>
        <v>66.599999999999994</v>
      </c>
      <c r="Z157" s="37"/>
      <c r="AA157" s="578"/>
      <c r="AB157" s="578"/>
      <c r="AC157" s="578"/>
    </row>
    <row r="158" spans="1:68" ht="27.75" hidden="1" customHeight="1" x14ac:dyDescent="0.2">
      <c r="A158" s="625" t="s">
        <v>266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267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142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268</v>
      </c>
      <c r="B161" s="54" t="s">
        <v>269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270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64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hidden="1" customHeight="1" x14ac:dyDescent="0.25">
      <c r="A165" s="54" t="s">
        <v>271</v>
      </c>
      <c r="B165" s="54" t="s">
        <v>272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70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hidden="1" customHeight="1" x14ac:dyDescent="0.25">
      <c r="A171" s="54" t="s">
        <v>287</v>
      </c>
      <c r="B171" s="54" t="s">
        <v>288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293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hidden="1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hidden="1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hidden="1" customHeight="1" x14ac:dyDescent="0.25">
      <c r="A176" s="597" t="s">
        <v>95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hidden="1" customHeight="1" x14ac:dyDescent="0.25">
      <c r="A177" s="54" t="s">
        <v>294</v>
      </c>
      <c r="B177" s="54" t="s">
        <v>295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296</v>
      </c>
      <c r="L177" s="32"/>
      <c r="M177" s="33" t="s">
        <v>297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296</v>
      </c>
      <c r="L178" s="32"/>
      <c r="M178" s="33" t="s">
        <v>297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301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302</v>
      </c>
      <c r="B179" s="54" t="s">
        <v>303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7" t="s">
        <v>304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hidden="1" customHeight="1" x14ac:dyDescent="0.25">
      <c r="A183" s="54" t="s">
        <v>305</v>
      </c>
      <c r="B183" s="54" t="s">
        <v>306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296</v>
      </c>
      <c r="L183" s="32"/>
      <c r="M183" s="33" t="s">
        <v>297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70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301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629" t="s">
        <v>307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103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308</v>
      </c>
      <c r="B188" s="54" t="s">
        <v>309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310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311</v>
      </c>
      <c r="B189" s="54" t="s">
        <v>312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310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142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313</v>
      </c>
      <c r="B193" s="54" t="s">
        <v>314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315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316</v>
      </c>
      <c r="B194" s="54" t="s">
        <v>317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315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64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hidden="1" customHeight="1" x14ac:dyDescent="0.25">
      <c r="A198" s="54" t="s">
        <v>318</v>
      </c>
      <c r="B198" s="54" t="s">
        <v>319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70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334</v>
      </c>
      <c r="B204" s="54" t="s">
        <v>335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329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hidden="1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hidden="1" customHeight="1" x14ac:dyDescent="0.25">
      <c r="A208" s="597" t="s">
        <v>74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338</v>
      </c>
      <c r="B209" s="54" t="s">
        <v>339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344</v>
      </c>
      <c r="B211" s="54" t="s">
        <v>345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346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359</v>
      </c>
      <c r="B217" s="54" t="s">
        <v>360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0</v>
      </c>
      <c r="Y218" s="577">
        <f>IFERROR(Y209/H209,"0")+IFERROR(Y210/H210,"0")+IFERROR(Y211/H211,"0")+IFERROR(Y212/H212,"0")+IFERROR(Y213/H213,"0")+IFERROR(Y214/H214,"0")+IFERROR(Y215/H215,"0")+IFERROR(Y216/H216,"0")+IFERROR(Y217/H217,"0")</f>
        <v>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578"/>
      <c r="AB218" s="578"/>
      <c r="AC218" s="578"/>
    </row>
    <row r="219" spans="1:68" hidden="1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0</v>
      </c>
      <c r="Y219" s="577">
        <f>IFERROR(SUM(Y209:Y217),"0")</f>
        <v>0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177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hidden="1" customHeight="1" x14ac:dyDescent="0.25">
      <c r="A221" s="54" t="s">
        <v>362</v>
      </c>
      <c r="B221" s="54" t="s">
        <v>363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365</v>
      </c>
      <c r="B222" s="54" t="s">
        <v>366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70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367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hidden="1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hidden="1" customHeight="1" x14ac:dyDescent="0.25">
      <c r="A225" s="629" t="s">
        <v>368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103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hidden="1" customHeight="1" x14ac:dyDescent="0.25">
      <c r="A227" s="54" t="s">
        <v>369</v>
      </c>
      <c r="B227" s="54" t="s">
        <v>370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70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383</v>
      </c>
      <c r="B232" s="54" t="s">
        <v>384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385</v>
      </c>
      <c r="B233" s="54" t="s">
        <v>386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7" t="s">
        <v>142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387</v>
      </c>
      <c r="B237" s="54" t="s">
        <v>388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389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387</v>
      </c>
      <c r="B238" s="54" t="s">
        <v>390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391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hidden="1" customHeight="1" x14ac:dyDescent="0.25">
      <c r="A242" s="54" t="s">
        <v>392</v>
      </c>
      <c r="B242" s="54" t="s">
        <v>393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296</v>
      </c>
      <c r="L242" s="32"/>
      <c r="M242" s="33" t="s">
        <v>297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394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395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396</v>
      </c>
      <c r="B246" s="54" t="s">
        <v>397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296</v>
      </c>
      <c r="L246" s="32"/>
      <c r="M246" s="33" t="s">
        <v>297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399</v>
      </c>
      <c r="B247" s="54" t="s">
        <v>400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401</v>
      </c>
      <c r="B248" s="54" t="s">
        <v>402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405</v>
      </c>
      <c r="B250" s="54" t="s">
        <v>406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629" t="s">
        <v>407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103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408</v>
      </c>
      <c r="B255" s="54" t="s">
        <v>409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70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411</v>
      </c>
      <c r="B256" s="54" t="s">
        <v>412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414</v>
      </c>
      <c r="B257" s="54" t="s">
        <v>415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417</v>
      </c>
      <c r="B258" s="54" t="s">
        <v>418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420</v>
      </c>
      <c r="B259" s="54" t="s">
        <v>421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422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629" t="s">
        <v>423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103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424</v>
      </c>
      <c r="B264" s="54" t="s">
        <v>425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426</v>
      </c>
      <c r="B265" s="54" t="s">
        <v>427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429</v>
      </c>
      <c r="B266" s="54" t="s">
        <v>430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431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432</v>
      </c>
      <c r="B267" s="54" t="s">
        <v>433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53" t="s">
        <v>434</v>
      </c>
      <c r="Q267" s="582"/>
      <c r="R267" s="582"/>
      <c r="S267" s="582"/>
      <c r="T267" s="583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435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436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74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437</v>
      </c>
      <c r="B272" s="54" t="s">
        <v>438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440</v>
      </c>
      <c r="B273" s="54" t="s">
        <v>441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442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hidden="1" customHeight="1" x14ac:dyDescent="0.25">
      <c r="A274" s="54" t="s">
        <v>443</v>
      </c>
      <c r="B274" s="54" t="s">
        <v>444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114</v>
      </c>
      <c r="M274" s="33" t="s">
        <v>78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445</v>
      </c>
      <c r="AG274" s="64"/>
      <c r="AJ274" s="68" t="s">
        <v>115</v>
      </c>
      <c r="AK274" s="68">
        <v>33.6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hidden="1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hidden="1" customHeight="1" x14ac:dyDescent="0.25">
      <c r="A277" s="629" t="s">
        <v>446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64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447</v>
      </c>
      <c r="B279" s="54" t="s">
        <v>448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449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74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450</v>
      </c>
      <c r="B283" s="54" t="s">
        <v>451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452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453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103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454</v>
      </c>
      <c r="B288" s="54" t="s">
        <v>455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456</v>
      </c>
      <c r="AB288" s="57"/>
      <c r="AC288" s="335" t="s">
        <v>457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458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103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hidden="1" customHeight="1" x14ac:dyDescent="0.25">
      <c r="A293" s="54" t="s">
        <v>459</v>
      </c>
      <c r="B293" s="54" t="s">
        <v>460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70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464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462</v>
      </c>
      <c r="B295" s="54" t="s">
        <v>466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128</v>
      </c>
      <c r="M295" s="33" t="s">
        <v>78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70</v>
      </c>
      <c r="X295" s="575">
        <v>200</v>
      </c>
      <c r="Y295" s="576">
        <f t="shared" si="42"/>
        <v>205.20000000000002</v>
      </c>
      <c r="Z295" s="36">
        <f>IFERROR(IF(Y295=0,"",ROUNDUP(Y295/H295,0)*0.01898),"")</f>
        <v>0.36062</v>
      </c>
      <c r="AA295" s="56"/>
      <c r="AB295" s="57"/>
      <c r="AC295" s="341" t="s">
        <v>467</v>
      </c>
      <c r="AG295" s="64"/>
      <c r="AJ295" s="68" t="s">
        <v>130</v>
      </c>
      <c r="AK295" s="68">
        <v>691.2</v>
      </c>
      <c r="BB295" s="342" t="s">
        <v>1</v>
      </c>
      <c r="BM295" s="64">
        <f t="shared" si="43"/>
        <v>208.05555555555554</v>
      </c>
      <c r="BN295" s="64">
        <f t="shared" si="44"/>
        <v>213.46499999999997</v>
      </c>
      <c r="BO295" s="64">
        <f t="shared" si="45"/>
        <v>0.28935185185185186</v>
      </c>
      <c r="BP295" s="64">
        <f t="shared" si="46"/>
        <v>0.296875</v>
      </c>
    </row>
    <row r="296" spans="1:68" ht="37.5" hidden="1" customHeight="1" x14ac:dyDescent="0.25">
      <c r="A296" s="54" t="s">
        <v>468</v>
      </c>
      <c r="B296" s="54" t="s">
        <v>469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70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461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70</v>
      </c>
      <c r="X298" s="575">
        <v>8</v>
      </c>
      <c r="Y298" s="576">
        <f t="shared" si="42"/>
        <v>8</v>
      </c>
      <c r="Z298" s="36">
        <f>IFERROR(IF(Y298=0,"",ROUNDUP(Y298/H298,0)*0.00902),"")</f>
        <v>1.804E-2</v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8.42</v>
      </c>
      <c r="BN298" s="64">
        <f t="shared" si="44"/>
        <v>8.42</v>
      </c>
      <c r="BO298" s="64">
        <f t="shared" si="45"/>
        <v>1.5151515151515152E-2</v>
      </c>
      <c r="BP298" s="64">
        <f t="shared" si="46"/>
        <v>1.5151515151515152E-2</v>
      </c>
    </row>
    <row r="299" spans="1:68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20.518518518518519</v>
      </c>
      <c r="Y299" s="577">
        <f>IFERROR(Y293/H293,"0")+IFERROR(Y294/H294,"0")+IFERROR(Y295/H295,"0")+IFERROR(Y296/H296,"0")+IFERROR(Y297/H297,"0")+IFERROR(Y298/H298,"0")</f>
        <v>21</v>
      </c>
      <c r="Z299" s="577">
        <f>IFERROR(IF(Z293="",0,Z293),"0")+IFERROR(IF(Z294="",0,Z294),"0")+IFERROR(IF(Z295="",0,Z295),"0")+IFERROR(IF(Z296="",0,Z296),"0")+IFERROR(IF(Z297="",0,Z297),"0")+IFERROR(IF(Z298="",0,Z298),"0")</f>
        <v>0.37866</v>
      </c>
      <c r="AA299" s="578"/>
      <c r="AB299" s="578"/>
      <c r="AC299" s="578"/>
    </row>
    <row r="300" spans="1:68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208</v>
      </c>
      <c r="Y300" s="577">
        <f>IFERROR(SUM(Y293:Y298),"0")</f>
        <v>213.20000000000002</v>
      </c>
      <c r="Z300" s="37"/>
      <c r="AA300" s="578"/>
      <c r="AB300" s="578"/>
      <c r="AC300" s="578"/>
    </row>
    <row r="301" spans="1:68" ht="14.25" hidden="1" customHeight="1" x14ac:dyDescent="0.25">
      <c r="A301" s="597" t="s">
        <v>64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customHeight="1" x14ac:dyDescent="0.25">
      <c r="A302" s="54" t="s">
        <v>476</v>
      </c>
      <c r="B302" s="54" t="s">
        <v>477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70</v>
      </c>
      <c r="X302" s="575">
        <v>60</v>
      </c>
      <c r="Y302" s="576">
        <f t="shared" ref="Y302:Y308" si="47">IFERROR(IF(X302="",0,CEILING((X302/$H302),1)*$H302),"")</f>
        <v>63</v>
      </c>
      <c r="Z302" s="36">
        <f>IFERROR(IF(Y302=0,"",ROUNDUP(Y302/H302,0)*0.00902),"")</f>
        <v>0.1353</v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63.857142857142854</v>
      </c>
      <c r="BN302" s="64">
        <f t="shared" ref="BN302:BN308" si="49">IFERROR(Y302*I302/H302,"0")</f>
        <v>67.049999999999983</v>
      </c>
      <c r="BO302" s="64">
        <f t="shared" ref="BO302:BO308" si="50">IFERROR(1/J302*(X302/H302),"0")</f>
        <v>0.10822510822510822</v>
      </c>
      <c r="BP302" s="64">
        <f t="shared" ref="BP302:BP308" si="51">IFERROR(1/J302*(Y302/H302),"0")</f>
        <v>0.11363636363636365</v>
      </c>
    </row>
    <row r="303" spans="1:68" ht="27" customHeight="1" x14ac:dyDescent="0.25">
      <c r="A303" s="54" t="s">
        <v>479</v>
      </c>
      <c r="B303" s="54" t="s">
        <v>480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70</v>
      </c>
      <c r="X303" s="575">
        <v>60</v>
      </c>
      <c r="Y303" s="576">
        <f t="shared" si="47"/>
        <v>63</v>
      </c>
      <c r="Z303" s="36">
        <f>IFERROR(IF(Y303=0,"",ROUNDUP(Y303/H303,0)*0.00902),"")</f>
        <v>0.1353</v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63.857142857142854</v>
      </c>
      <c r="BN303" s="64">
        <f t="shared" si="49"/>
        <v>67.049999999999983</v>
      </c>
      <c r="BO303" s="64">
        <f t="shared" si="50"/>
        <v>0.10822510822510822</v>
      </c>
      <c r="BP303" s="64">
        <f t="shared" si="51"/>
        <v>0.11363636363636365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485</v>
      </c>
      <c r="B305" s="54" t="s">
        <v>486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487</v>
      </c>
      <c r="B306" s="54" t="s">
        <v>488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70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28.571428571428569</v>
      </c>
      <c r="Y309" s="577">
        <f>IFERROR(Y302/H302,"0")+IFERROR(Y303/H303,"0")+IFERROR(Y304/H304,"0")+IFERROR(Y305/H305,"0")+IFERROR(Y306/H306,"0")+IFERROR(Y307/H307,"0")+IFERROR(Y308/H308,"0")</f>
        <v>30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0.27060000000000001</v>
      </c>
      <c r="AA309" s="578"/>
      <c r="AB309" s="578"/>
      <c r="AC309" s="578"/>
    </row>
    <row r="310" spans="1:68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120</v>
      </c>
      <c r="Y310" s="577">
        <f>IFERROR(SUM(Y302:Y308),"0")</f>
        <v>126</v>
      </c>
      <c r="Z310" s="37"/>
      <c r="AA310" s="578"/>
      <c r="AB310" s="578"/>
      <c r="AC310" s="578"/>
    </row>
    <row r="311" spans="1:68" ht="14.25" hidden="1" customHeight="1" x14ac:dyDescent="0.25">
      <c r="A311" s="597" t="s">
        <v>74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70</v>
      </c>
      <c r="X312" s="575">
        <v>800</v>
      </c>
      <c r="Y312" s="576">
        <f>IFERROR(IF(X312="",0,CEILING((X312/$H312),1)*$H312),"")</f>
        <v>803.4</v>
      </c>
      <c r="Z312" s="36">
        <f>IFERROR(IF(Y312=0,"",ROUNDUP(Y312/H312,0)*0.01898),"")</f>
        <v>1.9549400000000001</v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852.61538461538476</v>
      </c>
      <c r="BN312" s="64">
        <f>IFERROR(Y312*I312/H312,"0")</f>
        <v>856.23900000000003</v>
      </c>
      <c r="BO312" s="64">
        <f>IFERROR(1/J312*(X312/H312),"0")</f>
        <v>1.6025641025641026</v>
      </c>
      <c r="BP312" s="64">
        <f>IFERROR(1/J312*(Y312/H312),"0")</f>
        <v>1.609375</v>
      </c>
    </row>
    <row r="313" spans="1:68" ht="27" hidden="1" customHeight="1" x14ac:dyDescent="0.25">
      <c r="A313" s="54" t="s">
        <v>498</v>
      </c>
      <c r="B313" s="54" t="s">
        <v>499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501</v>
      </c>
      <c r="B314" s="54" t="s">
        <v>502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102.56410256410257</v>
      </c>
      <c r="Y317" s="577">
        <f>IFERROR(Y312/H312,"0")+IFERROR(Y313/H313,"0")+IFERROR(Y314/H314,"0")+IFERROR(Y315/H315,"0")+IFERROR(Y316/H316,"0")</f>
        <v>103</v>
      </c>
      <c r="Z317" s="577">
        <f>IFERROR(IF(Z312="",0,Z312),"0")+IFERROR(IF(Z313="",0,Z313),"0")+IFERROR(IF(Z314="",0,Z314),"0")+IFERROR(IF(Z315="",0,Z315),"0")+IFERROR(IF(Z316="",0,Z316),"0")</f>
        <v>1.9549400000000001</v>
      </c>
      <c r="AA317" s="578"/>
      <c r="AB317" s="578"/>
      <c r="AC317" s="578"/>
    </row>
    <row r="318" spans="1:68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800</v>
      </c>
      <c r="Y318" s="577">
        <f>IFERROR(SUM(Y312:Y316),"0")</f>
        <v>803.4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177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hidden="1" customHeight="1" x14ac:dyDescent="0.25">
      <c r="A320" s="54" t="s">
        <v>510</v>
      </c>
      <c r="B320" s="54" t="s">
        <v>511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70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5">
        <v>200</v>
      </c>
      <c r="Y321" s="576">
        <f>IFERROR(IF(X321="",0,CEILING((X321/$H321),1)*$H321),"")</f>
        <v>202.79999999999998</v>
      </c>
      <c r="Z321" s="36">
        <f>IFERROR(IF(Y321=0,"",ROUNDUP(Y321/H321,0)*0.01898),"")</f>
        <v>0.49348000000000003</v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213.30769230769235</v>
      </c>
      <c r="BN321" s="64">
        <f>IFERROR(Y321*I321/H321,"0")</f>
        <v>216.29400000000001</v>
      </c>
      <c r="BO321" s="64">
        <f>IFERROR(1/J321*(X321/H321),"0")</f>
        <v>0.40064102564102566</v>
      </c>
      <c r="BP321" s="64">
        <f>IFERROR(1/J321*(Y321/H321),"0")</f>
        <v>0.40625</v>
      </c>
    </row>
    <row r="322" spans="1:68" ht="16.5" hidden="1" customHeight="1" x14ac:dyDescent="0.25">
      <c r="A322" s="54" t="s">
        <v>516</v>
      </c>
      <c r="B322" s="54" t="s">
        <v>517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25.641025641025642</v>
      </c>
      <c r="Y323" s="577">
        <f>IFERROR(Y320/H320,"0")+IFERROR(Y321/H321,"0")+IFERROR(Y322/H322,"0")</f>
        <v>26</v>
      </c>
      <c r="Z323" s="577">
        <f>IFERROR(IF(Z320="",0,Z320),"0")+IFERROR(IF(Z321="",0,Z321),"0")+IFERROR(IF(Z322="",0,Z322),"0")</f>
        <v>0.49348000000000003</v>
      </c>
      <c r="AA323" s="578"/>
      <c r="AB323" s="578"/>
      <c r="AC323" s="578"/>
    </row>
    <row r="324" spans="1:68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200</v>
      </c>
      <c r="Y324" s="577">
        <f>IFERROR(SUM(Y320:Y322),"0")</f>
        <v>202.79999999999998</v>
      </c>
      <c r="Z324" s="37"/>
      <c r="AA324" s="578"/>
      <c r="AB324" s="578"/>
      <c r="AC324" s="578"/>
    </row>
    <row r="325" spans="1:68" ht="14.25" hidden="1" customHeight="1" x14ac:dyDescent="0.25">
      <c r="A325" s="597" t="s">
        <v>95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519</v>
      </c>
      <c r="B326" s="54" t="s">
        <v>520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18" t="s">
        <v>521</v>
      </c>
      <c r="Q326" s="582"/>
      <c r="R326" s="582"/>
      <c r="S326" s="582"/>
      <c r="T326" s="583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523</v>
      </c>
      <c r="B327" s="54" t="s">
        <v>524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91" t="s">
        <v>525</v>
      </c>
      <c r="Q327" s="582"/>
      <c r="R327" s="582"/>
      <c r="S327" s="582"/>
      <c r="T327" s="583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9" t="s">
        <v>529</v>
      </c>
      <c r="Q328" s="582"/>
      <c r="R328" s="582"/>
      <c r="S328" s="582"/>
      <c r="T328" s="583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hidden="1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535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hidden="1" customHeight="1" x14ac:dyDescent="0.25">
      <c r="A334" s="54" t="s">
        <v>536</v>
      </c>
      <c r="B334" s="54" t="s">
        <v>537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70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540</v>
      </c>
      <c r="B335" s="54" t="s">
        <v>541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542</v>
      </c>
      <c r="B336" s="54" t="s">
        <v>543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629" t="s">
        <v>544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74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customHeight="1" x14ac:dyDescent="0.25">
      <c r="A341" s="54" t="s">
        <v>545</v>
      </c>
      <c r="B341" s="54" t="s">
        <v>546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5">
        <v>50</v>
      </c>
      <c r="Y341" s="576">
        <f>IFERROR(IF(X341="",0,CEILING((X341/$H341),1)*$H341),"")</f>
        <v>56.699999999999996</v>
      </c>
      <c r="Z341" s="36">
        <f>IFERROR(IF(Y341=0,"",ROUNDUP(Y341/H341,0)*0.01898),"")</f>
        <v>0.13286000000000001</v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53.203703703703702</v>
      </c>
      <c r="BN341" s="64">
        <f>IFERROR(Y341*I341/H341,"0")</f>
        <v>60.332999999999991</v>
      </c>
      <c r="BO341" s="64">
        <f>IFERROR(1/J341*(X341/H341),"0")</f>
        <v>9.6450617283950615E-2</v>
      </c>
      <c r="BP341" s="64">
        <f>IFERROR(1/J341*(Y341/H341),"0")</f>
        <v>0.109375</v>
      </c>
    </row>
    <row r="342" spans="1:68" ht="27" hidden="1" customHeight="1" x14ac:dyDescent="0.25">
      <c r="A342" s="54" t="s">
        <v>548</v>
      </c>
      <c r="B342" s="54" t="s">
        <v>549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551</v>
      </c>
      <c r="B343" s="54" t="s">
        <v>552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6.1728395061728394</v>
      </c>
      <c r="Y344" s="577">
        <f>IFERROR(Y341/H341,"0")+IFERROR(Y342/H342,"0")+IFERROR(Y343/H343,"0")</f>
        <v>7</v>
      </c>
      <c r="Z344" s="577">
        <f>IFERROR(IF(Z341="",0,Z341),"0")+IFERROR(IF(Z342="",0,Z342),"0")+IFERROR(IF(Z343="",0,Z343),"0")</f>
        <v>0.13286000000000001</v>
      </c>
      <c r="AA344" s="578"/>
      <c r="AB344" s="578"/>
      <c r="AC344" s="578"/>
    </row>
    <row r="345" spans="1:68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50</v>
      </c>
      <c r="Y345" s="577">
        <f>IFERROR(SUM(Y341:Y343),"0")</f>
        <v>56.699999999999996</v>
      </c>
      <c r="Z345" s="37"/>
      <c r="AA345" s="578"/>
      <c r="AB345" s="578"/>
      <c r="AC345" s="578"/>
    </row>
    <row r="346" spans="1:68" ht="27.75" hidden="1" customHeight="1" x14ac:dyDescent="0.2">
      <c r="A346" s="625" t="s">
        <v>554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555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103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hidden="1" customHeight="1" x14ac:dyDescent="0.25">
      <c r="A349" s="54" t="s">
        <v>556</v>
      </c>
      <c r="B349" s="54" t="s">
        <v>557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128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70</v>
      </c>
      <c r="X349" s="575">
        <v>0</v>
      </c>
      <c r="Y349" s="576">
        <f t="shared" ref="Y349:Y355" si="52"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01" t="s">
        <v>558</v>
      </c>
      <c r="AG349" s="64"/>
      <c r="AJ349" s="68" t="s">
        <v>130</v>
      </c>
      <c r="AK349" s="68">
        <v>720</v>
      </c>
      <c r="BB349" s="402" t="s">
        <v>1</v>
      </c>
      <c r="BM349" s="64">
        <f t="shared" ref="BM349:BM355" si="53">IFERROR(X349*I349/H349,"0")</f>
        <v>0</v>
      </c>
      <c r="BN349" s="64">
        <f t="shared" ref="BN349:BN355" si="54">IFERROR(Y349*I349/H349,"0")</f>
        <v>0</v>
      </c>
      <c r="BO349" s="64">
        <f t="shared" ref="BO349:BO355" si="55">IFERROR(1/J349*(X349/H349),"0")</f>
        <v>0</v>
      </c>
      <c r="BP349" s="64">
        <f t="shared" ref="BP349:BP355" si="56">IFERROR(1/J349*(Y349/H349),"0")</f>
        <v>0</v>
      </c>
    </row>
    <row r="350" spans="1:68" ht="27" hidden="1" customHeight="1" x14ac:dyDescent="0.25">
      <c r="A350" s="54" t="s">
        <v>559</v>
      </c>
      <c r="B350" s="54" t="s">
        <v>560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128</v>
      </c>
      <c r="M350" s="33" t="s">
        <v>68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70</v>
      </c>
      <c r="X350" s="575">
        <v>0</v>
      </c>
      <c r="Y350" s="576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561</v>
      </c>
      <c r="AG350" s="64"/>
      <c r="AJ350" s="68" t="s">
        <v>130</v>
      </c>
      <c r="AK350" s="68">
        <v>720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70</v>
      </c>
      <c r="X351" s="575">
        <v>160</v>
      </c>
      <c r="Y351" s="576">
        <f t="shared" si="52"/>
        <v>165</v>
      </c>
      <c r="Z351" s="36">
        <f>IFERROR(IF(Y351=0,"",ROUNDUP(Y351/H351,0)*0.02175),"")</f>
        <v>0.23924999999999999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165.12</v>
      </c>
      <c r="BN351" s="64">
        <f t="shared" si="54"/>
        <v>170.28000000000003</v>
      </c>
      <c r="BO351" s="64">
        <f t="shared" si="55"/>
        <v>0.22222222222222221</v>
      </c>
      <c r="BP351" s="64">
        <f t="shared" si="56"/>
        <v>0.22916666666666666</v>
      </c>
    </row>
    <row r="352" spans="1:68" ht="37.5" hidden="1" customHeight="1" x14ac:dyDescent="0.25">
      <c r="A352" s="54" t="s">
        <v>565</v>
      </c>
      <c r="B352" s="54" t="s">
        <v>566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128</v>
      </c>
      <c r="M352" s="33" t="s">
        <v>68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70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567</v>
      </c>
      <c r="AG352" s="64"/>
      <c r="AJ352" s="68" t="s">
        <v>130</v>
      </c>
      <c r="AK352" s="68">
        <v>720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hidden="1" customHeight="1" x14ac:dyDescent="0.25">
      <c r="A353" s="54" t="s">
        <v>568</v>
      </c>
      <c r="B353" s="54" t="s">
        <v>569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571</v>
      </c>
      <c r="B354" s="54" t="s">
        <v>572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573</v>
      </c>
      <c r="B355" s="54" t="s">
        <v>574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70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10.666666666666666</v>
      </c>
      <c r="Y356" s="577">
        <f>IFERROR(Y349/H349,"0")+IFERROR(Y350/H350,"0")+IFERROR(Y351/H351,"0")+IFERROR(Y352/H352,"0")+IFERROR(Y353/H353,"0")+IFERROR(Y354/H354,"0")+IFERROR(Y355/H355,"0")</f>
        <v>11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0.23924999999999999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160</v>
      </c>
      <c r="Y357" s="577">
        <f>IFERROR(SUM(Y349:Y355),"0")</f>
        <v>165</v>
      </c>
      <c r="Z357" s="37"/>
      <c r="AA357" s="578"/>
      <c r="AB357" s="578"/>
      <c r="AC357" s="578"/>
    </row>
    <row r="358" spans="1:68" ht="14.25" hidden="1" customHeight="1" x14ac:dyDescent="0.25">
      <c r="A358" s="597" t="s">
        <v>142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128</v>
      </c>
      <c r="M359" s="33" t="s">
        <v>107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70</v>
      </c>
      <c r="X359" s="575">
        <v>170</v>
      </c>
      <c r="Y359" s="576">
        <f>IFERROR(IF(X359="",0,CEILING((X359/$H359),1)*$H359),"")</f>
        <v>180</v>
      </c>
      <c r="Z359" s="36">
        <f>IFERROR(IF(Y359=0,"",ROUNDUP(Y359/H359,0)*0.02175),"")</f>
        <v>0.26100000000000001</v>
      </c>
      <c r="AA359" s="56"/>
      <c r="AB359" s="57"/>
      <c r="AC359" s="415" t="s">
        <v>577</v>
      </c>
      <c r="AG359" s="64"/>
      <c r="AJ359" s="68" t="s">
        <v>130</v>
      </c>
      <c r="AK359" s="68">
        <v>720</v>
      </c>
      <c r="BB359" s="416" t="s">
        <v>1</v>
      </c>
      <c r="BM359" s="64">
        <f>IFERROR(X359*I359/H359,"0")</f>
        <v>175.44</v>
      </c>
      <c r="BN359" s="64">
        <f>IFERROR(Y359*I359/H359,"0")</f>
        <v>185.76000000000002</v>
      </c>
      <c r="BO359" s="64">
        <f>IFERROR(1/J359*(X359/H359),"0")</f>
        <v>0.2361111111111111</v>
      </c>
      <c r="BP359" s="64">
        <f>IFERROR(1/J359*(Y359/H359),"0")</f>
        <v>0.25</v>
      </c>
    </row>
    <row r="360" spans="1:68" ht="16.5" hidden="1" customHeight="1" x14ac:dyDescent="0.25">
      <c r="A360" s="54" t="s">
        <v>578</v>
      </c>
      <c r="B360" s="54" t="s">
        <v>579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11.333333333333334</v>
      </c>
      <c r="Y361" s="577">
        <f>IFERROR(Y359/H359,"0")+IFERROR(Y360/H360,"0")</f>
        <v>12</v>
      </c>
      <c r="Z361" s="577">
        <f>IFERROR(IF(Z359="",0,Z359),"0")+IFERROR(IF(Z360="",0,Z360),"0")</f>
        <v>0.26100000000000001</v>
      </c>
      <c r="AA361" s="578"/>
      <c r="AB361" s="578"/>
      <c r="AC361" s="578"/>
    </row>
    <row r="362" spans="1:68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170</v>
      </c>
      <c r="Y362" s="577">
        <f>IFERROR(SUM(Y359:Y360),"0")</f>
        <v>180</v>
      </c>
      <c r="Z362" s="37"/>
      <c r="AA362" s="578"/>
      <c r="AB362" s="578"/>
      <c r="AC362" s="578"/>
    </row>
    <row r="363" spans="1:68" ht="14.25" hidden="1" customHeight="1" x14ac:dyDescent="0.25">
      <c r="A363" s="597" t="s">
        <v>74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580</v>
      </c>
      <c r="B364" s="54" t="s">
        <v>581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583</v>
      </c>
      <c r="B365" s="54" t="s">
        <v>584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177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hidden="1" customHeight="1" x14ac:dyDescent="0.25">
      <c r="A369" s="54" t="s">
        <v>586</v>
      </c>
      <c r="B369" s="54" t="s">
        <v>587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629" t="s">
        <v>589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103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590</v>
      </c>
      <c r="B374" s="54" t="s">
        <v>591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593</v>
      </c>
      <c r="B375" s="54" t="s">
        <v>594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596</v>
      </c>
      <c r="B376" s="54" t="s">
        <v>597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598</v>
      </c>
      <c r="B377" s="54" t="s">
        <v>599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7" t="s">
        <v>64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600</v>
      </c>
      <c r="B381" s="54" t="s">
        <v>601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74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hidden="1" customHeight="1" x14ac:dyDescent="0.25">
      <c r="A385" s="54" t="s">
        <v>603</v>
      </c>
      <c r="B385" s="54" t="s">
        <v>604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70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606</v>
      </c>
      <c r="B386" s="54" t="s">
        <v>607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hidden="1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177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608</v>
      </c>
      <c r="B390" s="54" t="s">
        <v>609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611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612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64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613</v>
      </c>
      <c r="B396" s="54" t="s">
        <v>614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4301031382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616</v>
      </c>
      <c r="B398" s="54" t="s">
        <v>619</v>
      </c>
      <c r="C398" s="31">
        <v>4301031406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620</v>
      </c>
      <c r="B399" s="54" t="s">
        <v>621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623</v>
      </c>
      <c r="B400" s="54" t="s">
        <v>624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625</v>
      </c>
      <c r="B401" s="54" t="s">
        <v>626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70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627</v>
      </c>
      <c r="B402" s="54" t="s">
        <v>628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70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633</v>
      </c>
      <c r="B404" s="54" t="s">
        <v>634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70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636</v>
      </c>
      <c r="B405" s="54" t="s">
        <v>637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7" t="s">
        <v>74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638</v>
      </c>
      <c r="B409" s="54" t="s">
        <v>639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641</v>
      </c>
      <c r="B410" s="54" t="s">
        <v>642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644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142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645</v>
      </c>
      <c r="B415" s="54" t="s">
        <v>646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64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hidden="1" customHeight="1" x14ac:dyDescent="0.25">
      <c r="A420" s="54" t="s">
        <v>651</v>
      </c>
      <c r="B420" s="54" t="s">
        <v>652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654</v>
      </c>
      <c r="B421" s="54" t="s">
        <v>655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657</v>
      </c>
      <c r="B422" s="54" t="s">
        <v>658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629" t="s">
        <v>662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64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hidden="1" customHeight="1" x14ac:dyDescent="0.25">
      <c r="A428" s="54" t="s">
        <v>663</v>
      </c>
      <c r="B428" s="54" t="s">
        <v>664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70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666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64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667</v>
      </c>
      <c r="B433" s="54" t="s">
        <v>668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670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670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103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hidden="1" customHeight="1" x14ac:dyDescent="0.25">
      <c r="A439" s="54" t="s">
        <v>671</v>
      </c>
      <c r="B439" s="54" t="s">
        <v>672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70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677</v>
      </c>
      <c r="B441" s="54" t="s">
        <v>678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70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hidden="1" customHeight="1" x14ac:dyDescent="0.25">
      <c r="A442" s="54" t="s">
        <v>680</v>
      </c>
      <c r="B442" s="54" t="s">
        <v>681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70</v>
      </c>
      <c r="X443" s="575">
        <v>0</v>
      </c>
      <c r="Y443" s="576">
        <f t="shared" si="63"/>
        <v>0</v>
      </c>
      <c r="Z443" s="36" t="str">
        <f t="shared" si="64"/>
        <v/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16.5" hidden="1" customHeight="1" x14ac:dyDescent="0.25">
      <c r="A444" s="54" t="s">
        <v>686</v>
      </c>
      <c r="B444" s="54" t="s">
        <v>687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689</v>
      </c>
      <c r="B445" s="54" t="s">
        <v>690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691</v>
      </c>
      <c r="B447" s="54" t="s">
        <v>693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694</v>
      </c>
      <c r="B448" s="54" t="s">
        <v>695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696</v>
      </c>
      <c r="B449" s="54" t="s">
        <v>697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698</v>
      </c>
      <c r="B450" s="54" t="s">
        <v>699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70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698</v>
      </c>
      <c r="B451" s="54" t="s">
        <v>700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hidden="1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0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0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</v>
      </c>
      <c r="AA452" s="578"/>
      <c r="AB452" s="578"/>
      <c r="AC452" s="578"/>
    </row>
    <row r="453" spans="1:68" hidden="1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0</v>
      </c>
      <c r="Y453" s="577">
        <f>IFERROR(SUM(Y439:Y451),"0")</f>
        <v>0</v>
      </c>
      <c r="Z453" s="37"/>
      <c r="AA453" s="578"/>
      <c r="AB453" s="578"/>
      <c r="AC453" s="578"/>
    </row>
    <row r="454" spans="1:68" ht="14.25" hidden="1" customHeight="1" x14ac:dyDescent="0.25">
      <c r="A454" s="597" t="s">
        <v>142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hidden="1" customHeight="1" x14ac:dyDescent="0.25">
      <c r="A455" s="54" t="s">
        <v>701</v>
      </c>
      <c r="B455" s="54" t="s">
        <v>702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70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704</v>
      </c>
      <c r="B456" s="54" t="s">
        <v>705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706</v>
      </c>
      <c r="B457" s="54" t="s">
        <v>707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hidden="1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hidden="1" customHeight="1" x14ac:dyDescent="0.25">
      <c r="A460" s="597" t="s">
        <v>64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hidden="1" customHeight="1" x14ac:dyDescent="0.25">
      <c r="A461" s="54" t="s">
        <v>708</v>
      </c>
      <c r="B461" s="54" t="s">
        <v>709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70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714</v>
      </c>
      <c r="B463" s="54" t="s">
        <v>715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70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717</v>
      </c>
      <c r="B464" s="54" t="s">
        <v>718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717</v>
      </c>
      <c r="B465" s="54" t="s">
        <v>719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70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720</v>
      </c>
      <c r="B466" s="54" t="s">
        <v>721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70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722</v>
      </c>
      <c r="B467" s="54" t="s">
        <v>723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70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idden="1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0</v>
      </c>
      <c r="Y468" s="577">
        <f>IFERROR(Y461/H461,"0")+IFERROR(Y462/H462,"0")+IFERROR(Y463/H463,"0")+IFERROR(Y464/H464,"0")+IFERROR(Y465/H465,"0")+IFERROR(Y466/H466,"0")+IFERROR(Y467/H467,"0")</f>
        <v>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578"/>
      <c r="AB468" s="578"/>
      <c r="AC468" s="578"/>
    </row>
    <row r="469" spans="1:68" hidden="1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0</v>
      </c>
      <c r="Y469" s="577">
        <f>IFERROR(SUM(Y461:Y467),"0")</f>
        <v>0</v>
      </c>
      <c r="Z469" s="37"/>
      <c r="AA469" s="578"/>
      <c r="AB469" s="578"/>
      <c r="AC469" s="578"/>
    </row>
    <row r="470" spans="1:68" ht="14.25" hidden="1" customHeight="1" x14ac:dyDescent="0.25">
      <c r="A470" s="597" t="s">
        <v>74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724</v>
      </c>
      <c r="B471" s="54" t="s">
        <v>725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727</v>
      </c>
      <c r="B472" s="54" t="s">
        <v>728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730</v>
      </c>
      <c r="B473" s="54" t="s">
        <v>731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177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733</v>
      </c>
      <c r="B477" s="54" t="s">
        <v>734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736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736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103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737</v>
      </c>
      <c r="B483" s="54" t="s">
        <v>738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28" t="s">
        <v>739</v>
      </c>
      <c r="Q483" s="582"/>
      <c r="R483" s="582"/>
      <c r="S483" s="582"/>
      <c r="T483" s="583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741</v>
      </c>
      <c r="B484" s="54" t="s">
        <v>742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4" t="s">
        <v>743</v>
      </c>
      <c r="Q484" s="582"/>
      <c r="R484" s="582"/>
      <c r="S484" s="582"/>
      <c r="T484" s="583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745</v>
      </c>
      <c r="B485" s="54" t="s">
        <v>746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6" t="s">
        <v>747</v>
      </c>
      <c r="Q485" s="582"/>
      <c r="R485" s="582"/>
      <c r="S485" s="582"/>
      <c r="T485" s="583"/>
      <c r="U485" s="34"/>
      <c r="V485" s="34"/>
      <c r="W485" s="35" t="s">
        <v>70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7" t="s">
        <v>142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749</v>
      </c>
      <c r="B489" s="54" t="s">
        <v>750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4" t="s">
        <v>751</v>
      </c>
      <c r="Q489" s="582"/>
      <c r="R489" s="582"/>
      <c r="S489" s="582"/>
      <c r="T489" s="583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749</v>
      </c>
      <c r="B490" s="54" t="s">
        <v>753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919" t="s">
        <v>754</v>
      </c>
      <c r="Q490" s="582"/>
      <c r="R490" s="582"/>
      <c r="S490" s="582"/>
      <c r="T490" s="583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66" t="s">
        <v>758</v>
      </c>
      <c r="Q491" s="582"/>
      <c r="R491" s="582"/>
      <c r="S491" s="582"/>
      <c r="T491" s="583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76" t="s">
        <v>761</v>
      </c>
      <c r="Q492" s="582"/>
      <c r="R492" s="582"/>
      <c r="S492" s="582"/>
      <c r="T492" s="583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hidden="1" customHeight="1" x14ac:dyDescent="0.25">
      <c r="A496" s="54" t="s">
        <v>763</v>
      </c>
      <c r="B496" s="54" t="s">
        <v>764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9" t="s">
        <v>765</v>
      </c>
      <c r="Q496" s="582"/>
      <c r="R496" s="582"/>
      <c r="S496" s="582"/>
      <c r="T496" s="583"/>
      <c r="U496" s="34"/>
      <c r="V496" s="34"/>
      <c r="W496" s="35" t="s">
        <v>70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2" t="s">
        <v>769</v>
      </c>
      <c r="Q497" s="582"/>
      <c r="R497" s="582"/>
      <c r="S497" s="582"/>
      <c r="T497" s="583"/>
      <c r="U497" s="34"/>
      <c r="V497" s="34"/>
      <c r="W497" s="35" t="s">
        <v>70</v>
      </c>
      <c r="X497" s="575">
        <v>20</v>
      </c>
      <c r="Y497" s="576">
        <f>IFERROR(IF(X497="",0,CEILING((X497/$H497),1)*$H497),"")</f>
        <v>21</v>
      </c>
      <c r="Z497" s="36">
        <f>IFERROR(IF(Y497=0,"",ROUNDUP(Y497/H497,0)*0.00902),"")</f>
        <v>4.5100000000000001E-2</v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21.285714285714281</v>
      </c>
      <c r="BN497" s="64">
        <f>IFERROR(Y497*I497/H497,"0")</f>
        <v>22.349999999999998</v>
      </c>
      <c r="BO497" s="64">
        <f>IFERROR(1/J497*(X497/H497),"0")</f>
        <v>3.6075036075036072E-2</v>
      </c>
      <c r="BP497" s="64">
        <f>IFERROR(1/J497*(Y497/H497),"0")</f>
        <v>3.787878787878788E-2</v>
      </c>
    </row>
    <row r="498" spans="1:68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4.7619047619047619</v>
      </c>
      <c r="Y498" s="577">
        <f>IFERROR(Y496/H496,"0")+IFERROR(Y497/H497,"0")</f>
        <v>5</v>
      </c>
      <c r="Z498" s="577">
        <f>IFERROR(IF(Z496="",0,Z496),"0")+IFERROR(IF(Z497="",0,Z497),"0")</f>
        <v>4.5100000000000001E-2</v>
      </c>
      <c r="AA498" s="578"/>
      <c r="AB498" s="578"/>
      <c r="AC498" s="578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20</v>
      </c>
      <c r="Y499" s="577">
        <f>IFERROR(SUM(Y496:Y497),"0")</f>
        <v>21</v>
      </c>
      <c r="Z499" s="37"/>
      <c r="AA499" s="578"/>
      <c r="AB499" s="578"/>
      <c r="AC499" s="578"/>
    </row>
    <row r="500" spans="1:68" ht="14.25" hidden="1" customHeight="1" x14ac:dyDescent="0.25">
      <c r="A500" s="597" t="s">
        <v>74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hidden="1" customHeight="1" x14ac:dyDescent="0.25">
      <c r="A501" s="54" t="s">
        <v>771</v>
      </c>
      <c r="B501" s="54" t="s">
        <v>772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1" t="s">
        <v>773</v>
      </c>
      <c r="Q501" s="582"/>
      <c r="R501" s="582"/>
      <c r="S501" s="582"/>
      <c r="T501" s="583"/>
      <c r="U501" s="34"/>
      <c r="V501" s="34"/>
      <c r="W501" s="35" t="s">
        <v>70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771</v>
      </c>
      <c r="B502" s="54" t="s">
        <v>775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2"/>
      <c r="R502" s="582"/>
      <c r="S502" s="582"/>
      <c r="T502" s="583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177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776</v>
      </c>
      <c r="B506" s="54" t="s">
        <v>777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7" t="s">
        <v>778</v>
      </c>
      <c r="Q506" s="582"/>
      <c r="R506" s="582"/>
      <c r="S506" s="582"/>
      <c r="T506" s="583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776</v>
      </c>
      <c r="B507" s="54" t="s">
        <v>780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08" t="s">
        <v>781</v>
      </c>
      <c r="Q507" s="582"/>
      <c r="R507" s="582"/>
      <c r="S507" s="582"/>
      <c r="T507" s="583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783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9" t="s">
        <v>784</v>
      </c>
      <c r="Q508" s="582"/>
      <c r="R508" s="582"/>
      <c r="S508" s="582"/>
      <c r="T508" s="583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782</v>
      </c>
      <c r="B509" s="54" t="s">
        <v>786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31" t="s">
        <v>787</v>
      </c>
      <c r="Q509" s="582"/>
      <c r="R509" s="582"/>
      <c r="S509" s="582"/>
      <c r="T509" s="583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788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142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789</v>
      </c>
      <c r="B514" s="54" t="s">
        <v>790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63" t="s">
        <v>791</v>
      </c>
      <c r="Q514" s="582"/>
      <c r="R514" s="582"/>
      <c r="S514" s="582"/>
      <c r="T514" s="583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793</v>
      </c>
      <c r="Q517" s="631"/>
      <c r="R517" s="631"/>
      <c r="S517" s="631"/>
      <c r="T517" s="631"/>
      <c r="U517" s="631"/>
      <c r="V517" s="632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2148.6999999999998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2220.8000000000002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794</v>
      </c>
      <c r="Q518" s="631"/>
      <c r="R518" s="631"/>
      <c r="S518" s="631"/>
      <c r="T518" s="631"/>
      <c r="U518" s="631"/>
      <c r="V518" s="632"/>
      <c r="W518" s="37" t="s">
        <v>70</v>
      </c>
      <c r="X518" s="577">
        <f>IFERROR(SUM(BM22:BM514),"0")</f>
        <v>2265.9503785103789</v>
      </c>
      <c r="Y518" s="577">
        <f>IFERROR(SUM(BN22:BN514),"0")</f>
        <v>2341.8050000000003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795</v>
      </c>
      <c r="Q519" s="631"/>
      <c r="R519" s="631"/>
      <c r="S519" s="631"/>
      <c r="T519" s="631"/>
      <c r="U519" s="631"/>
      <c r="V519" s="632"/>
      <c r="W519" s="37" t="s">
        <v>796</v>
      </c>
      <c r="X519" s="38">
        <f>ROUNDUP(SUM(BO22:BO514),0)</f>
        <v>4</v>
      </c>
      <c r="Y519" s="38">
        <f>ROUNDUP(SUM(BP22:BP514),0)</f>
        <v>4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797</v>
      </c>
      <c r="Q520" s="631"/>
      <c r="R520" s="631"/>
      <c r="S520" s="631"/>
      <c r="T520" s="631"/>
      <c r="U520" s="631"/>
      <c r="V520" s="632"/>
      <c r="W520" s="37" t="s">
        <v>70</v>
      </c>
      <c r="X520" s="577">
        <f>GrossWeightTotal+PalletQtyTotal*25</f>
        <v>2365.9503785103789</v>
      </c>
      <c r="Y520" s="577">
        <f>GrossWeightTotalR+PalletQtyTotalR*25</f>
        <v>2441.8050000000003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798</v>
      </c>
      <c r="Q521" s="631"/>
      <c r="R521" s="631"/>
      <c r="S521" s="631"/>
      <c r="T521" s="631"/>
      <c r="U521" s="631"/>
      <c r="V521" s="632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257.16632749966084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266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799</v>
      </c>
      <c r="Q522" s="631"/>
      <c r="R522" s="631"/>
      <c r="S522" s="631"/>
      <c r="T522" s="631"/>
      <c r="U522" s="631"/>
      <c r="V522" s="632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4.63917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606" t="s">
        <v>101</v>
      </c>
      <c r="D524" s="638"/>
      <c r="E524" s="638"/>
      <c r="F524" s="638"/>
      <c r="G524" s="638"/>
      <c r="H524" s="639"/>
      <c r="I524" s="606" t="s">
        <v>266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554</v>
      </c>
      <c r="U524" s="639"/>
      <c r="V524" s="606" t="s">
        <v>611</v>
      </c>
      <c r="W524" s="638"/>
      <c r="X524" s="638"/>
      <c r="Y524" s="639"/>
      <c r="Z524" s="572" t="s">
        <v>670</v>
      </c>
      <c r="AA524" s="606" t="s">
        <v>736</v>
      </c>
      <c r="AB524" s="639"/>
      <c r="AC524" s="52"/>
      <c r="AF524" s="573"/>
    </row>
    <row r="525" spans="1:68" ht="14.25" customHeight="1" thickTop="1" x14ac:dyDescent="0.2">
      <c r="A525" s="792" t="s">
        <v>802</v>
      </c>
      <c r="B525" s="606" t="s">
        <v>63</v>
      </c>
      <c r="C525" s="606" t="s">
        <v>102</v>
      </c>
      <c r="D525" s="606" t="s">
        <v>122</v>
      </c>
      <c r="E525" s="606" t="s">
        <v>184</v>
      </c>
      <c r="F525" s="606" t="s">
        <v>207</v>
      </c>
      <c r="G525" s="606" t="s">
        <v>242</v>
      </c>
      <c r="H525" s="606" t="s">
        <v>101</v>
      </c>
      <c r="I525" s="606" t="s">
        <v>267</v>
      </c>
      <c r="J525" s="606" t="s">
        <v>307</v>
      </c>
      <c r="K525" s="606" t="s">
        <v>368</v>
      </c>
      <c r="L525" s="606" t="s">
        <v>407</v>
      </c>
      <c r="M525" s="606" t="s">
        <v>423</v>
      </c>
      <c r="N525" s="573"/>
      <c r="O525" s="606" t="s">
        <v>436</v>
      </c>
      <c r="P525" s="606" t="s">
        <v>446</v>
      </c>
      <c r="Q525" s="606" t="s">
        <v>453</v>
      </c>
      <c r="R525" s="606" t="s">
        <v>458</v>
      </c>
      <c r="S525" s="606" t="s">
        <v>544</v>
      </c>
      <c r="T525" s="606" t="s">
        <v>555</v>
      </c>
      <c r="U525" s="606" t="s">
        <v>589</v>
      </c>
      <c r="V525" s="606" t="s">
        <v>612</v>
      </c>
      <c r="W525" s="606" t="s">
        <v>644</v>
      </c>
      <c r="X525" s="606" t="s">
        <v>662</v>
      </c>
      <c r="Y525" s="606" t="s">
        <v>666</v>
      </c>
      <c r="Z525" s="606" t="s">
        <v>670</v>
      </c>
      <c r="AA525" s="606" t="s">
        <v>736</v>
      </c>
      <c r="AB525" s="606" t="s">
        <v>788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313.20000000000005</v>
      </c>
      <c r="E527" s="46">
        <f>IFERROR(Y90*1,"0")+IFERROR(Y91*1,"0")+IFERROR(Y92*1,"0")+IFERROR(Y96*1,"0")+IFERROR(Y97*1,"0")+IFERROR(Y98*1,"0")+IFERROR(Y99*1,"0")+IFERROR(Y100*1,"0")+IFERROR(Y101*1,"0")</f>
        <v>16.2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56.699999999999996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66.599999999999994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1345.3999999999999</v>
      </c>
      <c r="S527" s="46">
        <f>IFERROR(Y341*1,"0")+IFERROR(Y342*1,"0")+IFERROR(Y343*1,"0")</f>
        <v>56.699999999999996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345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0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21</v>
      </c>
      <c r="AB527" s="46">
        <f>IFERROR(Y514*1,"0")</f>
        <v>0</v>
      </c>
      <c r="AC527" s="52"/>
      <c r="AF527" s="573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23"/>
        <filter val="10,00"/>
        <filter val="10,67"/>
        <filter val="102,56"/>
        <filter val="11,33"/>
        <filter val="120,00"/>
        <filter val="127,20"/>
        <filter val="13,50"/>
        <filter val="13,78"/>
        <filter val="160,00"/>
        <filter val="17,81"/>
        <filter val="170,00"/>
        <filter val="173,50"/>
        <filter val="2 148,70"/>
        <filter val="2 265,95"/>
        <filter val="2 365,95"/>
        <filter val="20,00"/>
        <filter val="20,52"/>
        <filter val="200,00"/>
        <filter val="208,00"/>
        <filter val="25,64"/>
        <filter val="257,17"/>
        <filter val="28,57"/>
        <filter val="4"/>
        <filter val="4,76"/>
        <filter val="50,00"/>
        <filter val="6,17"/>
        <filter val="60,00"/>
        <filter val="7,20"/>
        <filter val="7,94"/>
        <filter val="8,00"/>
        <filter val="800,00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2 X107 X274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295 X349:X350 X352 X359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2025-06-10T11:48:11Z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