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64C1AB-C7A7-4366-92C1-E6735C9097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Y412" i="2"/>
  <c r="X412" i="2"/>
  <c r="Y411" i="2"/>
  <c r="X411" i="2"/>
  <c r="BP410" i="2"/>
  <c r="BO410" i="2"/>
  <c r="BN410" i="2"/>
  <c r="BM410" i="2"/>
  <c r="Z410" i="2"/>
  <c r="Y410" i="2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Y390" i="2"/>
  <c r="Y392" i="2" s="1"/>
  <c r="P390" i="2"/>
  <c r="X388" i="2"/>
  <c r="X387" i="2"/>
  <c r="BO386" i="2"/>
  <c r="BM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O327" i="2"/>
  <c r="BM327" i="2"/>
  <c r="Y327" i="2"/>
  <c r="BN327" i="2" s="1"/>
  <c r="BO326" i="2"/>
  <c r="BM326" i="2"/>
  <c r="Y326" i="2"/>
  <c r="BN326" i="2" s="1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BP272" i="2" s="1"/>
  <c r="P272" i="2"/>
  <c r="X269" i="2"/>
  <c r="X268" i="2"/>
  <c r="BO267" i="2"/>
  <c r="BM267" i="2"/>
  <c r="Y267" i="2"/>
  <c r="BO266" i="2"/>
  <c r="BM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X252" i="2"/>
  <c r="X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P209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Z96" i="2"/>
  <c r="Y96" i="2"/>
  <c r="BN96" i="2" s="1"/>
  <c r="X94" i="2"/>
  <c r="X93" i="2"/>
  <c r="BO92" i="2"/>
  <c r="BM92" i="2"/>
  <c r="Y92" i="2"/>
  <c r="P92" i="2"/>
  <c r="BO91" i="2"/>
  <c r="BM91" i="2"/>
  <c r="Z91" i="2"/>
  <c r="Y91" i="2"/>
  <c r="BN91" i="2" s="1"/>
  <c r="P91" i="2"/>
  <c r="BO90" i="2"/>
  <c r="BM90" i="2"/>
  <c r="Y90" i="2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BP139" i="2" l="1"/>
  <c r="Z250" i="2"/>
  <c r="BP288" i="2"/>
  <c r="Z374" i="2"/>
  <c r="BN374" i="2"/>
  <c r="BP463" i="2"/>
  <c r="BP77" i="2"/>
  <c r="Z109" i="2"/>
  <c r="Z168" i="2"/>
  <c r="Z232" i="2"/>
  <c r="Z266" i="2"/>
  <c r="Z297" i="2"/>
  <c r="Z390" i="2"/>
  <c r="Z391" i="2" s="1"/>
  <c r="Z440" i="2"/>
  <c r="BN440" i="2"/>
  <c r="BP473" i="2"/>
  <c r="Y181" i="2"/>
  <c r="Z75" i="2"/>
  <c r="Z85" i="2"/>
  <c r="Z101" i="2"/>
  <c r="BN101" i="2"/>
  <c r="Z128" i="2"/>
  <c r="BN128" i="2"/>
  <c r="Y129" i="2"/>
  <c r="Y130" i="2"/>
  <c r="Y162" i="2"/>
  <c r="Z178" i="2"/>
  <c r="Z205" i="2"/>
  <c r="Z230" i="2"/>
  <c r="BN230" i="2"/>
  <c r="Z238" i="2"/>
  <c r="BN238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N315" i="2"/>
  <c r="BP326" i="2"/>
  <c r="Z327" i="2"/>
  <c r="Z343" i="2"/>
  <c r="Z364" i="2"/>
  <c r="Z386" i="2"/>
  <c r="Z398" i="2"/>
  <c r="BN398" i="2"/>
  <c r="Z449" i="2"/>
  <c r="BP466" i="2"/>
  <c r="Z477" i="2"/>
  <c r="Z478" i="2" s="1"/>
  <c r="BN209" i="2"/>
  <c r="Z255" i="2"/>
  <c r="Z215" i="2"/>
  <c r="E527" i="2"/>
  <c r="BN77" i="2"/>
  <c r="G527" i="2"/>
  <c r="X519" i="2"/>
  <c r="BP321" i="2"/>
  <c r="BP443" i="2"/>
  <c r="BN351" i="2"/>
  <c r="BP351" i="2"/>
  <c r="X518" i="2"/>
  <c r="X517" i="2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73" i="2"/>
  <c r="Z216" i="2"/>
  <c r="Y240" i="2"/>
  <c r="Z249" i="2"/>
  <c r="Y317" i="2"/>
  <c r="Y378" i="2"/>
  <c r="Z385" i="2"/>
  <c r="Z420" i="2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Z239" i="2" s="1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Z417" i="2" s="1"/>
  <c r="Y430" i="2"/>
  <c r="Z442" i="2"/>
  <c r="Y453" i="2"/>
  <c r="Z462" i="2"/>
  <c r="Z472" i="2"/>
  <c r="Z484" i="2"/>
  <c r="Q527" i="2"/>
  <c r="Y32" i="2"/>
  <c r="Z22" i="2"/>
  <c r="Z23" i="2" s="1"/>
  <c r="BP48" i="2"/>
  <c r="Z106" i="2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72" i="2" s="1"/>
  <c r="Z80" i="2"/>
  <c r="Y94" i="2"/>
  <c r="BN98" i="2"/>
  <c r="BN109" i="2"/>
  <c r="Z119" i="2"/>
  <c r="Y135" i="2"/>
  <c r="Z167" i="2"/>
  <c r="Z177" i="2"/>
  <c r="Y191" i="2"/>
  <c r="Z200" i="2"/>
  <c r="Z210" i="2"/>
  <c r="Z231" i="2"/>
  <c r="Z265" i="2"/>
  <c r="Z296" i="2"/>
  <c r="Z306" i="2"/>
  <c r="Z316" i="2"/>
  <c r="Y332" i="2"/>
  <c r="Z342" i="2"/>
  <c r="Z354" i="2"/>
  <c r="Z377" i="2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361" i="2" l="1"/>
  <c r="Z268" i="2"/>
  <c r="Z174" i="2"/>
  <c r="Z275" i="2"/>
  <c r="Z32" i="2"/>
  <c r="Z110" i="2"/>
  <c r="Z337" i="2"/>
  <c r="Z424" i="2"/>
  <c r="Z140" i="2"/>
  <c r="Z378" i="2"/>
  <c r="Z344" i="2"/>
  <c r="Z387" i="2"/>
  <c r="X520" i="2"/>
  <c r="Z218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<sst xmlns="http://schemas.openxmlformats.org/spreadsheetml/2006/main" count="3846" uniqueCount="821">
  <si>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</si>
  <si>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</si>
  <si>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</si>
  <si>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</si>
  <si>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</si>
  <si>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</si>
  <si>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</si>
  <si>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</si>
  <si>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</si>
  <si>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</si>
  <si>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</si>
  <si>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</si>
  <si>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</si>
  <si>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</si>
  <si>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</si>
  <si>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</si>
  <si>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</si>
  <si>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</si>
  <si>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</si>
  <si>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</si>
  <si>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</si>
  <si>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</si>
  <si>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</si>
  <si>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</si>
  <si>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</si>
  <si>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</si>
  <si>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</si>
  <si>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</si>
  <si>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</si>
  <si>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</si>
  <si>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</si>
  <si>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</si>
  <si>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</si>
  <si>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</si>
  <si>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</si>
  <si>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</si>
  <si>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</si>
  <si>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</si>
  <si>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</si>
  <si>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</si>
  <si>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</si>
  <si>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</si>
  <si>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</si>
  <si>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</si>
  <si>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</si>
  <si>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</si>
  <si>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</si>
  <si>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</si>
  <si>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</si>
  <si>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</si>
  <si>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</si>
  <si>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</si>
  <si>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</si>
  <si>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</si>
  <si>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</si>
  <si>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</si>
  <si>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</si>
  <si>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</si>
  <si>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</si>
  <si>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</si>
  <si>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</si>
  <si>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</si>
  <si>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</si>
  <si>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</si>
  <si>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</si>
  <si>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</si>
  <si>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</si>
  <si>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</si>
  <si>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</si>
  <si>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</si>
  <si>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</si>
  <si>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</si>
  <si>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</si>
  <si>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</si>
  <si>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</si>
  <si>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</si>
  <si>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</si>
  <si>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</si>
  <si>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</si>
  <si>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</si>
  <si>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</si>
  <si>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</si>
  <si>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</si>
  <si>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</si>
  <si>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</si>
  <si>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</si>
  <si>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</si>
  <si>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</si>
  <si>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</si>
  <si>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</si>
  <si>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</si>
  <si>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</si>
  <si>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</si>
  <si>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</si>
  <si>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</si>
  <si>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</si>
  <si>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</si>
  <si>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</si>
  <si>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</si>
  <si>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</si>
  <si>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</si>
  <si>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</si>
  <si>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</si>
  <si>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</si>
  <si>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</si>
  <si>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</si>
  <si>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</si>
  <si>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</si>
  <si>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</si>
  <si>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</si>
  <si>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</si>
  <si>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</si>
  <si>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</si>
  <si>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</si>
  <si>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</si>
  <si>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</si>
  <si>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</si>
  <si>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</si>
  <si>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</si>
  <si>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</si>
  <si>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</si>
  <si>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</si>
  <si>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</si>
  <si>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</si>
  <si>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</si>
  <si>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</si>
  <si>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</si>
  <si>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</si>
  <si>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</si>
  <si>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</si>
  <si>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</si>
  <si>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</si>
  <si>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</si>
  <si>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</si>
  <si>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</si>
  <si>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</si>
  <si>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</si>
  <si>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</si>
  <si>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</si>
  <si>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</si>
  <si>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</si>
  <si>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</si>
  <si>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</si>
  <si>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</si>
  <si>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</si>
  <si>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</si>
  <si>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</si>
  <si>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</si>
  <si>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</si>
  <si>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</si>
  <si>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</si>
  <si>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</si>
  <si>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</si>
  <si>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</si>
  <si>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</si>
  <si>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</si>
  <si>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</si>
  <si>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</si>
  <si>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</si>
  <si>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</si>
  <si>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</si>
  <si>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</si>
  <si>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</si>
  <si>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</si>
  <si>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</si>
  <si>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</si>
  <si>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</si>
  <si>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</si>
  <si>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</si>
  <si>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</si>
  <si>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</si>
  <si>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</si>
  <si>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</si>
  <si>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</si>
  <si>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</si>
  <si>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</si>
  <si>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</si>
  <si>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</si>
  <si>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</si>
  <si>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</si>
  <si>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</si>
  <si>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</si>
  <si>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</si>
  <si>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</si>
  <si>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</si>
  <si>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</si>
  <si>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</si>
  <si>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</si>
  <si>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</si>
  <si>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</si>
  <si>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</si>
  <si>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</si>
  <si>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</si>
  <si>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</si>
  <si>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</si>
  <si>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</si>
  <si>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</si>
  <si>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</si>
  <si>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</si>
  <si>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</si>
  <si>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</si>
  <si>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</si>
  <si>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</si>
  <si>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</si>
  <si>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</si>
  <si>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</si>
  <si>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</si>
  <si>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</si>
  <si>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</si>
  <si>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</si>
  <si>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</si>
  <si>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</si>
  <si>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</si>
  <si>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</si>
  <si>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</si>
  <si>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</si>
  <si>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</si>
  <si>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</si>
  <si>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</si>
  <si>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</si>
  <si>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</si>
  <si>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</si>
  <si>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</si>
  <si>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</si>
  <si>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</si>
  <si>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</si>
  <si>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</si>
  <si>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</si>
  <si>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</si>
  <si>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</si>
  <si>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</si>
  <si>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</si>
  <si>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</si>
  <si>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</si>
  <si>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</si>
  <si>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</si>
  <si>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</si>
  <si>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</si>
  <si>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</si>
  <si>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</si>
  <si>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</si>
  <si>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</si>
  <si>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</si>
  <si>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</si>
  <si>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</si>
  <si>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</si>
  <si>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</si>
  <si>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</si>
  <si>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</si>
  <si>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</si>
  <si>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</si>
  <si>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</si>
  <si>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</si>
  <si>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</si>
  <si>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</si>
  <si>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</si>
  <si>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</si>
  <si>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</si>
  <si>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</si>
  <si>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</si>
  <si>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</si>
  <si>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</si>
  <si>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</si>
  <si>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</si>
  <si>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</si>
  <si>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</si>
  <si>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</si>
  <si>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</si>
  <si>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</si>
  <si>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</si>
  <si>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</si>
  <si>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</si>
  <si>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</si>
  <si>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</si>
  <si>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</si>
  <si>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</si>
  <si>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</si>
  <si>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</si>
  <si>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</si>
  <si>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</si>
  <si>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</si>
  <si>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</si>
  <si>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</si>
  <si>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</si>
  <si>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</si>
  <si>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</si>
  <si>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</si>
  <si>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</si>
  <si>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</si>
  <si>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</si>
  <si>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</si>
  <si>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</si>
  <si>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</si>
  <si>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</si>
  <si>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</si>
  <si>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</si>
  <si>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</si>
  <si>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</si>
  <si>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</si>
  <si>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</si>
  <si>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</si>
  <si>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</si>
  <si>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</si>
  <si>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</si>
  <si>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</si>
  <si>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</si>
  <si>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</si>
  <si>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</si>
  <si>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</si>
  <si>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</si>
  <si>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</si>
  <si>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</si>
  <si>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</si>
  <si>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</si>
  <si>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</si>
  <si>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</si>
  <si>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</si>
  <si>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</si>
  <si>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</si>
  <si>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</si>
  <si>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</si>
  <si>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</si>
  <si>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</si>
  <si>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</si>
  <si>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</si>
  <si>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</si>
  <si>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</si>
  <si>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</si>
  <si>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</si>
  <si>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</si>
  <si>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</si>
  <si>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</si>
  <si>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</si>
  <si>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</si>
  <si>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</si>
  <si>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</si>
  <si>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</si>
  <si>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</si>
  <si>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</si>
  <si>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</si>
  <si>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</si>
  <si>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</si>
  <si>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</si>
  <si>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</si>
  <si>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</si>
  <si>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</si>
  <si>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</si>
  <si>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</si>
  <si>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</si>
  <si>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</si>
  <si>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</si>
  <si>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</si>
  <si>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</si>
  <si>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</si>
  <si>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</si>
  <si>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</si>
  <si>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</si>
  <si>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</si>
  <si>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</si>
  <si>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</si>
  <si>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</si>
  <si>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</si>
  <si>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</si>
  <si>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</si>
  <si>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</si>
  <si>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</si>
  <si>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</si>
  <si>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</si>
  <si>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</si>
  <si>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</si>
  <si>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</si>
  <si>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</si>
  <si>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</si>
  <si>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</si>
  <si>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</si>
  <si>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</si>
  <si>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</si>
  <si>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</si>
  <si>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</si>
  <si>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</si>
  <si>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</si>
  <si>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</si>
  <si>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</si>
  <si>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</si>
  <si>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</si>
  <si>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</si>
  <si>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</si>
  <si>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</si>
  <si>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</si>
  <si>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</si>
  <si>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</si>
  <si>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</si>
  <si>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</si>
  <si>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</si>
  <si>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</si>
  <si>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</si>
  <si>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</si>
  <si>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</si>
  <si>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</si>
  <si>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</si>
  <si>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</si>
  <si>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</si>
  <si>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</si>
  <si>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</si>
  <si>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</si>
  <si>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</si>
  <si>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</si>
  <si>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</si>
  <si>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</si>
  <si>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</si>
  <si>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</si>
  <si>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</si>
  <si>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</si>
  <si>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</si>
  <si>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</si>
  <si>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</si>
  <si>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</si>
  <si>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</si>
  <si>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</si>
  <si>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</si>
  <si>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</si>
  <si>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</si>
  <si>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</si>
  <si>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</si>
  <si>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</si>
  <si>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</si>
  <si>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</si>
  <si>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</si>
  <si>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</si>
  <si>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</si>
  <si>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</si>
  <si>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</si>
  <si>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</si>
  <si>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</si>
  <si>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</si>
  <si>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</si>
  <si>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</si>
  <si>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</si>
  <si>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</si>
  <si>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</si>
  <si>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</si>
  <si>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</si>
  <si>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</si>
  <si>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</si>
  <si>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</si>
  <si>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</si>
  <si>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</si>
  <si>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</si>
  <si>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</si>
  <si>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</si>
  <si>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</si>
  <si>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</si>
  <si>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</si>
  <si>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</si>
  <si>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</si>
  <si>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</si>
  <si>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</si>
  <si>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</si>
  <si>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</si>
  <si>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</si>
  <si>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</si>
  <si>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</si>
  <si>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</si>
  <si>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</si>
  <si>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</si>
  <si>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</si>
  <si>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</si>
  <si>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</si>
  <si>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</si>
  <si>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</si>
  <si>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</si>
  <si>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</si>
  <si>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</si>
  <si>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</si>
  <si>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</si>
  <si>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</si>
  <si>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</si>
  <si>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</si>
  <si>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</si>
  <si>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</si>
  <si>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</si>
  <si>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</si>
  <si>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</si>
  <si>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</si>
  <si>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</si>
  <si>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</si>
  <si>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</si>
  <si>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</si>
  <si>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</si>
  <si>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</si>
  <si>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</si>
  <si>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</si>
  <si>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</si>
  <si>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</si>
  <si>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</si>
  <si>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</si>
  <si>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</si>
  <si>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</si>
  <si>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</si>
  <si>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</si>
  <si>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</si>
  <si>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</si>
  <si>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</si>
  <si>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</si>
  <si>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</si>
  <si>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</si>
  <si>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</si>
  <si>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</si>
  <si>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</si>
  <si>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</si>
  <si>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</si>
  <si>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</si>
  <si>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</si>
  <si>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</si>
  <si>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</si>
  <si>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</si>
  <si>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</si>
  <si>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</si>
  <si>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</si>
  <si>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</si>
  <si>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</si>
  <si>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</si>
  <si>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</si>
  <si>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</si>
  <si>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</si>
  <si>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</si>
  <si>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</si>
  <si>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</si>
  <si>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</si>
  <si>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</si>
  <si>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</si>
  <si>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</si>
  <si>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</si>
  <si>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</si>
  <si>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</si>
  <si>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</si>
  <si>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</si>
  <si>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</si>
  <si>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</si>
  <si>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</si>
  <si>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</si>
  <si>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</si>
  <si>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</si>
  <si>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</si>
  <si>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</si>
  <si>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</si>
  <si>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</si>
  <si>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</si>
  <si>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</si>
  <si>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</si>
  <si>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</si>
  <si>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</si>
  <si>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</si>
  <si>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</si>
  <si>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</si>
  <si>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</si>
  <si>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</si>
  <si>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</si>
  <si>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</si>
  <si>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</si>
  <si>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</si>
  <si>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</si>
  <si>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</si>
  <si>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</si>
  <si>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</si>
  <si>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</si>
  <si>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</si>
  <si>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</si>
  <si>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</si>
  <si>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</si>
  <si>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</si>
  <si>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</si>
  <si>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</si>
  <si>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</si>
  <si>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</si>
  <si>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</si>
  <si>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</si>
  <si>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</si>
  <si>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</si>
  <si>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</si>
  <si>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</si>
  <si>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</si>
  <si>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</si>
  <si>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</si>
  <si>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</si>
  <si>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</si>
  <si>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</si>
  <si>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</si>
  <si>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</si>
  <si>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</si>
  <si>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</si>
  <si>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</si>
  <si>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</si>
  <si>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</si>
  <si>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</si>
  <si>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</si>
  <si>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</si>
  <si>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</si>
  <si>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</si>
  <si>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</si>
  <si>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</si>
  <si>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</si>
  <si>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</si>
  <si>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</si>
  <si>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</si>
  <si>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</si>
  <si>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</si>
  <si>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</si>
  <si>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</si>
  <si>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</si>
  <si>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</si>
  <si>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</si>
  <si>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</si>
  <si>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</si>
  <si>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</si>
  <si>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</si>
  <si>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</si>
  <si>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</si>
  <si>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</si>
  <si>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</si>
  <si>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</si>
  <si>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</si>
  <si>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</si>
  <si>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</si>
  <si>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</si>
  <si>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</si>
  <si>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</si>
  <si>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</si>
  <si>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</si>
  <si>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</si>
  <si>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</si>
  <si>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</si>
  <si>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</si>
  <si>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</si>
  <si>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</si>
  <si>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</si>
  <si>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</si>
  <si>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</si>
  <si>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</si>
  <si>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</si>
  <si>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</si>
  <si>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</si>
  <si>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</si>
  <si>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</si>
  <si>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</si>
  <si>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</si>
  <si>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</si>
  <si>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</si>
  <si>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</si>
  <si>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</si>
  <si>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</si>
  <si>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</si>
  <si>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</si>
  <si>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</si>
  <si>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</si>
  <si>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</si>
  <si>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</si>
  <si>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</si>
  <si>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</si>
  <si>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</si>
  <si>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</si>
  <si>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</si>
  <si>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</si>
  <si>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</si>
  <si>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</si>
  <si>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</si>
  <si>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</si>
  <si>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</si>
  <si>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</si>
  <si>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</si>
  <si>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</si>
  <si>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</si>
  <si>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</si>
  <si>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</si>
  <si>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</si>
  <si>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</si>
  <si>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</si>
  <si>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</si>
  <si>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</si>
  <si>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</si>
  <si>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</si>
  <si>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</si>
  <si>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</si>
  <si>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</si>
  <si>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</si>
  <si>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</si>
  <si>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</si>
  <si>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</si>
  <si>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</si>
  <si>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</si>
  <si>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</si>
  <si>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</si>
  <si>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</si>
  <si>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</si>
  <si>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</si>
  <si>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</si>
  <si>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</si>
  <si>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</si>
  <si>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</si>
  <si>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</si>
  <si>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</si>
  <si>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</si>
  <si>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</si>
  <si>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</si>
  <si>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</si>
  <si>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</si>
  <si>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</si>
  <si>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</si>
  <si>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</si>
  <si>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</si>
  <si>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</si>
  <si>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</si>
  <si>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</si>
  <si>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</si>
  <si>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</si>
  <si>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</si>
  <si>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</si>
  <si>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</si>
  <si>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</si>
  <si>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</si>
  <si>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</si>
  <si>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</si>
  <si>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</si>
  <si>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</si>
  <si>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</si>
  <si>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</si>
  <si>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</si>
  <si>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</si>
  <si>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</si>
  <si>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</si>
  <si>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</si>
  <si>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</si>
  <si>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</si>
  <si>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</si>
  <si>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</si>
  <si>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</si>
  <si>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</si>
  <si>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</si>
  <si>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</si>
  <si>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</si>
  <si>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</si>
  <si>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</si>
  <si>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</si>
  <si>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</si>
  <si>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</si>
  <si>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</si>
  <si>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</si>
  <si>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</si>
  <si>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</si>
  <si>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</si>
  <si>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</si>
  <si>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</si>
  <si>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</si>
  <si>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</si>
  <si>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</si>
  <si>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</si>
  <si>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</si>
  <si>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</si>
  <si>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</si>
  <si>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</si>
  <si>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</si>
  <si>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</si>
  <si>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</si>
  <si>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</si>
  <si>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</si>
  <si>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</si>
  <si>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</si>
  <si>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</si>
  <si>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</si>
  <si>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</si>
  <si>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</si>
  <si>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</si>
  <si>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</si>
  <si>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</si>
  <si>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</si>
  <si>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</si>
  <si>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</si>
  <si>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</si>
  <si>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</si>
  <si>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</si>
  <si>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</si>
  <si>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</si>
  <si>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</si>
  <si>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</si>
  <si>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</si>
  <si>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</si>
  <si>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</si>
  <si>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</si>
  <si>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</si>
  <si>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</si>
  <si>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</si>
  <si>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</si>
  <si>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</si>
  <si>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</si>
  <si>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</si>
  <si>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</si>
  <si>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</si>
  <si>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</si>
  <si>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</si>
  <si>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</si>
  <si>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</si>
  <si>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</si>
  <si>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</si>
  <si>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</si>
  <si>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</si>
  <si>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</si>
  <si>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</si>
  <si>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</si>
  <si>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</si>
  <si>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</si>
  <si>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</si>
  <si>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</si>
  <si>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</si>
  <si>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</si>
  <si>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</si>
  <si>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</si>
  <si>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</si>
  <si>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</si>
  <si>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</si>
  <si>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</si>
  <si>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1, правильный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</si>
</sst>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77" sqref="AA7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820</v>
      </c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hidden="1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hidden="1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hidden="1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hidden="1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idden="1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hidden="1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hidden="1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hidden="1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hidden="1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hidden="1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hidden="1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hidden="1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13</v>
      </c>
      <c r="Y99" s="55">
        <f t="shared" si="16"/>
        <v>13.5</v>
      </c>
      <c r="Z99" s="41">
        <f>IFERROR(IF(Y99=0,"",ROUNDUP(Y99/H99,0)*0.00651),"")</f>
        <v>3.2550000000000003E-2</v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14.213333333333331</v>
      </c>
      <c r="BN99" s="78">
        <f t="shared" si="18"/>
        <v>14.759999999999998</v>
      </c>
      <c r="BO99" s="78">
        <f t="shared" si="19"/>
        <v>2.6455026455026457E-2</v>
      </c>
      <c r="BP99" s="78">
        <f t="shared" si="20"/>
        <v>2.7472527472527476E-2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4.8148148148148149</v>
      </c>
      <c r="Y102" s="43">
        <f>IFERROR(Y96/H96,"0")+IFERROR(Y97/H97,"0")+IFERROR(Y98/H98,"0")+IFERROR(Y99/H99,"0")+IFERROR(Y100/H100,"0")+IFERROR(Y101/H101,"0")</f>
        <v>5</v>
      </c>
      <c r="Z102" s="43">
        <f>IFERROR(IF(Z96="",0,Z96),"0")+IFERROR(IF(Z97="",0,Z97),"0")+IFERROR(IF(Z98="",0,Z98),"0")+IFERROR(IF(Z99="",0,Z99),"0")+IFERROR(IF(Z100="",0,Z100),"0")+IFERROR(IF(Z101="",0,Z101),"0")</f>
        <v>3.2550000000000003E-2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13</v>
      </c>
      <c r="Y103" s="43">
        <f>IFERROR(SUM(Y96:Y101),"0")</f>
        <v>13.5</v>
      </c>
      <c r="Z103" s="42"/>
      <c r="AA103" s="67"/>
      <c r="AB103" s="67"/>
      <c r="AC103" s="67"/>
    </row>
    <row r="104" spans="1:68" ht="16.5" hidden="1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hidden="1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hidden="1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hidden="1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hidden="1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60</v>
      </c>
      <c r="Y119" s="55">
        <f>IFERROR(IF(X119="",0,CEILING((X119/$H119),1)*$H119),"")</f>
        <v>64.8</v>
      </c>
      <c r="Z119" s="41">
        <f>IFERROR(IF(Y119=0,"",ROUNDUP(Y119/H119,0)*0.01898),"")</f>
        <v>0.15184</v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63.8</v>
      </c>
      <c r="BN119" s="78">
        <f>IFERROR(Y119*I119/H119,"0")</f>
        <v>68.903999999999996</v>
      </c>
      <c r="BO119" s="78">
        <f>IFERROR(1/J119*(X119/H119),"0")</f>
        <v>0.11574074074074074</v>
      </c>
      <c r="BP119" s="78">
        <f>IFERROR(1/J119*(Y119/H119),"0")</f>
        <v>0.125</v>
      </c>
    </row>
    <row r="120" spans="1:68" ht="27" hidden="1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18</v>
      </c>
      <c r="Y122" s="55">
        <f>IFERROR(IF(X122="",0,CEILING((X122/$H122),1)*$H122),"")</f>
        <v>18.900000000000002</v>
      </c>
      <c r="Z122" s="41">
        <f>IFERROR(IF(Y122=0,"",ROUNDUP(Y122/H122,0)*0.00651),"")</f>
        <v>4.5569999999999999E-2</v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19.679999999999996</v>
      </c>
      <c r="BN122" s="78">
        <f>IFERROR(Y122*I122/H122,"0")</f>
        <v>20.664000000000001</v>
      </c>
      <c r="BO122" s="78">
        <f>IFERROR(1/J122*(X122/H122),"0")</f>
        <v>3.6630036630036632E-2</v>
      </c>
      <c r="BP122" s="78">
        <f>IFERROR(1/J122*(Y122/H122),"0")</f>
        <v>3.8461538461538464E-2</v>
      </c>
    </row>
    <row r="123" spans="1:68" ht="16.5" hidden="1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14.074074074074073</v>
      </c>
      <c r="Y124" s="43">
        <f>IFERROR(Y119/H119,"0")+IFERROR(Y120/H120,"0")+IFERROR(Y121/H121,"0")+IFERROR(Y122/H122,"0")+IFERROR(Y123/H123,"0")</f>
        <v>15</v>
      </c>
      <c r="Z124" s="43">
        <f>IFERROR(IF(Z119="",0,Z119),"0")+IFERROR(IF(Z120="",0,Z120),"0")+IFERROR(IF(Z121="",0,Z121),"0")+IFERROR(IF(Z122="",0,Z122),"0")+IFERROR(IF(Z123="",0,Z123),"0")</f>
        <v>0.19741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78</v>
      </c>
      <c r="Y125" s="43">
        <f>IFERROR(SUM(Y119:Y123),"0")</f>
        <v>83.7</v>
      </c>
      <c r="Z125" s="42"/>
      <c r="AA125" s="67"/>
      <c r="AB125" s="67"/>
      <c r="AC125" s="67"/>
    </row>
    <row r="126" spans="1:68" ht="14.25" hidden="1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hidden="1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hidden="1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hidden="1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hidden="1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hidden="1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hidden="1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hidden="1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hidden="1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hidden="1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hidden="1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19</v>
      </c>
      <c r="Y143" s="55">
        <f>IFERROR(IF(X143="",0,CEILING((X143/$H143),1)*$H143),"")</f>
        <v>21.12</v>
      </c>
      <c r="Z143" s="41">
        <f>IFERROR(IF(Y143=0,"",ROUNDUP(Y143/H143,0)*0.00651),"")</f>
        <v>5.2080000000000001E-2</v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20.928787878787876</v>
      </c>
      <c r="BN143" s="78">
        <f>IFERROR(Y143*I143/H143,"0")</f>
        <v>23.263999999999999</v>
      </c>
      <c r="BO143" s="78">
        <f>IFERROR(1/J143*(X143/H143),"0")</f>
        <v>3.9543789543789544E-2</v>
      </c>
      <c r="BP143" s="78">
        <f>IFERROR(1/J143*(Y143/H143),"0")</f>
        <v>4.3956043956043959E-2</v>
      </c>
    </row>
    <row r="144" spans="1:68" ht="16.5" hidden="1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7.1969696969696964</v>
      </c>
      <c r="Y145" s="43">
        <f>IFERROR(Y143/H143,"0")+IFERROR(Y144/H144,"0")</f>
        <v>8</v>
      </c>
      <c r="Z145" s="43">
        <f>IFERROR(IF(Z143="",0,Z143),"0")+IFERROR(IF(Z144="",0,Z144),"0")</f>
        <v>5.2080000000000001E-2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19</v>
      </c>
      <c r="Y146" s="43">
        <f>IFERROR(SUM(Y143:Y144),"0")</f>
        <v>21.12</v>
      </c>
      <c r="Z146" s="42"/>
      <c r="AA146" s="67"/>
      <c r="AB146" s="67"/>
      <c r="AC146" s="67"/>
    </row>
    <row r="147" spans="1:68" ht="16.5" hidden="1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hidden="1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hidden="1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hidden="1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hidden="1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hidden="1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hidden="1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hidden="1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hidden="1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hidden="1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hidden="1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hidden="1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hidden="1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hidden="1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hidden="1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hidden="1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20</v>
      </c>
      <c r="Y167" s="55">
        <f t="shared" si="21"/>
        <v>21</v>
      </c>
      <c r="Z167" s="41">
        <f>IFERROR(IF(Y167=0,"",ROUNDUP(Y167/H167,0)*0.00902),"")</f>
        <v>4.5100000000000001E-2</v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21</v>
      </c>
      <c r="BN167" s="78">
        <f t="shared" si="23"/>
        <v>22.049999999999997</v>
      </c>
      <c r="BO167" s="78">
        <f t="shared" si="24"/>
        <v>3.6075036075036072E-2</v>
      </c>
      <c r="BP167" s="78">
        <f t="shared" si="25"/>
        <v>3.787878787878788E-2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hidden="1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4.7619047619047619</v>
      </c>
      <c r="Y174" s="43">
        <f>IFERROR(Y165/H165,"0")+IFERROR(Y166/H166,"0")+IFERROR(Y167/H167,"0")+IFERROR(Y168/H168,"0")+IFERROR(Y169/H169,"0")+IFERROR(Y170/H170,"0")+IFERROR(Y171/H171,"0")+IFERROR(Y172/H172,"0")+IFERROR(Y173/H173,"0")</f>
        <v>5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4.5100000000000001E-2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20</v>
      </c>
      <c r="Y175" s="43">
        <f>IFERROR(SUM(Y165:Y173),"0")</f>
        <v>21</v>
      </c>
      <c r="Z175" s="42"/>
      <c r="AA175" s="67"/>
      <c r="AB175" s="67"/>
      <c r="AC175" s="67"/>
    </row>
    <row r="176" spans="1:68" ht="14.25" hidden="1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hidden="1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hidden="1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hidden="1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hidden="1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hidden="1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hidden="1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hidden="1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hidden="1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hidden="1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hidden="1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hidden="1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hidden="1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hidden="1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360</v>
      </c>
      <c r="Y198" s="55">
        <f t="shared" ref="Y198:Y205" si="26">IFERROR(IF(X198="",0,CEILING((X198/$H198),1)*$H198),"")</f>
        <v>361.8</v>
      </c>
      <c r="Z198" s="41">
        <f>IFERROR(IF(Y198=0,"",ROUNDUP(Y198/H198,0)*0.00902),"")</f>
        <v>0.60433999999999999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374</v>
      </c>
      <c r="BN198" s="78">
        <f t="shared" ref="BN198:BN205" si="28">IFERROR(Y198*I198/H198,"0")</f>
        <v>375.87</v>
      </c>
      <c r="BO198" s="78">
        <f t="shared" ref="BO198:BO205" si="29">IFERROR(1/J198*(X198/H198),"0")</f>
        <v>0.50505050505050497</v>
      </c>
      <c r="BP198" s="78">
        <f t="shared" ref="BP198:BP205" si="30">IFERROR(1/J198*(Y198/H198),"0")</f>
        <v>0.50757575757575757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220</v>
      </c>
      <c r="Y199" s="55">
        <f t="shared" si="26"/>
        <v>221.4</v>
      </c>
      <c r="Z199" s="41">
        <f>IFERROR(IF(Y199=0,"",ROUNDUP(Y199/H199,0)*0.00902),"")</f>
        <v>0.36982000000000004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228.55555555555554</v>
      </c>
      <c r="BN199" s="78">
        <f t="shared" si="28"/>
        <v>230.01</v>
      </c>
      <c r="BO199" s="78">
        <f t="shared" si="29"/>
        <v>0.30864197530864196</v>
      </c>
      <c r="BP199" s="78">
        <f t="shared" si="30"/>
        <v>0.31060606060606061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430</v>
      </c>
      <c r="Y200" s="55">
        <f t="shared" si="26"/>
        <v>432</v>
      </c>
      <c r="Z200" s="41">
        <f>IFERROR(IF(Y200=0,"",ROUNDUP(Y200/H200,0)*0.00902),"")</f>
        <v>0.72160000000000002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446.72222222222223</v>
      </c>
      <c r="BN200" s="78">
        <f t="shared" si="28"/>
        <v>448.79999999999995</v>
      </c>
      <c r="BO200" s="78">
        <f t="shared" si="29"/>
        <v>0.60325476992143656</v>
      </c>
      <c r="BP200" s="78">
        <f t="shared" si="30"/>
        <v>0.60606060606060608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350</v>
      </c>
      <c r="Y201" s="55">
        <f t="shared" si="26"/>
        <v>351</v>
      </c>
      <c r="Z201" s="41">
        <f>IFERROR(IF(Y201=0,"",ROUNDUP(Y201/H201,0)*0.00902),"")</f>
        <v>0.58630000000000004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363.61111111111109</v>
      </c>
      <c r="BN201" s="78">
        <f t="shared" si="28"/>
        <v>364.65</v>
      </c>
      <c r="BO201" s="78">
        <f t="shared" si="29"/>
        <v>0.49102132435465767</v>
      </c>
      <c r="BP201" s="78">
        <f t="shared" si="30"/>
        <v>0.49242424242424243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230</v>
      </c>
      <c r="Y202" s="55">
        <f t="shared" si="26"/>
        <v>230.4</v>
      </c>
      <c r="Z202" s="41">
        <f>IFERROR(IF(Y202=0,"",ROUNDUP(Y202/H202,0)*0.00502),"")</f>
        <v>0.64256000000000002</v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246.61111111111109</v>
      </c>
      <c r="BN202" s="78">
        <f t="shared" si="28"/>
        <v>247.03999999999996</v>
      </c>
      <c r="BO202" s="78">
        <f t="shared" si="29"/>
        <v>0.54605887939221276</v>
      </c>
      <c r="BP202" s="78">
        <f t="shared" si="30"/>
        <v>0.54700854700854706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hidden="1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379.62962962962956</v>
      </c>
      <c r="Y206" s="43">
        <f>IFERROR(Y198/H198,"0")+IFERROR(Y199/H199,"0")+IFERROR(Y200/H200,"0")+IFERROR(Y201/H201,"0")+IFERROR(Y202/H202,"0")+IFERROR(Y203/H203,"0")+IFERROR(Y204/H204,"0")+IFERROR(Y205/H205,"0")</f>
        <v>381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2.92462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1590</v>
      </c>
      <c r="Y207" s="43">
        <f>IFERROR(SUM(Y198:Y205),"0")</f>
        <v>1596.6000000000001</v>
      </c>
      <c r="Z207" s="42"/>
      <c r="AA207" s="67"/>
      <c r="AB207" s="67"/>
      <c r="AC207" s="67"/>
    </row>
    <row r="208" spans="1:68" ht="14.25" hidden="1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30</v>
      </c>
      <c r="Y209" s="55">
        <f t="shared" ref="Y209:Y217" si="31">IFERROR(IF(X209="",0,CEILING((X209/$H209),1)*$H209),"")</f>
        <v>32.4</v>
      </c>
      <c r="Z209" s="41">
        <f>IFERROR(IF(Y209=0,"",ROUNDUP(Y209/H209,0)*0.01898),"")</f>
        <v>7.5920000000000001E-2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31.922222222222224</v>
      </c>
      <c r="BN209" s="78">
        <f t="shared" ref="BN209:BN217" si="33">IFERROR(Y209*I209/H209,"0")</f>
        <v>34.475999999999999</v>
      </c>
      <c r="BO209" s="78">
        <f t="shared" ref="BO209:BO217" si="34">IFERROR(1/J209*(X209/H209),"0")</f>
        <v>5.7870370370370371E-2</v>
      </c>
      <c r="BP209" s="78">
        <f t="shared" ref="BP209:BP217" si="35">IFERROR(1/J209*(Y209/H209),"0")</f>
        <v>6.25E-2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30</v>
      </c>
      <c r="Y210" s="55">
        <f t="shared" si="31"/>
        <v>32.4</v>
      </c>
      <c r="Z210" s="41">
        <f>IFERROR(IF(Y210=0,"",ROUNDUP(Y210/H210,0)*0.01898),"")</f>
        <v>7.5920000000000001E-2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31.855555555555561</v>
      </c>
      <c r="BN210" s="78">
        <f t="shared" si="33"/>
        <v>34.404000000000003</v>
      </c>
      <c r="BO210" s="78">
        <f t="shared" si="34"/>
        <v>5.7870370370370371E-2</v>
      </c>
      <c r="BP210" s="78">
        <f t="shared" si="35"/>
        <v>6.25E-2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210</v>
      </c>
      <c r="Y211" s="55">
        <f t="shared" si="31"/>
        <v>217.49999999999997</v>
      </c>
      <c r="Z211" s="41">
        <f>IFERROR(IF(Y211=0,"",ROUNDUP(Y211/H211,0)*0.01898),"")</f>
        <v>0.47450000000000003</v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222.52758620689656</v>
      </c>
      <c r="BN211" s="78">
        <f t="shared" si="33"/>
        <v>230.47499999999999</v>
      </c>
      <c r="BO211" s="78">
        <f t="shared" si="34"/>
        <v>0.37715517241379315</v>
      </c>
      <c r="BP211" s="78">
        <f t="shared" si="35"/>
        <v>0.390625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ref="Z212:Z217" si="36">IFERROR(IF(Y212=0,"",ROUNDUP(Y212/H212,0)*0.00651),"")</f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13.35</v>
      </c>
      <c r="BN212" s="78">
        <f t="shared" si="33"/>
        <v>13.35</v>
      </c>
      <c r="BO212" s="78">
        <f t="shared" si="34"/>
        <v>2.7472527472527476E-2</v>
      </c>
      <c r="BP212" s="78">
        <f t="shared" si="35"/>
        <v>2.7472527472527476E-2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55</v>
      </c>
      <c r="Y214" s="55">
        <f t="shared" si="31"/>
        <v>55.199999999999996</v>
      </c>
      <c r="Z214" s="41">
        <f t="shared" si="36"/>
        <v>0.14973</v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60.775000000000006</v>
      </c>
      <c r="BN214" s="78">
        <f t="shared" si="33"/>
        <v>60.996000000000002</v>
      </c>
      <c r="BO214" s="78">
        <f t="shared" si="34"/>
        <v>0.12591575091575094</v>
      </c>
      <c r="BP214" s="78">
        <f t="shared" si="35"/>
        <v>0.1263736263736264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7</v>
      </c>
      <c r="Y215" s="55">
        <f t="shared" si="31"/>
        <v>7.1999999999999993</v>
      </c>
      <c r="Z215" s="41">
        <f t="shared" si="36"/>
        <v>1.9529999999999999E-2</v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7.7350000000000003</v>
      </c>
      <c r="BN215" s="78">
        <f t="shared" si="33"/>
        <v>7.9560000000000004</v>
      </c>
      <c r="BO215" s="78">
        <f t="shared" si="34"/>
        <v>1.6025641025641028E-2</v>
      </c>
      <c r="BP215" s="78">
        <f t="shared" si="35"/>
        <v>1.6483516483516484E-2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43</v>
      </c>
      <c r="Y216" s="55">
        <f t="shared" si="31"/>
        <v>43.199999999999996</v>
      </c>
      <c r="Z216" s="41">
        <f t="shared" si="36"/>
        <v>0.11718000000000001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47.515000000000001</v>
      </c>
      <c r="BN216" s="78">
        <f t="shared" si="33"/>
        <v>47.736000000000004</v>
      </c>
      <c r="BO216" s="78">
        <f t="shared" si="34"/>
        <v>9.8443223443223454E-2</v>
      </c>
      <c r="BP216" s="78">
        <f t="shared" si="35"/>
        <v>9.8901098901098911E-2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100</v>
      </c>
      <c r="Y217" s="55">
        <f t="shared" si="31"/>
        <v>100.8</v>
      </c>
      <c r="Z217" s="41">
        <f t="shared" si="36"/>
        <v>0.27342</v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110.75000000000001</v>
      </c>
      <c r="BN217" s="78">
        <f t="shared" si="33"/>
        <v>111.63600000000001</v>
      </c>
      <c r="BO217" s="78">
        <f t="shared" si="34"/>
        <v>0.22893772893772898</v>
      </c>
      <c r="BP217" s="78">
        <f t="shared" si="35"/>
        <v>0.23076923076923078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121.96200510855684</v>
      </c>
      <c r="Y218" s="43">
        <f>IFERROR(Y209/H209,"0")+IFERROR(Y210/H210,"0")+IFERROR(Y211/H211,"0")+IFERROR(Y212/H212,"0")+IFERROR(Y213/H213,"0")+IFERROR(Y214/H214,"0")+IFERROR(Y215/H215,"0")+IFERROR(Y216/H216,"0")+IFERROR(Y217/H217,"0")</f>
        <v>124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1.21875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487</v>
      </c>
      <c r="Y219" s="43">
        <f>IFERROR(SUM(Y209:Y217),"0")</f>
        <v>500.69999999999993</v>
      </c>
      <c r="Z219" s="42"/>
      <c r="AA219" s="67"/>
      <c r="AB219" s="67"/>
      <c r="AC219" s="67"/>
    </row>
    <row r="220" spans="1:68" ht="14.25" hidden="1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55</v>
      </c>
      <c r="Y221" s="55">
        <f>IFERROR(IF(X221="",0,CEILING((X221/$H221),1)*$H221),"")</f>
        <v>55.199999999999996</v>
      </c>
      <c r="Z221" s="41">
        <f>IFERROR(IF(Y221=0,"",ROUNDUP(Y221/H221,0)*0.00651),"")</f>
        <v>0.14973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60.775000000000006</v>
      </c>
      <c r="BN221" s="78">
        <f>IFERROR(Y221*I221/H221,"0")</f>
        <v>60.996000000000002</v>
      </c>
      <c r="BO221" s="78">
        <f>IFERROR(1/J221*(X221/H221),"0")</f>
        <v>0.12591575091575094</v>
      </c>
      <c r="BP221" s="78">
        <f>IFERROR(1/J221*(Y221/H221),"0")</f>
        <v>0.1263736263736264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12</v>
      </c>
      <c r="Y222" s="55">
        <f>IFERROR(IF(X222="",0,CEILING((X222/$H222),1)*$H222),"")</f>
        <v>12</v>
      </c>
      <c r="Z222" s="41">
        <f>IFERROR(IF(Y222=0,"",ROUNDUP(Y222/H222,0)*0.00651),"")</f>
        <v>3.2550000000000003E-2</v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13.260000000000002</v>
      </c>
      <c r="BN222" s="78">
        <f>IFERROR(Y222*I222/H222,"0")</f>
        <v>13.260000000000002</v>
      </c>
      <c r="BO222" s="78">
        <f>IFERROR(1/J222*(X222/H222),"0")</f>
        <v>2.7472527472527476E-2</v>
      </c>
      <c r="BP222" s="78">
        <f>IFERROR(1/J222*(Y222/H222),"0")</f>
        <v>2.7472527472527476E-2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27.916666666666668</v>
      </c>
      <c r="Y223" s="43">
        <f>IFERROR(Y221/H221,"0")+IFERROR(Y222/H222,"0")</f>
        <v>28</v>
      </c>
      <c r="Z223" s="43">
        <f>IFERROR(IF(Z221="",0,Z221),"0")+IFERROR(IF(Z222="",0,Z222),"0")</f>
        <v>0.18228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67</v>
      </c>
      <c r="Y224" s="43">
        <f>IFERROR(SUM(Y221:Y222),"0")</f>
        <v>67.199999999999989</v>
      </c>
      <c r="Z224" s="42"/>
      <c r="AA224" s="67"/>
      <c r="AB224" s="67"/>
      <c r="AC224" s="67"/>
    </row>
    <row r="225" spans="1:68" ht="16.5" hidden="1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hidden="1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hidden="1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hidden="1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hidden="1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hidden="1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hidden="1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hidden="1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idden="1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hidden="1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hidden="1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20</v>
      </c>
      <c r="Y255" s="55">
        <f>IFERROR(IF(X255="",0,CEILING((X255/$H255),1)*$H255),"")</f>
        <v>21.6</v>
      </c>
      <c r="Z255" s="41">
        <f>IFERROR(IF(Y255=0,"",ROUNDUP(Y255/H255,0)*0.01898),"")</f>
        <v>3.7960000000000001E-2</v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20.805555555555554</v>
      </c>
      <c r="BN255" s="78">
        <f>IFERROR(Y255*I255/H255,"0")</f>
        <v>22.47</v>
      </c>
      <c r="BO255" s="78">
        <f>IFERROR(1/J255*(X255/H255),"0")</f>
        <v>2.8935185185185182E-2</v>
      </c>
      <c r="BP255" s="78">
        <f>IFERROR(1/J255*(Y255/H255),"0")</f>
        <v>3.125E-2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70</v>
      </c>
      <c r="Y256" s="55">
        <f>IFERROR(IF(X256="",0,CEILING((X256/$H256),1)*$H256),"")</f>
        <v>75.600000000000009</v>
      </c>
      <c r="Z256" s="41">
        <f>IFERROR(IF(Y256=0,"",ROUNDUP(Y256/H256,0)*0.01898),"")</f>
        <v>0.13286000000000001</v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72.819444444444429</v>
      </c>
      <c r="BN256" s="78">
        <f>IFERROR(Y256*I256/H256,"0")</f>
        <v>78.64500000000001</v>
      </c>
      <c r="BO256" s="78">
        <f>IFERROR(1/J256*(X256/H256),"0")</f>
        <v>0.10127314814814814</v>
      </c>
      <c r="BP256" s="78">
        <f>IFERROR(1/J256*(Y256/H256),"0")</f>
        <v>0.109375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27" hidden="1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10.185185185185183</v>
      </c>
      <c r="Y260" s="43">
        <f>IFERROR(Y255/H255,"0")+IFERROR(Y256/H256,"0")+IFERROR(Y257/H257,"0")+IFERROR(Y258/H258,"0")+IFERROR(Y259/H259,"0")</f>
        <v>11</v>
      </c>
      <c r="Z260" s="43">
        <f>IFERROR(IF(Z255="",0,Z255),"0")+IFERROR(IF(Z256="",0,Z256),"0")+IFERROR(IF(Z257="",0,Z257),"0")+IFERROR(IF(Z258="",0,Z258),"0")+IFERROR(IF(Z259="",0,Z259),"0")</f>
        <v>0.20877999999999999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110</v>
      </c>
      <c r="Y261" s="43">
        <f>IFERROR(SUM(Y255:Y259),"0")</f>
        <v>118.80000000000001</v>
      </c>
      <c r="Z261" s="42"/>
      <c r="AA261" s="67"/>
      <c r="AB261" s="67"/>
      <c r="AC261" s="67"/>
    </row>
    <row r="262" spans="1:68" ht="16.5" hidden="1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hidden="1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hidden="1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hidden="1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hidden="1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hidden="1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hidden="1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hidden="1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hidden="1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hidden="1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hidden="1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hidden="1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hidden="1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hidden="1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hidden="1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idden="1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hidden="1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hidden="1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hidden="1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hidden="1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hidden="1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hidden="1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hidden="1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idden="1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hidden="1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hidden="1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hidden="1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hidden="1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hidden="1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hidden="1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hidden="1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hidden="1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idden="1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hidden="1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hidden="1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1400</v>
      </c>
      <c r="Y312" s="55">
        <f>IFERROR(IF(X312="",0,CEILING((X312/$H312),1)*$H312),"")</f>
        <v>1404</v>
      </c>
      <c r="Z312" s="41">
        <f>IFERROR(IF(Y312=0,"",ROUNDUP(Y312/H312,0)*0.01898),"")</f>
        <v>3.4163999999999999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1492.0769230769231</v>
      </c>
      <c r="BN312" s="78">
        <f>IFERROR(Y312*I312/H312,"0")</f>
        <v>1496.3400000000001</v>
      </c>
      <c r="BO312" s="78">
        <f>IFERROR(1/J312*(X312/H312),"0")</f>
        <v>2.8044871794871797</v>
      </c>
      <c r="BP312" s="78">
        <f>IFERROR(1/J312*(Y312/H312),"0")</f>
        <v>2.8125</v>
      </c>
    </row>
    <row r="313" spans="1:68" ht="27" hidden="1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179.4871794871795</v>
      </c>
      <c r="Y317" s="43">
        <f>IFERROR(Y312/H312,"0")+IFERROR(Y313/H313,"0")+IFERROR(Y314/H314,"0")+IFERROR(Y315/H315,"0")+IFERROR(Y316/H316,"0")</f>
        <v>180</v>
      </c>
      <c r="Z317" s="43">
        <f>IFERROR(IF(Z312="",0,Z312),"0")+IFERROR(IF(Z313="",0,Z313),"0")+IFERROR(IF(Z314="",0,Z314),"0")+IFERROR(IF(Z315="",0,Z315),"0")+IFERROR(IF(Z316="",0,Z316),"0")</f>
        <v>3.4163999999999999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1400</v>
      </c>
      <c r="Y318" s="43">
        <f>IFERROR(SUM(Y312:Y316),"0")</f>
        <v>1404</v>
      </c>
      <c r="Z318" s="42"/>
      <c r="AA318" s="67"/>
      <c r="AB318" s="67"/>
      <c r="AC318" s="67"/>
    </row>
    <row r="319" spans="1:68" ht="14.25" hidden="1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150</v>
      </c>
      <c r="Y320" s="55">
        <f>IFERROR(IF(X320="",0,CEILING((X320/$H320),1)*$H320),"")</f>
        <v>151.20000000000002</v>
      </c>
      <c r="Z320" s="41">
        <f>IFERROR(IF(Y320=0,"",ROUNDUP(Y320/H320,0)*0.01898),"")</f>
        <v>0.34164</v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159.26785714285714</v>
      </c>
      <c r="BN320" s="78">
        <f>IFERROR(Y320*I320/H320,"0")</f>
        <v>160.542</v>
      </c>
      <c r="BO320" s="78">
        <f>IFERROR(1/J320*(X320/H320),"0")</f>
        <v>0.27901785714285715</v>
      </c>
      <c r="BP320" s="78">
        <f>IFERROR(1/J320*(Y320/H320),"0")</f>
        <v>0.28125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150</v>
      </c>
      <c r="Y321" s="55">
        <f>IFERROR(IF(X321="",0,CEILING((X321/$H321),1)*$H321),"")</f>
        <v>156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159.98076923076925</v>
      </c>
      <c r="BN321" s="78">
        <f>IFERROR(Y321*I321/H321,"0")</f>
        <v>166.38000000000002</v>
      </c>
      <c r="BO321" s="78">
        <f>IFERROR(1/J321*(X321/H321),"0")</f>
        <v>0.30048076923076922</v>
      </c>
      <c r="BP321" s="78">
        <f>IFERROR(1/J321*(Y321/H321),"0")</f>
        <v>0.3125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90</v>
      </c>
      <c r="Y322" s="55">
        <f>IFERROR(IF(X322="",0,CEILING((X322/$H322),1)*$H322),"")</f>
        <v>92.4</v>
      </c>
      <c r="Z322" s="41">
        <f>IFERROR(IF(Y322=0,"",ROUNDUP(Y322/H322,0)*0.01898),"")</f>
        <v>0.20877999999999999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95.560714285714283</v>
      </c>
      <c r="BN322" s="78">
        <f>IFERROR(Y322*I322/H322,"0")</f>
        <v>98.109000000000009</v>
      </c>
      <c r="BO322" s="78">
        <f>IFERROR(1/J322*(X322/H322),"0")</f>
        <v>0.16741071428571427</v>
      </c>
      <c r="BP322" s="78">
        <f>IFERROR(1/J322*(Y322/H322),"0")</f>
        <v>0.171875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47.802197802197803</v>
      </c>
      <c r="Y323" s="43">
        <f>IFERROR(Y320/H320,"0")+IFERROR(Y321/H321,"0")+IFERROR(Y322/H322,"0")</f>
        <v>49</v>
      </c>
      <c r="Z323" s="43">
        <f>IFERROR(IF(Z320="",0,Z320),"0")+IFERROR(IF(Z321="",0,Z321),"0")+IFERROR(IF(Z322="",0,Z322),"0")</f>
        <v>0.93001999999999996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390</v>
      </c>
      <c r="Y324" s="43">
        <f>IFERROR(SUM(Y320:Y322),"0")</f>
        <v>399.6</v>
      </c>
      <c r="Z324" s="42"/>
      <c r="AA324" s="67"/>
      <c r="AB324" s="67"/>
      <c r="AC324" s="67"/>
    </row>
    <row r="325" spans="1:68" ht="14.25" hidden="1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hidden="1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hidden="1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hidden="1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hidden="1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30</v>
      </c>
      <c r="Y341" s="55">
        <f>IFERROR(IF(X341="",0,CEILING((X341/$H341),1)*$H341),"")</f>
        <v>32.4</v>
      </c>
      <c r="Z341" s="41">
        <f>IFERROR(IF(Y341=0,"",ROUNDUP(Y341/H341,0)*0.01898),"")</f>
        <v>7.5920000000000001E-2</v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31.922222222222224</v>
      </c>
      <c r="BN341" s="78">
        <f>IFERROR(Y341*I341/H341,"0")</f>
        <v>34.475999999999999</v>
      </c>
      <c r="BO341" s="78">
        <f>IFERROR(1/J341*(X341/H341),"0")</f>
        <v>5.7870370370370371E-2</v>
      </c>
      <c r="BP341" s="78">
        <f>IFERROR(1/J341*(Y341/H341),"0")</f>
        <v>6.25E-2</v>
      </c>
    </row>
    <row r="342" spans="1:68" ht="27" hidden="1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3.7037037037037037</v>
      </c>
      <c r="Y344" s="43">
        <f>IFERROR(Y341/H341,"0")+IFERROR(Y342/H342,"0")+IFERROR(Y343/H343,"0")</f>
        <v>4</v>
      </c>
      <c r="Z344" s="43">
        <f>IFERROR(IF(Z341="",0,Z341),"0")+IFERROR(IF(Z342="",0,Z342),"0")+IFERROR(IF(Z343="",0,Z343),"0")</f>
        <v>7.5920000000000001E-2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30</v>
      </c>
      <c r="Y345" s="43">
        <f>IFERROR(SUM(Y341:Y343),"0")</f>
        <v>32.4</v>
      </c>
      <c r="Z345" s="42"/>
      <c r="AA345" s="67"/>
      <c r="AB345" s="67"/>
      <c r="AC345" s="67"/>
    </row>
    <row r="346" spans="1:68" ht="27.75" hidden="1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hidden="1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hidden="1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si="52"/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1486.0800000000002</v>
      </c>
      <c r="BN350" s="78">
        <f t="shared" si="54"/>
        <v>1486.0800000000002</v>
      </c>
      <c r="BO350" s="78">
        <f t="shared" si="55"/>
        <v>2</v>
      </c>
      <c r="BP350" s="78">
        <f t="shared" si="56"/>
        <v>2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5000</v>
      </c>
      <c r="Y351" s="55">
        <f t="shared" si="52"/>
        <v>5010</v>
      </c>
      <c r="Z351" s="41">
        <f>IFERROR(IF(Y351=0,"",ROUNDUP(Y351/H351,0)*0.02175),"")</f>
        <v>7.2644999999999991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5160</v>
      </c>
      <c r="BN351" s="78">
        <f t="shared" si="54"/>
        <v>5170.3200000000006</v>
      </c>
      <c r="BO351" s="78">
        <f t="shared" si="55"/>
        <v>6.9444444444444438</v>
      </c>
      <c r="BP351" s="78">
        <f t="shared" si="56"/>
        <v>6.958333333333333</v>
      </c>
    </row>
    <row r="352" spans="1:68" ht="37.5" hidden="1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hidden="1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hidden="1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hidden="1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525.33333333333326</v>
      </c>
      <c r="Y356" s="43">
        <f>IFERROR(Y349/H349,"0")+IFERROR(Y350/H350,"0")+IFERROR(Y351/H351,"0")+IFERROR(Y352/H352,"0")+IFERROR(Y353/H353,"0")+IFERROR(Y354/H354,"0")+IFERROR(Y355/H355,"0")</f>
        <v>526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11.4405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7880</v>
      </c>
      <c r="Y357" s="43">
        <f>IFERROR(SUM(Y349:Y355),"0")</f>
        <v>7890</v>
      </c>
      <c r="Z357" s="42"/>
      <c r="AA357" s="67"/>
      <c r="AB357" s="67"/>
      <c r="AC357" s="67"/>
    </row>
    <row r="358" spans="1:68" ht="14.25" hidden="1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hidden="1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hidden="1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150</v>
      </c>
      <c r="Y364" s="55">
        <f>IFERROR(IF(X364="",0,CEILING((X364/$H364),1)*$H364),"")</f>
        <v>153</v>
      </c>
      <c r="Z364" s="41">
        <f>IFERROR(IF(Y364=0,"",ROUNDUP(Y364/H364,0)*0.01898),"")</f>
        <v>0.32266</v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158.75</v>
      </c>
      <c r="BN364" s="78">
        <f>IFERROR(Y364*I364/H364,"0")</f>
        <v>161.92500000000001</v>
      </c>
      <c r="BO364" s="78">
        <f>IFERROR(1/J364*(X364/H364),"0")</f>
        <v>0.26041666666666669</v>
      </c>
      <c r="BP364" s="78">
        <f>IFERROR(1/J364*(Y364/H364),"0")</f>
        <v>0.265625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21.111111111111114</v>
      </c>
      <c r="Y366" s="43">
        <f>IFERROR(Y364/H364,"0")+IFERROR(Y365/H365,"0")</f>
        <v>22</v>
      </c>
      <c r="Z366" s="43">
        <f>IFERROR(IF(Z364="",0,Z364),"0")+IFERROR(IF(Z365="",0,Z365),"0")</f>
        <v>0.41755999999999999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190</v>
      </c>
      <c r="Y367" s="43">
        <f>IFERROR(SUM(Y364:Y365),"0")</f>
        <v>198</v>
      </c>
      <c r="Z367" s="42"/>
      <c r="AA367" s="67"/>
      <c r="AB367" s="67"/>
      <c r="AC367" s="67"/>
    </row>
    <row r="368" spans="1:68" ht="14.25" hidden="1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270</v>
      </c>
      <c r="Y369" s="55">
        <f>IFERROR(IF(X369="",0,CEILING((X369/$H369),1)*$H369),"")</f>
        <v>270</v>
      </c>
      <c r="Z369" s="41">
        <f>IFERROR(IF(Y369=0,"",ROUNDUP(Y369/H369,0)*0.01898),"")</f>
        <v>0.56940000000000002</v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285.57</v>
      </c>
      <c r="BN369" s="78">
        <f>IFERROR(Y369*I369/H369,"0")</f>
        <v>285.57</v>
      </c>
      <c r="BO369" s="78">
        <f>IFERROR(1/J369*(X369/H369),"0")</f>
        <v>0.46875</v>
      </c>
      <c r="BP369" s="78">
        <f>IFERROR(1/J369*(Y369/H369),"0")</f>
        <v>0.46875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30</v>
      </c>
      <c r="Y370" s="43">
        <f>IFERROR(Y369/H369,"0")</f>
        <v>30</v>
      </c>
      <c r="Z370" s="43">
        <f>IFERROR(IF(Z369="",0,Z369),"0")</f>
        <v>0.56940000000000002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270</v>
      </c>
      <c r="Y371" s="43">
        <f>IFERROR(SUM(Y369:Y369),"0")</f>
        <v>270</v>
      </c>
      <c r="Z371" s="42"/>
      <c r="AA371" s="67"/>
      <c r="AB371" s="67"/>
      <c r="AC371" s="67"/>
    </row>
    <row r="372" spans="1:68" ht="16.5" hidden="1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hidden="1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hidden="1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12</v>
      </c>
      <c r="Y376" s="55">
        <f>IFERROR(IF(X376="",0,CEILING((X376/$H376),1)*$H376),"")</f>
        <v>12</v>
      </c>
      <c r="Z376" s="41">
        <f>IFERROR(IF(Y376=0,"",ROUNDUP(Y376/H376,0)*0.01898),"")</f>
        <v>1.898E-2</v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12.435</v>
      </c>
      <c r="BN376" s="78">
        <f>IFERROR(Y376*I376/H376,"0")</f>
        <v>12.435</v>
      </c>
      <c r="BO376" s="78">
        <f>IFERROR(1/J376*(X376/H376),"0")</f>
        <v>1.5625E-2</v>
      </c>
      <c r="BP376" s="78">
        <f>IFERROR(1/J376*(Y376/H376),"0")</f>
        <v>1.5625E-2</v>
      </c>
    </row>
    <row r="377" spans="1:68" ht="37.5" hidden="1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1</v>
      </c>
      <c r="Y378" s="43">
        <f>IFERROR(Y374/H374,"0")+IFERROR(Y375/H375,"0")+IFERROR(Y376/H376,"0")+IFERROR(Y377/H377,"0")</f>
        <v>1</v>
      </c>
      <c r="Z378" s="43">
        <f>IFERROR(IF(Z374="",0,Z374),"0")+IFERROR(IF(Z375="",0,Z375),"0")+IFERROR(IF(Z376="",0,Z376),"0")+IFERROR(IF(Z377="",0,Z377),"0")</f>
        <v>1.898E-2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12</v>
      </c>
      <c r="Y379" s="43">
        <f>IFERROR(SUM(Y374:Y377),"0")</f>
        <v>12</v>
      </c>
      <c r="Z379" s="42"/>
      <c r="AA379" s="67"/>
      <c r="AB379" s="67"/>
      <c r="AC379" s="67"/>
    </row>
    <row r="380" spans="1:68" ht="14.25" hidden="1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150</v>
      </c>
      <c r="Y381" s="55">
        <f>IFERROR(IF(X381="",0,CEILING((X381/$H381),1)*$H381),"")</f>
        <v>153.29999999999998</v>
      </c>
      <c r="Z381" s="41">
        <f>IFERROR(IF(Y381=0,"",ROUNDUP(Y381/H381,0)*0.00902),"")</f>
        <v>0.31569999999999998</v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159.24657534246575</v>
      </c>
      <c r="BN381" s="78">
        <f>IFERROR(Y381*I381/H381,"0")</f>
        <v>162.75</v>
      </c>
      <c r="BO381" s="78">
        <f>IFERROR(1/J381*(X381/H381),"0")</f>
        <v>0.25944375259443753</v>
      </c>
      <c r="BP381" s="78">
        <f>IFERROR(1/J381*(Y381/H381),"0")</f>
        <v>0.26515151515151514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34.246575342465754</v>
      </c>
      <c r="Y382" s="43">
        <f>IFERROR(Y381/H381,"0")</f>
        <v>35</v>
      </c>
      <c r="Z382" s="43">
        <f>IFERROR(IF(Z381="",0,Z381),"0")</f>
        <v>0.31569999999999998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150</v>
      </c>
      <c r="Y383" s="43">
        <f>IFERROR(SUM(Y381:Y381),"0")</f>
        <v>153.29999999999998</v>
      </c>
      <c r="Z383" s="42"/>
      <c r="AA383" s="67"/>
      <c r="AB383" s="67"/>
      <c r="AC383" s="67"/>
    </row>
    <row r="384" spans="1:68" ht="14.25" hidden="1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51</v>
      </c>
      <c r="Y385" s="55">
        <f>IFERROR(IF(X385="",0,CEILING((X385/$H385),1)*$H385),"")</f>
        <v>54</v>
      </c>
      <c r="Z385" s="41">
        <f>IFERROR(IF(Y385=0,"",ROUNDUP(Y385/H385,0)*0.01898),"")</f>
        <v>0.11388000000000001</v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53.941000000000003</v>
      </c>
      <c r="BN385" s="78">
        <f>IFERROR(Y385*I385/H385,"0")</f>
        <v>57.113999999999997</v>
      </c>
      <c r="BO385" s="78">
        <f>IFERROR(1/J385*(X385/H385),"0")</f>
        <v>8.8541666666666671E-2</v>
      </c>
      <c r="BP385" s="78">
        <f>IFERROR(1/J385*(Y385/H385),"0")</f>
        <v>9.375E-2</v>
      </c>
    </row>
    <row r="386" spans="1:68" ht="27" hidden="1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5.666666666666667</v>
      </c>
      <c r="Y387" s="43">
        <f>IFERROR(Y385/H385,"0")+IFERROR(Y386/H386,"0")</f>
        <v>6</v>
      </c>
      <c r="Z387" s="43">
        <f>IFERROR(IF(Z385="",0,Z385),"0")+IFERROR(IF(Z386="",0,Z386),"0")</f>
        <v>0.11388000000000001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51</v>
      </c>
      <c r="Y388" s="43">
        <f>IFERROR(SUM(Y385:Y386),"0")</f>
        <v>54</v>
      </c>
      <c r="Z388" s="42"/>
      <c r="AA388" s="67"/>
      <c r="AB388" s="67"/>
      <c r="AC388" s="67"/>
    </row>
    <row r="389" spans="1:68" ht="14.25" hidden="1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hidden="1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hidden="1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hidden="1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hidden="1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hidden="1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hidden="1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hidden="1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hidden="1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hidden="1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hidden="1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hidden="1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hidden="1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idden="1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hidden="1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hidden="1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hidden="1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hidden="1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hidden="1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hidden="1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hidden="1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250</v>
      </c>
      <c r="Y420" s="55">
        <f>IFERROR(IF(X420="",0,CEILING((X420/$H420),1)*$H420),"")</f>
        <v>253.8</v>
      </c>
      <c r="Z420" s="41">
        <f>IFERROR(IF(Y420=0,"",ROUNDUP(Y420/H420,0)*0.00902),"")</f>
        <v>0.42393999999999998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259.72222222222223</v>
      </c>
      <c r="BN420" s="78">
        <f>IFERROR(Y420*I420/H420,"0")</f>
        <v>263.67</v>
      </c>
      <c r="BO420" s="78">
        <f>IFERROR(1/J420*(X420/H420),"0")</f>
        <v>0.35072951739618402</v>
      </c>
      <c r="BP420" s="78">
        <f>IFERROR(1/J420*(Y420/H420),"0")</f>
        <v>0.35606060606060608</v>
      </c>
    </row>
    <row r="421" spans="1:68" ht="27" hidden="1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46.296296296296291</v>
      </c>
      <c r="Y424" s="43">
        <f>IFERROR(Y420/H420,"0")+IFERROR(Y421/H421,"0")+IFERROR(Y422/H422,"0")+IFERROR(Y423/H423,"0")</f>
        <v>47</v>
      </c>
      <c r="Z424" s="43">
        <f>IFERROR(IF(Z420="",0,Z420),"0")+IFERROR(IF(Z421="",0,Z421),"0")+IFERROR(IF(Z422="",0,Z422),"0")+IFERROR(IF(Z423="",0,Z423),"0")</f>
        <v>0.42393999999999998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250</v>
      </c>
      <c r="Y425" s="43">
        <f>IFERROR(SUM(Y420:Y423),"0")</f>
        <v>253.8</v>
      </c>
      <c r="Z425" s="42"/>
      <c r="AA425" s="67"/>
      <c r="AB425" s="67"/>
      <c r="AC425" s="67"/>
    </row>
    <row r="426" spans="1:68" ht="16.5" hidden="1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hidden="1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hidden="1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hidden="1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hidden="1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hidden="1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hidden="1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hidden="1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hidden="1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hidden="1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580</v>
      </c>
      <c r="Y441" s="55">
        <f t="shared" si="63"/>
        <v>580.80000000000007</v>
      </c>
      <c r="Z441" s="41">
        <f t="shared" si="64"/>
        <v>1.3156000000000001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619.5454545454545</v>
      </c>
      <c r="BN441" s="78">
        <f t="shared" si="66"/>
        <v>620.4</v>
      </c>
      <c r="BO441" s="78">
        <f t="shared" si="67"/>
        <v>1.0562354312354312</v>
      </c>
      <c r="BP441" s="78">
        <f t="shared" si="68"/>
        <v>1.0576923076923079</v>
      </c>
    </row>
    <row r="442" spans="1:68" ht="16.5" hidden="1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3"/>
        <v>253.44</v>
      </c>
      <c r="Z443" s="41">
        <f t="shared" si="64"/>
        <v>0.57408000000000003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267.04545454545456</v>
      </c>
      <c r="BN443" s="78">
        <f t="shared" si="66"/>
        <v>270.71999999999997</v>
      </c>
      <c r="BO443" s="78">
        <f t="shared" si="67"/>
        <v>0.45527389277389274</v>
      </c>
      <c r="BP443" s="78">
        <f t="shared" si="68"/>
        <v>0.46153846153846156</v>
      </c>
    </row>
    <row r="444" spans="1:68" ht="16.5" hidden="1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hidden="1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hidden="1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hidden="1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hidden="1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hidden="1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hidden="1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hidden="1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157.19696969696969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158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1.8896800000000002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830</v>
      </c>
      <c r="Y453" s="43">
        <f>IFERROR(SUM(Y439:Y451),"0")</f>
        <v>834.24</v>
      </c>
      <c r="Z453" s="42"/>
      <c r="AA453" s="67"/>
      <c r="AB453" s="67"/>
      <c r="AC453" s="67"/>
    </row>
    <row r="454" spans="1:68" ht="14.25" hidden="1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270</v>
      </c>
      <c r="Y455" s="55">
        <f>IFERROR(IF(X455="",0,CEILING((X455/$H455),1)*$H455),"")</f>
        <v>274.56</v>
      </c>
      <c r="Z455" s="41">
        <f>IFERROR(IF(Y455=0,"",ROUNDUP(Y455/H455,0)*0.01196),"")</f>
        <v>0.62192000000000003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288.40909090909088</v>
      </c>
      <c r="BN455" s="78">
        <f>IFERROR(Y455*I455/H455,"0")</f>
        <v>293.27999999999997</v>
      </c>
      <c r="BO455" s="78">
        <f>IFERROR(1/J455*(X455/H455),"0")</f>
        <v>0.49169580419580416</v>
      </c>
      <c r="BP455" s="78">
        <f>IFERROR(1/J455*(Y455/H455),"0")</f>
        <v>0.5</v>
      </c>
    </row>
    <row r="456" spans="1:68" ht="16.5" hidden="1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51.136363636363633</v>
      </c>
      <c r="Y458" s="43">
        <f>IFERROR(Y455/H455,"0")+IFERROR(Y456/H456,"0")+IFERROR(Y457/H457,"0")</f>
        <v>52</v>
      </c>
      <c r="Z458" s="43">
        <f>IFERROR(IF(Z455="",0,Z455),"0")+IFERROR(IF(Z456="",0,Z456),"0")+IFERROR(IF(Z457="",0,Z457),"0")</f>
        <v>0.62192000000000003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270</v>
      </c>
      <c r="Y459" s="43">
        <f>IFERROR(SUM(Y455:Y457),"0")</f>
        <v>274.56</v>
      </c>
      <c r="Z459" s="42"/>
      <c r="AA459" s="67"/>
      <c r="AB459" s="67"/>
      <c r="AC459" s="67"/>
    </row>
    <row r="460" spans="1:68" ht="14.25" hidden="1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70</v>
      </c>
      <c r="Y461" s="55">
        <f t="shared" ref="Y461:Y467" si="69">IFERROR(IF(X461="",0,CEILING((X461/$H461),1)*$H461),"")</f>
        <v>73.92</v>
      </c>
      <c r="Z461" s="41">
        <f>IFERROR(IF(Y461=0,"",ROUNDUP(Y461/H461,0)*0.01196),"")</f>
        <v>0.16744000000000001</v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74.772727272727266</v>
      </c>
      <c r="BN461" s="78">
        <f t="shared" ref="BN461:BN467" si="71">IFERROR(Y461*I461/H461,"0")</f>
        <v>78.959999999999994</v>
      </c>
      <c r="BO461" s="78">
        <f t="shared" ref="BO461:BO467" si="72">IFERROR(1/J461*(X461/H461),"0")</f>
        <v>0.12747668997668998</v>
      </c>
      <c r="BP461" s="78">
        <f t="shared" ref="BP461:BP467" si="73">IFERROR(1/J461*(Y461/H461),"0")</f>
        <v>0.13461538461538464</v>
      </c>
    </row>
    <row r="462" spans="1:68" ht="27" hidden="1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40</v>
      </c>
      <c r="Y463" s="55">
        <f t="shared" si="69"/>
        <v>42.24</v>
      </c>
      <c r="Z463" s="41">
        <f>IFERROR(IF(Y463=0,"",ROUNDUP(Y463/H463,0)*0.01196),"")</f>
        <v>9.5680000000000001E-2</v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42.727272727272727</v>
      </c>
      <c r="BN463" s="78">
        <f t="shared" si="71"/>
        <v>45.12</v>
      </c>
      <c r="BO463" s="78">
        <f t="shared" si="72"/>
        <v>7.2843822843822847E-2</v>
      </c>
      <c r="BP463" s="78">
        <f t="shared" si="73"/>
        <v>7.6923076923076927E-2</v>
      </c>
    </row>
    <row r="464" spans="1:68" ht="27" hidden="1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20.833333333333332</v>
      </c>
      <c r="Y468" s="43">
        <f>IFERROR(Y461/H461,"0")+IFERROR(Y462/H462,"0")+IFERROR(Y463/H463,"0")+IFERROR(Y464/H464,"0")+IFERROR(Y465/H465,"0")+IFERROR(Y466/H466,"0")+IFERROR(Y467/H467,"0")</f>
        <v>22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0.26312000000000002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110</v>
      </c>
      <c r="Y469" s="43">
        <f>IFERROR(SUM(Y461:Y467),"0")</f>
        <v>116.16</v>
      </c>
      <c r="Z469" s="42"/>
      <c r="AA469" s="67"/>
      <c r="AB469" s="67"/>
      <c r="AC469" s="67"/>
    </row>
    <row r="470" spans="1:68" ht="14.25" hidden="1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hidden="1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hidden="1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hidden="1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hidden="1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hidden="1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hidden="1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hidden="1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hidden="1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80</v>
      </c>
      <c r="Y485" s="55">
        <f>IFERROR(IF(X485="",0,CEILING((X485/$H485),1)*$H485),"")</f>
        <v>84</v>
      </c>
      <c r="Z485" s="41">
        <f>IFERROR(IF(Y485=0,"",ROUNDUP(Y485/H485,0)*0.01898),"")</f>
        <v>0.13286000000000001</v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82.9</v>
      </c>
      <c r="BN485" s="78">
        <f>IFERROR(Y485*I485/H485,"0")</f>
        <v>87.045000000000002</v>
      </c>
      <c r="BO485" s="78">
        <f>IFERROR(1/J485*(X485/H485),"0")</f>
        <v>0.10416666666666667</v>
      </c>
      <c r="BP485" s="78">
        <f>IFERROR(1/J485*(Y485/H485),"0")</f>
        <v>0.109375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6.666666666666667</v>
      </c>
      <c r="Y486" s="43">
        <f>IFERROR(Y483/H483,"0")+IFERROR(Y484/H484,"0")+IFERROR(Y485/H485,"0")</f>
        <v>7</v>
      </c>
      <c r="Z486" s="43">
        <f>IFERROR(IF(Z483="",0,Z483),"0")+IFERROR(IF(Z484="",0,Z484),"0")+IFERROR(IF(Z485="",0,Z485),"0")</f>
        <v>0.13286000000000001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80</v>
      </c>
      <c r="Y487" s="43">
        <f>IFERROR(SUM(Y483:Y485),"0")</f>
        <v>84</v>
      </c>
      <c r="Z487" s="42"/>
      <c r="AA487" s="67"/>
      <c r="AB487" s="67"/>
      <c r="AC487" s="67"/>
    </row>
    <row r="488" spans="1:68" ht="14.25" hidden="1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hidden="1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hidden="1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hidden="1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hidden="1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hidden="1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hidden="1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hidden="1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hidden="1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hidden="1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hidden="1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hidden="1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17977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18082.68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18732.386562370772</v>
      </c>
      <c r="Y518" s="43">
        <f>IFERROR(SUM(BN22:BN514),"0")</f>
        <v>18844.062999999998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28</v>
      </c>
      <c r="Y519" s="44">
        <f>ROUNDUP(SUM(BP22:BP514),0)</f>
        <v>28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19432.386562370772</v>
      </c>
      <c r="Y520" s="43">
        <f>GrossWeightTotalR+PalletQtyTotalR*25</f>
        <v>19544.062999999998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1950.5454565378989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1966</v>
      </c>
      <c r="Z521" s="42"/>
      <c r="AA521" s="67"/>
      <c r="AB521" s="67"/>
      <c r="AC521" s="67"/>
    </row>
    <row r="522" spans="1:68" ht="14.25" hidden="1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30.901250000000001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84</v>
      </c>
      <c r="E527" s="52">
        <f>IFERROR(Y90*1,"0")+IFERROR(Y91*1,"0")+IFERROR(Y92*1,"0")+IFERROR(Y96*1,"0")+IFERROR(Y97*1,"0")+IFERROR(Y98*1,"0")+IFERROR(Y99*1,"0")+IFERROR(Y100*1,"0")+IFERROR(Y101*1,"0")</f>
        <v>13.5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83.7</v>
      </c>
      <c r="G527" s="52">
        <f>IFERROR(Y133*1,"0")+IFERROR(Y134*1,"0")+IFERROR(Y138*1,"0")+IFERROR(Y139*1,"0")+IFERROR(Y143*1,"0")+IFERROR(Y144*1,"0")</f>
        <v>21.12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21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2164.5000000000005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118.80000000000001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1803.6000000000001</v>
      </c>
      <c r="S527" s="52">
        <f>IFERROR(Y341*1,"0")+IFERROR(Y342*1,"0")+IFERROR(Y343*1,"0")</f>
        <v>32.4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11958</v>
      </c>
      <c r="U527" s="52">
        <f>IFERROR(Y374*1,"0")+IFERROR(Y375*1,"0")+IFERROR(Y376*1,"0")+IFERROR(Y377*1,"0")+IFERROR(Y381*1,"0")+IFERROR(Y385*1,"0")+IFERROR(Y386*1,"0")+IFERROR(Y390*1,"0")</f>
        <v>219.29999999999998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253.8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1224.96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84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 440,00"/>
        <filter val="1 590,00"/>
        <filter val="1 950,55"/>
        <filter val="1,00"/>
        <filter val="10,19"/>
        <filter val="100,00"/>
        <filter val="110,00"/>
        <filter val="12,00"/>
        <filter val="121,96"/>
        <filter val="13,00"/>
        <filter val="14,07"/>
        <filter val="150,00"/>
        <filter val="157,20"/>
        <filter val="17 977,00"/>
        <filter val="179,49"/>
        <filter val="18 732,39"/>
        <filter val="18,00"/>
        <filter val="19 432,39"/>
        <filter val="19,00"/>
        <filter val="190,00"/>
        <filter val="20,00"/>
        <filter val="20,83"/>
        <filter val="21,11"/>
        <filter val="210,00"/>
        <filter val="220,00"/>
        <filter val="230,00"/>
        <filter val="240,00"/>
        <filter val="250,00"/>
        <filter val="27,92"/>
        <filter val="270,00"/>
        <filter val="28"/>
        <filter val="3 600,00"/>
        <filter val="3,70"/>
        <filter val="30,00"/>
        <filter val="34,25"/>
        <filter val="350,00"/>
        <filter val="360,00"/>
        <filter val="379,63"/>
        <filter val="390,00"/>
        <filter val="4,76"/>
        <filter val="4,81"/>
        <filter val="40,00"/>
        <filter val="43,00"/>
        <filter val="430,00"/>
        <filter val="46,30"/>
        <filter val="47,80"/>
        <filter val="487,00"/>
        <filter val="5 000,00"/>
        <filter val="5,67"/>
        <filter val="51,00"/>
        <filter val="51,14"/>
        <filter val="525,33"/>
        <filter val="55,00"/>
        <filter val="580,00"/>
        <filter val="6,67"/>
        <filter val="60,00"/>
        <filter val="67,00"/>
        <filter val="7 880,00"/>
        <filter val="7,00"/>
        <filter val="7,20"/>
        <filter val="70,00"/>
        <filter val="78,00"/>
        <filter val="80,00"/>
        <filter val="830,00"/>
        <filter val="9,52"/>
        <filter val="90,00"/>
      </filters>
    </filterColumn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