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F90FA85-88DA-445F-8223-204E8B5558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2" l="1"/>
  <c r="X515" i="2"/>
  <c r="BO514" i="2"/>
  <c r="BM514" i="2"/>
  <c r="Y514" i="2"/>
  <c r="AB527" i="2" s="1"/>
  <c r="X511" i="2"/>
  <c r="X510" i="2"/>
  <c r="BO509" i="2"/>
  <c r="BM509" i="2"/>
  <c r="Y509" i="2"/>
  <c r="BN509" i="2" s="1"/>
  <c r="BO508" i="2"/>
  <c r="BM508" i="2"/>
  <c r="Y508" i="2"/>
  <c r="BP508" i="2" s="1"/>
  <c r="BO507" i="2"/>
  <c r="BM507" i="2"/>
  <c r="Y507" i="2"/>
  <c r="BP507" i="2" s="1"/>
  <c r="BO506" i="2"/>
  <c r="BM506" i="2"/>
  <c r="Y506" i="2"/>
  <c r="BN506" i="2" s="1"/>
  <c r="X504" i="2"/>
  <c r="X503" i="2"/>
  <c r="BO502" i="2"/>
  <c r="BM502" i="2"/>
  <c r="Y502" i="2"/>
  <c r="Z502" i="2" s="1"/>
  <c r="BO501" i="2"/>
  <c r="BM501" i="2"/>
  <c r="Y501" i="2"/>
  <c r="X499" i="2"/>
  <c r="X498" i="2"/>
  <c r="BO497" i="2"/>
  <c r="BM497" i="2"/>
  <c r="Y497" i="2"/>
  <c r="Z497" i="2" s="1"/>
  <c r="BO496" i="2"/>
  <c r="BM496" i="2"/>
  <c r="Y496" i="2"/>
  <c r="X494" i="2"/>
  <c r="X493" i="2"/>
  <c r="BO492" i="2"/>
  <c r="BM492" i="2"/>
  <c r="Y492" i="2"/>
  <c r="BO491" i="2"/>
  <c r="BM491" i="2"/>
  <c r="Y491" i="2"/>
  <c r="BO490" i="2"/>
  <c r="BM490" i="2"/>
  <c r="Y490" i="2"/>
  <c r="BP490" i="2" s="1"/>
  <c r="BO489" i="2"/>
  <c r="BM489" i="2"/>
  <c r="Y489" i="2"/>
  <c r="X487" i="2"/>
  <c r="X486" i="2"/>
  <c r="BO485" i="2"/>
  <c r="BM485" i="2"/>
  <c r="Y485" i="2"/>
  <c r="BP485" i="2" s="1"/>
  <c r="BO484" i="2"/>
  <c r="BM484" i="2"/>
  <c r="Y484" i="2"/>
  <c r="BP484" i="2" s="1"/>
  <c r="BO483" i="2"/>
  <c r="BM483" i="2"/>
  <c r="Y483" i="2"/>
  <c r="X479" i="2"/>
  <c r="X478" i="2"/>
  <c r="BO477" i="2"/>
  <c r="BM477" i="2"/>
  <c r="Y477" i="2"/>
  <c r="Y479" i="2" s="1"/>
  <c r="P477" i="2"/>
  <c r="X475" i="2"/>
  <c r="X474" i="2"/>
  <c r="BO473" i="2"/>
  <c r="BM473" i="2"/>
  <c r="Y473" i="2"/>
  <c r="BN473" i="2" s="1"/>
  <c r="P473" i="2"/>
  <c r="BO472" i="2"/>
  <c r="BM472" i="2"/>
  <c r="Y472" i="2"/>
  <c r="BP472" i="2" s="1"/>
  <c r="P472" i="2"/>
  <c r="BO471" i="2"/>
  <c r="BM471" i="2"/>
  <c r="Y471" i="2"/>
  <c r="P471" i="2"/>
  <c r="X469" i="2"/>
  <c r="X468" i="2"/>
  <c r="BO467" i="2"/>
  <c r="BM467" i="2"/>
  <c r="Y467" i="2"/>
  <c r="P467" i="2"/>
  <c r="BO466" i="2"/>
  <c r="BM466" i="2"/>
  <c r="Y466" i="2"/>
  <c r="Z466" i="2" s="1"/>
  <c r="P466" i="2"/>
  <c r="BO465" i="2"/>
  <c r="BM465" i="2"/>
  <c r="Y465" i="2"/>
  <c r="BP465" i="2" s="1"/>
  <c r="P465" i="2"/>
  <c r="BO464" i="2"/>
  <c r="BM464" i="2"/>
  <c r="Y464" i="2"/>
  <c r="BP464" i="2" s="1"/>
  <c r="P464" i="2"/>
  <c r="BO463" i="2"/>
  <c r="BM463" i="2"/>
  <c r="Y463" i="2"/>
  <c r="BN463" i="2" s="1"/>
  <c r="P463" i="2"/>
  <c r="BO462" i="2"/>
  <c r="BM462" i="2"/>
  <c r="Y462" i="2"/>
  <c r="P462" i="2"/>
  <c r="BO461" i="2"/>
  <c r="BM461" i="2"/>
  <c r="Y461" i="2"/>
  <c r="P461" i="2"/>
  <c r="X459" i="2"/>
  <c r="X458" i="2"/>
  <c r="BO457" i="2"/>
  <c r="BM457" i="2"/>
  <c r="Y457" i="2"/>
  <c r="P457" i="2"/>
  <c r="BO456" i="2"/>
  <c r="BM456" i="2"/>
  <c r="Y456" i="2"/>
  <c r="Z456" i="2" s="1"/>
  <c r="P456" i="2"/>
  <c r="BO455" i="2"/>
  <c r="BM455" i="2"/>
  <c r="Y455" i="2"/>
  <c r="BP455" i="2" s="1"/>
  <c r="P455" i="2"/>
  <c r="X453" i="2"/>
  <c r="X452" i="2"/>
  <c r="BO451" i="2"/>
  <c r="BM451" i="2"/>
  <c r="Y451" i="2"/>
  <c r="Z451" i="2" s="1"/>
  <c r="P451" i="2"/>
  <c r="BO450" i="2"/>
  <c r="BM450" i="2"/>
  <c r="Y450" i="2"/>
  <c r="BP450" i="2" s="1"/>
  <c r="P450" i="2"/>
  <c r="BO449" i="2"/>
  <c r="BM449" i="2"/>
  <c r="Y449" i="2"/>
  <c r="BN449" i="2" s="1"/>
  <c r="P449" i="2"/>
  <c r="BO448" i="2"/>
  <c r="BM448" i="2"/>
  <c r="Y448" i="2"/>
  <c r="BP448" i="2" s="1"/>
  <c r="P448" i="2"/>
  <c r="BO447" i="2"/>
  <c r="BM447" i="2"/>
  <c r="Y447" i="2"/>
  <c r="P447" i="2"/>
  <c r="BO446" i="2"/>
  <c r="BM446" i="2"/>
  <c r="Y446" i="2"/>
  <c r="Z446" i="2" s="1"/>
  <c r="P446" i="2"/>
  <c r="BO445" i="2"/>
  <c r="BM445" i="2"/>
  <c r="Y445" i="2"/>
  <c r="Z445" i="2" s="1"/>
  <c r="P445" i="2"/>
  <c r="BO444" i="2"/>
  <c r="BM444" i="2"/>
  <c r="Y444" i="2"/>
  <c r="BP444" i="2" s="1"/>
  <c r="P444" i="2"/>
  <c r="BO443" i="2"/>
  <c r="BM443" i="2"/>
  <c r="Y443" i="2"/>
  <c r="BN443" i="2" s="1"/>
  <c r="P443" i="2"/>
  <c r="BO442" i="2"/>
  <c r="BM442" i="2"/>
  <c r="Y442" i="2"/>
  <c r="BP442" i="2" s="1"/>
  <c r="P442" i="2"/>
  <c r="BO441" i="2"/>
  <c r="BM441" i="2"/>
  <c r="Y441" i="2"/>
  <c r="P441" i="2"/>
  <c r="BO440" i="2"/>
  <c r="BM440" i="2"/>
  <c r="Y440" i="2"/>
  <c r="BP440" i="2" s="1"/>
  <c r="P440" i="2"/>
  <c r="BO439" i="2"/>
  <c r="BM439" i="2"/>
  <c r="Y439" i="2"/>
  <c r="P439" i="2"/>
  <c r="X435" i="2"/>
  <c r="X434" i="2"/>
  <c r="BO433" i="2"/>
  <c r="BM433" i="2"/>
  <c r="Y433" i="2"/>
  <c r="P433" i="2"/>
  <c r="X430" i="2"/>
  <c r="X429" i="2"/>
  <c r="BO428" i="2"/>
  <c r="BM428" i="2"/>
  <c r="Y428" i="2"/>
  <c r="Z428" i="2" s="1"/>
  <c r="Z429" i="2" s="1"/>
  <c r="P428" i="2"/>
  <c r="X425" i="2"/>
  <c r="X424" i="2"/>
  <c r="BO423" i="2"/>
  <c r="BM423" i="2"/>
  <c r="Y423" i="2"/>
  <c r="Z423" i="2" s="1"/>
  <c r="P423" i="2"/>
  <c r="BO422" i="2"/>
  <c r="BM422" i="2"/>
  <c r="Y422" i="2"/>
  <c r="P422" i="2"/>
  <c r="BP421" i="2"/>
  <c r="BO421" i="2"/>
  <c r="BM421" i="2"/>
  <c r="Y421" i="2"/>
  <c r="P421" i="2"/>
  <c r="BO420" i="2"/>
  <c r="BM420" i="2"/>
  <c r="Y420" i="2"/>
  <c r="P420" i="2"/>
  <c r="X418" i="2"/>
  <c r="X417" i="2"/>
  <c r="BO416" i="2"/>
  <c r="BM416" i="2"/>
  <c r="Y416" i="2"/>
  <c r="P416" i="2"/>
  <c r="BO415" i="2"/>
  <c r="BM415" i="2"/>
  <c r="Y415" i="2"/>
  <c r="P415" i="2"/>
  <c r="X412" i="2"/>
  <c r="X411" i="2"/>
  <c r="BO410" i="2"/>
  <c r="BM410" i="2"/>
  <c r="Y410" i="2"/>
  <c r="BP410" i="2" s="1"/>
  <c r="P410" i="2"/>
  <c r="BO409" i="2"/>
  <c r="BM409" i="2"/>
  <c r="Y409" i="2"/>
  <c r="Z409" i="2" s="1"/>
  <c r="P409" i="2"/>
  <c r="X407" i="2"/>
  <c r="X406" i="2"/>
  <c r="BO405" i="2"/>
  <c r="BM405" i="2"/>
  <c r="Y405" i="2"/>
  <c r="BP405" i="2" s="1"/>
  <c r="P405" i="2"/>
  <c r="BO404" i="2"/>
  <c r="BM404" i="2"/>
  <c r="Y404" i="2"/>
  <c r="Z404" i="2" s="1"/>
  <c r="P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Y399" i="2"/>
  <c r="Z399" i="2" s="1"/>
  <c r="P399" i="2"/>
  <c r="BO398" i="2"/>
  <c r="BM398" i="2"/>
  <c r="Y398" i="2"/>
  <c r="BP398" i="2" s="1"/>
  <c r="P398" i="2"/>
  <c r="BO397" i="2"/>
  <c r="BM397" i="2"/>
  <c r="Y397" i="2"/>
  <c r="P397" i="2"/>
  <c r="BO396" i="2"/>
  <c r="BM396" i="2"/>
  <c r="Y396" i="2"/>
  <c r="P396" i="2"/>
  <c r="X392" i="2"/>
  <c r="X391" i="2"/>
  <c r="BO390" i="2"/>
  <c r="BM390" i="2"/>
  <c r="Y390" i="2"/>
  <c r="Y392" i="2" s="1"/>
  <c r="P390" i="2"/>
  <c r="X388" i="2"/>
  <c r="X387" i="2"/>
  <c r="BO386" i="2"/>
  <c r="BM386" i="2"/>
  <c r="Y386" i="2"/>
  <c r="BN386" i="2" s="1"/>
  <c r="P386" i="2"/>
  <c r="BO385" i="2"/>
  <c r="BM385" i="2"/>
  <c r="Y385" i="2"/>
  <c r="Y388" i="2" s="1"/>
  <c r="P385" i="2"/>
  <c r="X383" i="2"/>
  <c r="X382" i="2"/>
  <c r="BO381" i="2"/>
  <c r="BM381" i="2"/>
  <c r="Y381" i="2"/>
  <c r="Y383" i="2" s="1"/>
  <c r="P381" i="2"/>
  <c r="X379" i="2"/>
  <c r="X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Z375" i="2" s="1"/>
  <c r="P375" i="2"/>
  <c r="BO374" i="2"/>
  <c r="BM374" i="2"/>
  <c r="Y374" i="2"/>
  <c r="BP374" i="2" s="1"/>
  <c r="P374" i="2"/>
  <c r="X371" i="2"/>
  <c r="X370" i="2"/>
  <c r="BO369" i="2"/>
  <c r="BM369" i="2"/>
  <c r="Y369" i="2"/>
  <c r="Z369" i="2" s="1"/>
  <c r="Z370" i="2" s="1"/>
  <c r="P369" i="2"/>
  <c r="X367" i="2"/>
  <c r="X366" i="2"/>
  <c r="BO365" i="2"/>
  <c r="BM365" i="2"/>
  <c r="Y365" i="2"/>
  <c r="P365" i="2"/>
  <c r="BO364" i="2"/>
  <c r="BM364" i="2"/>
  <c r="Y364" i="2"/>
  <c r="BN364" i="2" s="1"/>
  <c r="P364" i="2"/>
  <c r="X362" i="2"/>
  <c r="X361" i="2"/>
  <c r="BO360" i="2"/>
  <c r="BM360" i="2"/>
  <c r="Y360" i="2"/>
  <c r="P360" i="2"/>
  <c r="BO359" i="2"/>
  <c r="BM359" i="2"/>
  <c r="Y359" i="2"/>
  <c r="P359" i="2"/>
  <c r="X357" i="2"/>
  <c r="X356" i="2"/>
  <c r="BO355" i="2"/>
  <c r="BM355" i="2"/>
  <c r="Y355" i="2"/>
  <c r="BP355" i="2" s="1"/>
  <c r="P355" i="2"/>
  <c r="BO354" i="2"/>
  <c r="BM354" i="2"/>
  <c r="Y354" i="2"/>
  <c r="BP354" i="2" s="1"/>
  <c r="P354" i="2"/>
  <c r="BO353" i="2"/>
  <c r="BM353" i="2"/>
  <c r="Y353" i="2"/>
  <c r="P353" i="2"/>
  <c r="BO352" i="2"/>
  <c r="BM352" i="2"/>
  <c r="Y352" i="2"/>
  <c r="Z352" i="2" s="1"/>
  <c r="P352" i="2"/>
  <c r="BO351" i="2"/>
  <c r="BM351" i="2"/>
  <c r="Y351" i="2"/>
  <c r="Z351" i="2" s="1"/>
  <c r="P351" i="2"/>
  <c r="BO350" i="2"/>
  <c r="BM350" i="2"/>
  <c r="Y350" i="2"/>
  <c r="P350" i="2"/>
  <c r="BO349" i="2"/>
  <c r="BM349" i="2"/>
  <c r="Y349" i="2"/>
  <c r="P349" i="2"/>
  <c r="X345" i="2"/>
  <c r="X344" i="2"/>
  <c r="BO343" i="2"/>
  <c r="BM343" i="2"/>
  <c r="Y343" i="2"/>
  <c r="BN343" i="2" s="1"/>
  <c r="P343" i="2"/>
  <c r="BO342" i="2"/>
  <c r="BM342" i="2"/>
  <c r="Y342" i="2"/>
  <c r="BP342" i="2" s="1"/>
  <c r="P342" i="2"/>
  <c r="BP341" i="2"/>
  <c r="BO341" i="2"/>
  <c r="BN341" i="2"/>
  <c r="BM341" i="2"/>
  <c r="Z341" i="2"/>
  <c r="Y341" i="2"/>
  <c r="P341" i="2"/>
  <c r="X338" i="2"/>
  <c r="X337" i="2"/>
  <c r="BO336" i="2"/>
  <c r="BM336" i="2"/>
  <c r="Y336" i="2"/>
  <c r="P336" i="2"/>
  <c r="BO335" i="2"/>
  <c r="BM335" i="2"/>
  <c r="Y335" i="2"/>
  <c r="BP335" i="2" s="1"/>
  <c r="P335" i="2"/>
  <c r="BO334" i="2"/>
  <c r="BM334" i="2"/>
  <c r="Y334" i="2"/>
  <c r="P334" i="2"/>
  <c r="X332" i="2"/>
  <c r="X331" i="2"/>
  <c r="BO330" i="2"/>
  <c r="BM330" i="2"/>
  <c r="Y330" i="2"/>
  <c r="BP330" i="2" s="1"/>
  <c r="P330" i="2"/>
  <c r="BO329" i="2"/>
  <c r="BM329" i="2"/>
  <c r="Y329" i="2"/>
  <c r="BP329" i="2" s="1"/>
  <c r="P329" i="2"/>
  <c r="BO328" i="2"/>
  <c r="BM328" i="2"/>
  <c r="Y328" i="2"/>
  <c r="BO327" i="2"/>
  <c r="BM327" i="2"/>
  <c r="Y327" i="2"/>
  <c r="BN327" i="2" s="1"/>
  <c r="BO326" i="2"/>
  <c r="BM326" i="2"/>
  <c r="Y326" i="2"/>
  <c r="BN326" i="2" s="1"/>
  <c r="X324" i="2"/>
  <c r="X323" i="2"/>
  <c r="BO322" i="2"/>
  <c r="BM322" i="2"/>
  <c r="Y322" i="2"/>
  <c r="BP322" i="2" s="1"/>
  <c r="P322" i="2"/>
  <c r="BO321" i="2"/>
  <c r="BM321" i="2"/>
  <c r="Y321" i="2"/>
  <c r="BN321" i="2" s="1"/>
  <c r="P321" i="2"/>
  <c r="BO320" i="2"/>
  <c r="BM320" i="2"/>
  <c r="Y320" i="2"/>
  <c r="P320" i="2"/>
  <c r="X318" i="2"/>
  <c r="X317" i="2"/>
  <c r="BO316" i="2"/>
  <c r="BM316" i="2"/>
  <c r="Y316" i="2"/>
  <c r="BP316" i="2" s="1"/>
  <c r="P316" i="2"/>
  <c r="BO315" i="2"/>
  <c r="BM315" i="2"/>
  <c r="Y315" i="2"/>
  <c r="BN315" i="2" s="1"/>
  <c r="P315" i="2"/>
  <c r="BO314" i="2"/>
  <c r="BM314" i="2"/>
  <c r="Y314" i="2"/>
  <c r="Z314" i="2" s="1"/>
  <c r="P314" i="2"/>
  <c r="BO313" i="2"/>
  <c r="BM313" i="2"/>
  <c r="Y313" i="2"/>
  <c r="P313" i="2"/>
  <c r="BO312" i="2"/>
  <c r="BM312" i="2"/>
  <c r="Y312" i="2"/>
  <c r="BP312" i="2" s="1"/>
  <c r="P312" i="2"/>
  <c r="X310" i="2"/>
  <c r="X309" i="2"/>
  <c r="BO308" i="2"/>
  <c r="BM308" i="2"/>
  <c r="Y308" i="2"/>
  <c r="BP308" i="2" s="1"/>
  <c r="P308" i="2"/>
  <c r="BP307" i="2"/>
  <c r="BO307" i="2"/>
  <c r="BM307" i="2"/>
  <c r="Y307" i="2"/>
  <c r="P307" i="2"/>
  <c r="BO306" i="2"/>
  <c r="BM306" i="2"/>
  <c r="Y306" i="2"/>
  <c r="BP306" i="2" s="1"/>
  <c r="P306" i="2"/>
  <c r="BO305" i="2"/>
  <c r="BM305" i="2"/>
  <c r="Y305" i="2"/>
  <c r="P305" i="2"/>
  <c r="BO304" i="2"/>
  <c r="BM304" i="2"/>
  <c r="Y304" i="2"/>
  <c r="Z304" i="2" s="1"/>
  <c r="P304" i="2"/>
  <c r="BO303" i="2"/>
  <c r="BM303" i="2"/>
  <c r="Y303" i="2"/>
  <c r="BP303" i="2" s="1"/>
  <c r="P303" i="2"/>
  <c r="BO302" i="2"/>
  <c r="BM302" i="2"/>
  <c r="Y302" i="2"/>
  <c r="P302" i="2"/>
  <c r="X300" i="2"/>
  <c r="X299" i="2"/>
  <c r="BO298" i="2"/>
  <c r="BM298" i="2"/>
  <c r="Y298" i="2"/>
  <c r="BP298" i="2" s="1"/>
  <c r="P298" i="2"/>
  <c r="BO297" i="2"/>
  <c r="BM297" i="2"/>
  <c r="Y297" i="2"/>
  <c r="BN297" i="2" s="1"/>
  <c r="P297" i="2"/>
  <c r="BO296" i="2"/>
  <c r="BM296" i="2"/>
  <c r="Y296" i="2"/>
  <c r="BP296" i="2" s="1"/>
  <c r="P296" i="2"/>
  <c r="BO295" i="2"/>
  <c r="BM295" i="2"/>
  <c r="Y295" i="2"/>
  <c r="BP295" i="2" s="1"/>
  <c r="P295" i="2"/>
  <c r="BO294" i="2"/>
  <c r="BM294" i="2"/>
  <c r="Y294" i="2"/>
  <c r="Z294" i="2" s="1"/>
  <c r="P294" i="2"/>
  <c r="BO293" i="2"/>
  <c r="BM293" i="2"/>
  <c r="Y293" i="2"/>
  <c r="P293" i="2"/>
  <c r="X290" i="2"/>
  <c r="X289" i="2"/>
  <c r="BO288" i="2"/>
  <c r="BM288" i="2"/>
  <c r="Y288" i="2"/>
  <c r="BN288" i="2" s="1"/>
  <c r="P288" i="2"/>
  <c r="X285" i="2"/>
  <c r="X284" i="2"/>
  <c r="BO283" i="2"/>
  <c r="BM283" i="2"/>
  <c r="Y283" i="2"/>
  <c r="Y285" i="2" s="1"/>
  <c r="P283" i="2"/>
  <c r="X281" i="2"/>
  <c r="X280" i="2"/>
  <c r="BO279" i="2"/>
  <c r="BM279" i="2"/>
  <c r="Y279" i="2"/>
  <c r="Y281" i="2" s="1"/>
  <c r="P279" i="2"/>
  <c r="X276" i="2"/>
  <c r="X275" i="2"/>
  <c r="BO274" i="2"/>
  <c r="BM274" i="2"/>
  <c r="Y274" i="2"/>
  <c r="P274" i="2"/>
  <c r="BO273" i="2"/>
  <c r="BM273" i="2"/>
  <c r="Y273" i="2"/>
  <c r="BP273" i="2" s="1"/>
  <c r="P273" i="2"/>
  <c r="BO272" i="2"/>
  <c r="BM272" i="2"/>
  <c r="Y272" i="2"/>
  <c r="BP272" i="2" s="1"/>
  <c r="P272" i="2"/>
  <c r="X269" i="2"/>
  <c r="X268" i="2"/>
  <c r="BO267" i="2"/>
  <c r="BM267" i="2"/>
  <c r="Y267" i="2"/>
  <c r="BO266" i="2"/>
  <c r="BM266" i="2"/>
  <c r="Y266" i="2"/>
  <c r="BN266" i="2" s="1"/>
  <c r="P266" i="2"/>
  <c r="BO265" i="2"/>
  <c r="BM265" i="2"/>
  <c r="Y265" i="2"/>
  <c r="BP265" i="2" s="1"/>
  <c r="P265" i="2"/>
  <c r="BO264" i="2"/>
  <c r="BM264" i="2"/>
  <c r="Y264" i="2"/>
  <c r="BP264" i="2" s="1"/>
  <c r="P264" i="2"/>
  <c r="X261" i="2"/>
  <c r="X260" i="2"/>
  <c r="BO259" i="2"/>
  <c r="BM259" i="2"/>
  <c r="Y259" i="2"/>
  <c r="P259" i="2"/>
  <c r="BO258" i="2"/>
  <c r="BM258" i="2"/>
  <c r="Y258" i="2"/>
  <c r="BP258" i="2" s="1"/>
  <c r="P258" i="2"/>
  <c r="BO257" i="2"/>
  <c r="BM257" i="2"/>
  <c r="Y257" i="2"/>
  <c r="P257" i="2"/>
  <c r="BO256" i="2"/>
  <c r="BM256" i="2"/>
  <c r="Y256" i="2"/>
  <c r="BP256" i="2" s="1"/>
  <c r="P256" i="2"/>
  <c r="BO255" i="2"/>
  <c r="BM255" i="2"/>
  <c r="Y255" i="2"/>
  <c r="BN255" i="2" s="1"/>
  <c r="P255" i="2"/>
  <c r="X252" i="2"/>
  <c r="X251" i="2"/>
  <c r="BO250" i="2"/>
  <c r="BM250" i="2"/>
  <c r="Y250" i="2"/>
  <c r="BN250" i="2" s="1"/>
  <c r="P250" i="2"/>
  <c r="BO249" i="2"/>
  <c r="BM249" i="2"/>
  <c r="Y249" i="2"/>
  <c r="BP249" i="2" s="1"/>
  <c r="P249" i="2"/>
  <c r="BO248" i="2"/>
  <c r="BM248" i="2"/>
  <c r="Y248" i="2"/>
  <c r="P248" i="2"/>
  <c r="BO247" i="2"/>
  <c r="BM247" i="2"/>
  <c r="Y247" i="2"/>
  <c r="BP247" i="2" s="1"/>
  <c r="P247" i="2"/>
  <c r="BO246" i="2"/>
  <c r="BM246" i="2"/>
  <c r="Y246" i="2"/>
  <c r="P246" i="2"/>
  <c r="X244" i="2"/>
  <c r="X243" i="2"/>
  <c r="BO242" i="2"/>
  <c r="BM242" i="2"/>
  <c r="Y242" i="2"/>
  <c r="Y244" i="2" s="1"/>
  <c r="P242" i="2"/>
  <c r="X240" i="2"/>
  <c r="X239" i="2"/>
  <c r="BO238" i="2"/>
  <c r="BM238" i="2"/>
  <c r="Y238" i="2"/>
  <c r="BP238" i="2" s="1"/>
  <c r="P238" i="2"/>
  <c r="BO237" i="2"/>
  <c r="BM237" i="2"/>
  <c r="Y237" i="2"/>
  <c r="Y239" i="2" s="1"/>
  <c r="P237" i="2"/>
  <c r="X235" i="2"/>
  <c r="X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M231" i="2"/>
  <c r="Y231" i="2"/>
  <c r="BP231" i="2" s="1"/>
  <c r="P231" i="2"/>
  <c r="BP230" i="2"/>
  <c r="BO230" i="2"/>
  <c r="BN230" i="2"/>
  <c r="BM230" i="2"/>
  <c r="Z230" i="2"/>
  <c r="Y230" i="2"/>
  <c r="P230" i="2"/>
  <c r="BO229" i="2"/>
  <c r="BM229" i="2"/>
  <c r="Y229" i="2"/>
  <c r="Z229" i="2" s="1"/>
  <c r="P229" i="2"/>
  <c r="BO228" i="2"/>
  <c r="BM228" i="2"/>
  <c r="Y228" i="2"/>
  <c r="P228" i="2"/>
  <c r="BO227" i="2"/>
  <c r="BM227" i="2"/>
  <c r="Y227" i="2"/>
  <c r="P227" i="2"/>
  <c r="X224" i="2"/>
  <c r="X223" i="2"/>
  <c r="BO222" i="2"/>
  <c r="BM222" i="2"/>
  <c r="Y222" i="2"/>
  <c r="BP222" i="2" s="1"/>
  <c r="P222" i="2"/>
  <c r="BO221" i="2"/>
  <c r="BM221" i="2"/>
  <c r="Y221" i="2"/>
  <c r="P221" i="2"/>
  <c r="X219" i="2"/>
  <c r="X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P211" i="2"/>
  <c r="BO210" i="2"/>
  <c r="BM210" i="2"/>
  <c r="Y210" i="2"/>
  <c r="BP210" i="2" s="1"/>
  <c r="P210" i="2"/>
  <c r="BO209" i="2"/>
  <c r="BM209" i="2"/>
  <c r="Y209" i="2"/>
  <c r="BP209" i="2" s="1"/>
  <c r="P209" i="2"/>
  <c r="X207" i="2"/>
  <c r="X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Z198" i="2" s="1"/>
  <c r="P198" i="2"/>
  <c r="X196" i="2"/>
  <c r="X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P189" i="2"/>
  <c r="BO188" i="2"/>
  <c r="BM188" i="2"/>
  <c r="Y188" i="2"/>
  <c r="BN188" i="2" s="1"/>
  <c r="P188" i="2"/>
  <c r="X185" i="2"/>
  <c r="X184" i="2"/>
  <c r="BO183" i="2"/>
  <c r="BM183" i="2"/>
  <c r="Y183" i="2"/>
  <c r="Y185" i="2" s="1"/>
  <c r="P183" i="2"/>
  <c r="X181" i="2"/>
  <c r="X180" i="2"/>
  <c r="BO179" i="2"/>
  <c r="BM179" i="2"/>
  <c r="Y179" i="2"/>
  <c r="BP179" i="2" s="1"/>
  <c r="P179" i="2"/>
  <c r="BO178" i="2"/>
  <c r="BM178" i="2"/>
  <c r="Y178" i="2"/>
  <c r="BN178" i="2" s="1"/>
  <c r="P178" i="2"/>
  <c r="BO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N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X163" i="2"/>
  <c r="X162" i="2"/>
  <c r="BO161" i="2"/>
  <c r="BM161" i="2"/>
  <c r="Y161" i="2"/>
  <c r="Y163" i="2" s="1"/>
  <c r="P161" i="2"/>
  <c r="X157" i="2"/>
  <c r="X156" i="2"/>
  <c r="BO155" i="2"/>
  <c r="BM155" i="2"/>
  <c r="Y155" i="2"/>
  <c r="BN155" i="2" s="1"/>
  <c r="P155" i="2"/>
  <c r="BO154" i="2"/>
  <c r="BM154" i="2"/>
  <c r="Y154" i="2"/>
  <c r="BP154" i="2" s="1"/>
  <c r="P154" i="2"/>
  <c r="BO153" i="2"/>
  <c r="BM153" i="2"/>
  <c r="Z153" i="2"/>
  <c r="Y153" i="2"/>
  <c r="P153" i="2"/>
  <c r="X151" i="2"/>
  <c r="X150" i="2"/>
  <c r="BO149" i="2"/>
  <c r="BM149" i="2"/>
  <c r="Y149" i="2"/>
  <c r="P149" i="2"/>
  <c r="X146" i="2"/>
  <c r="X145" i="2"/>
  <c r="BO144" i="2"/>
  <c r="BM144" i="2"/>
  <c r="Y144" i="2"/>
  <c r="BP144" i="2" s="1"/>
  <c r="P144" i="2"/>
  <c r="BO143" i="2"/>
  <c r="BM143" i="2"/>
  <c r="Y143" i="2"/>
  <c r="Y145" i="2" s="1"/>
  <c r="P143" i="2"/>
  <c r="X141" i="2"/>
  <c r="X140" i="2"/>
  <c r="BO139" i="2"/>
  <c r="BM139" i="2"/>
  <c r="Y139" i="2"/>
  <c r="BN139" i="2" s="1"/>
  <c r="P139" i="2"/>
  <c r="BO138" i="2"/>
  <c r="BM138" i="2"/>
  <c r="Y138" i="2"/>
  <c r="Y141" i="2" s="1"/>
  <c r="P138" i="2"/>
  <c r="X136" i="2"/>
  <c r="X135" i="2"/>
  <c r="BO134" i="2"/>
  <c r="BM134" i="2"/>
  <c r="Y134" i="2"/>
  <c r="P134" i="2"/>
  <c r="BO133" i="2"/>
  <c r="BM133" i="2"/>
  <c r="Y133" i="2"/>
  <c r="G527" i="2" s="1"/>
  <c r="P133" i="2"/>
  <c r="X130" i="2"/>
  <c r="X129" i="2"/>
  <c r="BO128" i="2"/>
  <c r="BM128" i="2"/>
  <c r="Y128" i="2"/>
  <c r="BP128" i="2" s="1"/>
  <c r="P128" i="2"/>
  <c r="BO127" i="2"/>
  <c r="BM127" i="2"/>
  <c r="Y127" i="2"/>
  <c r="Z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N120" i="2" s="1"/>
  <c r="P120" i="2"/>
  <c r="BO119" i="2"/>
  <c r="BM119" i="2"/>
  <c r="Y119" i="2"/>
  <c r="BP119" i="2" s="1"/>
  <c r="P119" i="2"/>
  <c r="X117" i="2"/>
  <c r="X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BP113" i="2" s="1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Y106" i="2"/>
  <c r="P106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N96" i="2" s="1"/>
  <c r="X94" i="2"/>
  <c r="X93" i="2"/>
  <c r="BO92" i="2"/>
  <c r="BM92" i="2"/>
  <c r="Y92" i="2"/>
  <c r="P92" i="2"/>
  <c r="BO91" i="2"/>
  <c r="BM91" i="2"/>
  <c r="Y91" i="2"/>
  <c r="BN91" i="2" s="1"/>
  <c r="P91" i="2"/>
  <c r="BO90" i="2"/>
  <c r="BM90" i="2"/>
  <c r="Y90" i="2"/>
  <c r="P90" i="2"/>
  <c r="X87" i="2"/>
  <c r="X86" i="2"/>
  <c r="BO85" i="2"/>
  <c r="BM85" i="2"/>
  <c r="Y85" i="2"/>
  <c r="BN85" i="2" s="1"/>
  <c r="P85" i="2"/>
  <c r="BO84" i="2"/>
  <c r="BM84" i="2"/>
  <c r="Y84" i="2"/>
  <c r="BP84" i="2" s="1"/>
  <c r="P84" i="2"/>
  <c r="X82" i="2"/>
  <c r="X81" i="2"/>
  <c r="BO80" i="2"/>
  <c r="BM80" i="2"/>
  <c r="Y80" i="2"/>
  <c r="BP80" i="2" s="1"/>
  <c r="P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N75" i="2" s="1"/>
  <c r="P75" i="2"/>
  <c r="X73" i="2"/>
  <c r="X72" i="2"/>
  <c r="BO71" i="2"/>
  <c r="BM71" i="2"/>
  <c r="Y71" i="2"/>
  <c r="Z71" i="2" s="1"/>
  <c r="P71" i="2"/>
  <c r="BO70" i="2"/>
  <c r="BM70" i="2"/>
  <c r="Y70" i="2"/>
  <c r="BP70" i="2" s="1"/>
  <c r="P70" i="2"/>
  <c r="BO69" i="2"/>
  <c r="BM69" i="2"/>
  <c r="Y69" i="2"/>
  <c r="BP69" i="2" s="1"/>
  <c r="P69" i="2"/>
  <c r="X67" i="2"/>
  <c r="X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X60" i="2"/>
  <c r="X59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Y56" i="2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Z53" i="2" s="1"/>
  <c r="P53" i="2"/>
  <c r="X50" i="2"/>
  <c r="X49" i="2"/>
  <c r="BO48" i="2"/>
  <c r="BM48" i="2"/>
  <c r="Y48" i="2"/>
  <c r="Y49" i="2" s="1"/>
  <c r="P48" i="2"/>
  <c r="X46" i="2"/>
  <c r="X45" i="2"/>
  <c r="BO44" i="2"/>
  <c r="BM44" i="2"/>
  <c r="Y44" i="2"/>
  <c r="BP44" i="2" s="1"/>
  <c r="P44" i="2"/>
  <c r="BO43" i="2"/>
  <c r="BM43" i="2"/>
  <c r="Y43" i="2"/>
  <c r="BP43" i="2" s="1"/>
  <c r="P43" i="2"/>
  <c r="BO42" i="2"/>
  <c r="BM42" i="2"/>
  <c r="Y42" i="2"/>
  <c r="BN42" i="2" s="1"/>
  <c r="P42" i="2"/>
  <c r="BO41" i="2"/>
  <c r="BM41" i="2"/>
  <c r="Y41" i="2"/>
  <c r="Y45" i="2" s="1"/>
  <c r="P41" i="2"/>
  <c r="X37" i="2"/>
  <c r="X36" i="2"/>
  <c r="BO35" i="2"/>
  <c r="BM35" i="2"/>
  <c r="Y35" i="2"/>
  <c r="BP35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BO22" i="2"/>
  <c r="BM22" i="2"/>
  <c r="Y22" i="2"/>
  <c r="Y24" i="2" s="1"/>
  <c r="H10" i="2"/>
  <c r="A9" i="2"/>
  <c r="J9" i="2" s="1"/>
  <c r="D7" i="2"/>
  <c r="Q6" i="2"/>
  <c r="P2" i="2"/>
  <c r="Z85" i="2" l="1"/>
  <c r="E527" i="2"/>
  <c r="Z101" i="2"/>
  <c r="BN101" i="2"/>
  <c r="Z205" i="2"/>
  <c r="Z255" i="2"/>
  <c r="BP288" i="2"/>
  <c r="Z386" i="2"/>
  <c r="BP463" i="2"/>
  <c r="Z128" i="2"/>
  <c r="BN128" i="2"/>
  <c r="Y129" i="2"/>
  <c r="Y130" i="2"/>
  <c r="Z178" i="2"/>
  <c r="Z215" i="2"/>
  <c r="Z238" i="2"/>
  <c r="BN238" i="2"/>
  <c r="Z266" i="2"/>
  <c r="Z297" i="2"/>
  <c r="Z364" i="2"/>
  <c r="Z398" i="2"/>
  <c r="BN398" i="2"/>
  <c r="BP443" i="2"/>
  <c r="BP473" i="2"/>
  <c r="Y162" i="2"/>
  <c r="Z75" i="2"/>
  <c r="Z91" i="2"/>
  <c r="Z96" i="2"/>
  <c r="Z109" i="2"/>
  <c r="BP139" i="2"/>
  <c r="Z168" i="2"/>
  <c r="Y181" i="2"/>
  <c r="Z209" i="2"/>
  <c r="BN209" i="2"/>
  <c r="Z232" i="2"/>
  <c r="Z250" i="2"/>
  <c r="Z264" i="2"/>
  <c r="BN264" i="2"/>
  <c r="Z279" i="2"/>
  <c r="Z280" i="2" s="1"/>
  <c r="BN279" i="2"/>
  <c r="BP279" i="2"/>
  <c r="Y280" i="2"/>
  <c r="Z295" i="2"/>
  <c r="BN295" i="2"/>
  <c r="Z303" i="2"/>
  <c r="BN303" i="2"/>
  <c r="Z315" i="2"/>
  <c r="BP326" i="2"/>
  <c r="Z327" i="2"/>
  <c r="Z374" i="2"/>
  <c r="BN374" i="2"/>
  <c r="Z390" i="2"/>
  <c r="Z391" i="2" s="1"/>
  <c r="Z410" i="2"/>
  <c r="BN410" i="2"/>
  <c r="Y411" i="2"/>
  <c r="Y412" i="2"/>
  <c r="Z440" i="2"/>
  <c r="BN440" i="2"/>
  <c r="Z449" i="2"/>
  <c r="BP466" i="2"/>
  <c r="Z477" i="2"/>
  <c r="Z478" i="2" s="1"/>
  <c r="BN77" i="2"/>
  <c r="Z77" i="2"/>
  <c r="BP315" i="2"/>
  <c r="Z343" i="2"/>
  <c r="BP321" i="2"/>
  <c r="BP351" i="2"/>
  <c r="BN351" i="2"/>
  <c r="X519" i="2"/>
  <c r="X518" i="2"/>
  <c r="X517" i="2"/>
  <c r="BN28" i="2"/>
  <c r="BP28" i="2"/>
  <c r="BN29" i="2"/>
  <c r="BP42" i="2"/>
  <c r="BN53" i="2"/>
  <c r="BP53" i="2"/>
  <c r="BN54" i="2"/>
  <c r="BP58" i="2"/>
  <c r="BN62" i="2"/>
  <c r="Y66" i="2"/>
  <c r="Y67" i="2"/>
  <c r="BN78" i="2"/>
  <c r="BP78" i="2"/>
  <c r="BN90" i="2"/>
  <c r="Y102" i="2"/>
  <c r="BP107" i="2"/>
  <c r="BN108" i="2"/>
  <c r="BP120" i="2"/>
  <c r="BN122" i="2"/>
  <c r="BP122" i="2"/>
  <c r="BN123" i="2"/>
  <c r="BP143" i="2"/>
  <c r="BP155" i="2"/>
  <c r="BN165" i="2"/>
  <c r="BP165" i="2"/>
  <c r="BP188" i="2"/>
  <c r="Y190" i="2"/>
  <c r="BN189" i="2"/>
  <c r="BN198" i="2"/>
  <c r="BP198" i="2"/>
  <c r="BN203" i="2"/>
  <c r="BP203" i="2"/>
  <c r="BN204" i="2"/>
  <c r="Y206" i="2"/>
  <c r="BN211" i="2"/>
  <c r="Z211" i="2"/>
  <c r="BN221" i="2"/>
  <c r="Z221" i="2"/>
  <c r="BN231" i="2"/>
  <c r="BP248" i="2"/>
  <c r="Z248" i="2"/>
  <c r="BP259" i="2"/>
  <c r="Z259" i="2"/>
  <c r="BN267" i="2"/>
  <c r="Z267" i="2"/>
  <c r="BN274" i="2"/>
  <c r="BP274" i="2"/>
  <c r="BN296" i="2"/>
  <c r="BP313" i="2"/>
  <c r="BN313" i="2"/>
  <c r="Z313" i="2"/>
  <c r="BN328" i="2"/>
  <c r="Z328" i="2"/>
  <c r="BN330" i="2"/>
  <c r="BN342" i="2"/>
  <c r="BN349" i="2"/>
  <c r="BP349" i="2"/>
  <c r="BN359" i="2"/>
  <c r="BP359" i="2"/>
  <c r="BN375" i="2"/>
  <c r="BP375" i="2"/>
  <c r="BP376" i="2"/>
  <c r="BN376" i="2"/>
  <c r="Z376" i="2"/>
  <c r="BN385" i="2"/>
  <c r="BN399" i="2"/>
  <c r="BP399" i="2"/>
  <c r="BP400" i="2"/>
  <c r="BN400" i="2"/>
  <c r="Z400" i="2"/>
  <c r="BN402" i="2"/>
  <c r="Z402" i="2"/>
  <c r="BP402" i="2"/>
  <c r="BN422" i="2"/>
  <c r="Z422" i="2"/>
  <c r="BP422" i="2"/>
  <c r="BN465" i="2"/>
  <c r="BP467" i="2"/>
  <c r="BN467" i="2"/>
  <c r="Z467" i="2"/>
  <c r="BP471" i="2"/>
  <c r="BN471" i="2"/>
  <c r="Z471" i="2"/>
  <c r="Y474" i="2"/>
  <c r="H9" i="2"/>
  <c r="BN22" i="2"/>
  <c r="X521" i="2"/>
  <c r="Z26" i="2"/>
  <c r="BN27" i="2"/>
  <c r="Y36" i="2"/>
  <c r="Z42" i="2"/>
  <c r="Z44" i="2"/>
  <c r="BN44" i="2"/>
  <c r="BN48" i="2"/>
  <c r="Y60" i="2"/>
  <c r="BN57" i="2"/>
  <c r="Z58" i="2"/>
  <c r="BN63" i="2"/>
  <c r="BP63" i="2"/>
  <c r="BN64" i="2"/>
  <c r="Z69" i="2"/>
  <c r="BN69" i="2"/>
  <c r="Y73" i="2"/>
  <c r="BP71" i="2"/>
  <c r="BP75" i="2"/>
  <c r="Z79" i="2"/>
  <c r="BN79" i="2"/>
  <c r="BP85" i="2"/>
  <c r="Y86" i="2"/>
  <c r="BP91" i="2"/>
  <c r="Y93" i="2"/>
  <c r="BN92" i="2"/>
  <c r="BP96" i="2"/>
  <c r="BN97" i="2"/>
  <c r="Z99" i="2"/>
  <c r="BN99" i="2"/>
  <c r="Y110" i="2"/>
  <c r="BN106" i="2"/>
  <c r="Z107" i="2"/>
  <c r="Y111" i="2"/>
  <c r="BN113" i="2"/>
  <c r="Z120" i="2"/>
  <c r="Z129" i="2"/>
  <c r="BN127" i="2"/>
  <c r="BP127" i="2"/>
  <c r="Z133" i="2"/>
  <c r="BN133" i="2"/>
  <c r="BP133" i="2"/>
  <c r="Y136" i="2"/>
  <c r="Z143" i="2"/>
  <c r="Y146" i="2"/>
  <c r="H527" i="2"/>
  <c r="Y156" i="2"/>
  <c r="BP153" i="2"/>
  <c r="BN154" i="2"/>
  <c r="Z155" i="2"/>
  <c r="Y157" i="2"/>
  <c r="I527" i="2"/>
  <c r="BN161" i="2"/>
  <c r="Z166" i="2"/>
  <c r="BN166" i="2"/>
  <c r="BP168" i="2"/>
  <c r="BN170" i="2"/>
  <c r="BP170" i="2"/>
  <c r="BN171" i="2"/>
  <c r="Z172" i="2"/>
  <c r="BP178" i="2"/>
  <c r="Z188" i="2"/>
  <c r="BN193" i="2"/>
  <c r="BP193" i="2"/>
  <c r="BN194" i="2"/>
  <c r="Z199" i="2"/>
  <c r="BN199" i="2"/>
  <c r="BN201" i="2"/>
  <c r="Z201" i="2"/>
  <c r="BP211" i="2"/>
  <c r="BN213" i="2"/>
  <c r="BP213" i="2"/>
  <c r="BN214" i="2"/>
  <c r="BN217" i="2"/>
  <c r="Z217" i="2"/>
  <c r="BP221" i="2"/>
  <c r="Y223" i="2"/>
  <c r="Y224" i="2"/>
  <c r="Y235" i="2"/>
  <c r="BP228" i="2"/>
  <c r="BN228" i="2"/>
  <c r="Z228" i="2"/>
  <c r="BN242" i="2"/>
  <c r="BN265" i="2"/>
  <c r="BP267" i="2"/>
  <c r="Y276" i="2"/>
  <c r="Z272" i="2"/>
  <c r="BN283" i="2"/>
  <c r="R527" i="2"/>
  <c r="Y300" i="2"/>
  <c r="Y299" i="2"/>
  <c r="BP293" i="2"/>
  <c r="BN293" i="2"/>
  <c r="Z293" i="2"/>
  <c r="BN304" i="2"/>
  <c r="BP304" i="2"/>
  <c r="BP305" i="2"/>
  <c r="BN305" i="2"/>
  <c r="Z305" i="2"/>
  <c r="BN307" i="2"/>
  <c r="Z307" i="2"/>
  <c r="BN316" i="2"/>
  <c r="BP328" i="2"/>
  <c r="BN329" i="2"/>
  <c r="Z329" i="2"/>
  <c r="BP336" i="2"/>
  <c r="Z336" i="2"/>
  <c r="BP441" i="2"/>
  <c r="BN441" i="2"/>
  <c r="Z441" i="2"/>
  <c r="BN485" i="2"/>
  <c r="Y493" i="2"/>
  <c r="Y494" i="2"/>
  <c r="BN489" i="2"/>
  <c r="Z489" i="2"/>
  <c r="BP491" i="2"/>
  <c r="BN491" i="2"/>
  <c r="Z491" i="2"/>
  <c r="Z496" i="2"/>
  <c r="Z498" i="2" s="1"/>
  <c r="Y499" i="2"/>
  <c r="BP496" i="2"/>
  <c r="BN501" i="2"/>
  <c r="BP501" i="2"/>
  <c r="Y219" i="2"/>
  <c r="BN229" i="2"/>
  <c r="BP229" i="2"/>
  <c r="BP232" i="2"/>
  <c r="Y252" i="2"/>
  <c r="BN246" i="2"/>
  <c r="BP246" i="2"/>
  <c r="BN247" i="2"/>
  <c r="BP250" i="2"/>
  <c r="BP255" i="2"/>
  <c r="Y260" i="2"/>
  <c r="BN257" i="2"/>
  <c r="BP257" i="2"/>
  <c r="BN258" i="2"/>
  <c r="Y269" i="2"/>
  <c r="BP266" i="2"/>
  <c r="P527" i="2"/>
  <c r="BN294" i="2"/>
  <c r="BP294" i="2"/>
  <c r="BP297" i="2"/>
  <c r="Y310" i="2"/>
  <c r="BN306" i="2"/>
  <c r="BN314" i="2"/>
  <c r="BP314" i="2"/>
  <c r="Y324" i="2"/>
  <c r="BP327" i="2"/>
  <c r="Z334" i="2"/>
  <c r="Y338" i="2"/>
  <c r="Y337" i="2"/>
  <c r="BN334" i="2"/>
  <c r="BP334" i="2"/>
  <c r="BN335" i="2"/>
  <c r="BN352" i="2"/>
  <c r="BP352" i="2"/>
  <c r="BP353" i="2"/>
  <c r="BN353" i="2"/>
  <c r="Z353" i="2"/>
  <c r="BN355" i="2"/>
  <c r="Z355" i="2"/>
  <c r="BN396" i="2"/>
  <c r="BP396" i="2"/>
  <c r="BN404" i="2"/>
  <c r="BP404" i="2"/>
  <c r="BN405" i="2"/>
  <c r="W527" i="2"/>
  <c r="BP415" i="2"/>
  <c r="BN415" i="2"/>
  <c r="Z415" i="2"/>
  <c r="BN421" i="2"/>
  <c r="Z421" i="2"/>
  <c r="BN423" i="2"/>
  <c r="BP423" i="2"/>
  <c r="BN428" i="2"/>
  <c r="BP428" i="2"/>
  <c r="Y527" i="2"/>
  <c r="Y435" i="2"/>
  <c r="Y434" i="2"/>
  <c r="BP433" i="2"/>
  <c r="BN433" i="2"/>
  <c r="Z433" i="2"/>
  <c r="Z434" i="2" s="1"/>
  <c r="BN445" i="2"/>
  <c r="BP445" i="2"/>
  <c r="BN446" i="2"/>
  <c r="BP446" i="2"/>
  <c r="BP447" i="2"/>
  <c r="BN447" i="2"/>
  <c r="Z447" i="2"/>
  <c r="BN448" i="2"/>
  <c r="BN456" i="2"/>
  <c r="BP456" i="2"/>
  <c r="BP457" i="2"/>
  <c r="BN457" i="2"/>
  <c r="Z457" i="2"/>
  <c r="Y458" i="2"/>
  <c r="Y459" i="2"/>
  <c r="BP461" i="2"/>
  <c r="BN461" i="2"/>
  <c r="Z461" i="2"/>
  <c r="BP492" i="2"/>
  <c r="BN492" i="2"/>
  <c r="Z492" i="2"/>
  <c r="BN497" i="2"/>
  <c r="BP497" i="2"/>
  <c r="BN502" i="2"/>
  <c r="BP502" i="2"/>
  <c r="S527" i="2"/>
  <c r="BP343" i="2"/>
  <c r="Y344" i="2"/>
  <c r="Y357" i="2"/>
  <c r="BN354" i="2"/>
  <c r="Y362" i="2"/>
  <c r="BP364" i="2"/>
  <c r="Y367" i="2"/>
  <c r="BN369" i="2"/>
  <c r="BP369" i="2"/>
  <c r="U527" i="2"/>
  <c r="BN377" i="2"/>
  <c r="BP386" i="2"/>
  <c r="BP390" i="2"/>
  <c r="Y391" i="2"/>
  <c r="Y406" i="2"/>
  <c r="BN401" i="2"/>
  <c r="Z411" i="2"/>
  <c r="BN409" i="2"/>
  <c r="BP409" i="2"/>
  <c r="Y418" i="2"/>
  <c r="Y425" i="2"/>
  <c r="BN420" i="2"/>
  <c r="Z527" i="2"/>
  <c r="BN439" i="2"/>
  <c r="BP439" i="2"/>
  <c r="BP449" i="2"/>
  <c r="BN451" i="2"/>
  <c r="BP451" i="2"/>
  <c r="BN455" i="2"/>
  <c r="Y469" i="2"/>
  <c r="AA527" i="2"/>
  <c r="BN483" i="2"/>
  <c r="F9" i="2"/>
  <c r="Z31" i="2"/>
  <c r="Y46" i="2"/>
  <c r="Z56" i="2"/>
  <c r="Y81" i="2"/>
  <c r="Z115" i="2"/>
  <c r="Z138" i="2"/>
  <c r="Z173" i="2"/>
  <c r="Z216" i="2"/>
  <c r="Y240" i="2"/>
  <c r="Z249" i="2"/>
  <c r="Y317" i="2"/>
  <c r="Y378" i="2"/>
  <c r="Z385" i="2"/>
  <c r="Z387" i="2" s="1"/>
  <c r="Z420" i="2"/>
  <c r="BN466" i="2"/>
  <c r="Z483" i="2"/>
  <c r="Y486" i="2"/>
  <c r="BN496" i="2"/>
  <c r="BP506" i="2"/>
  <c r="BP509" i="2"/>
  <c r="J527" i="2"/>
  <c r="K527" i="2"/>
  <c r="BN138" i="2"/>
  <c r="Z149" i="2"/>
  <c r="Z150" i="2" s="1"/>
  <c r="BN173" i="2"/>
  <c r="Y207" i="2"/>
  <c r="Z227" i="2"/>
  <c r="Y261" i="2"/>
  <c r="Z302" i="2"/>
  <c r="Z312" i="2"/>
  <c r="Z322" i="2"/>
  <c r="Z350" i="2"/>
  <c r="Z360" i="2"/>
  <c r="Z397" i="2"/>
  <c r="Z444" i="2"/>
  <c r="Z464" i="2"/>
  <c r="Z507" i="2"/>
  <c r="Y510" i="2"/>
  <c r="L527" i="2"/>
  <c r="BN31" i="2"/>
  <c r="Z43" i="2"/>
  <c r="BN56" i="2"/>
  <c r="Y59" i="2"/>
  <c r="BN115" i="2"/>
  <c r="BN216" i="2"/>
  <c r="BN26" i="2"/>
  <c r="BN71" i="2"/>
  <c r="Z92" i="2"/>
  <c r="Z97" i="2"/>
  <c r="Z108" i="2"/>
  <c r="BN272" i="2"/>
  <c r="Y275" i="2"/>
  <c r="Z283" i="2"/>
  <c r="Z284" i="2" s="1"/>
  <c r="Y289" i="2"/>
  <c r="Y318" i="2"/>
  <c r="Z330" i="2"/>
  <c r="Z365" i="2"/>
  <c r="Z366" i="2" s="1"/>
  <c r="Y370" i="2"/>
  <c r="Y379" i="2"/>
  <c r="BN390" i="2"/>
  <c r="Y429" i="2"/>
  <c r="Z439" i="2"/>
  <c r="Y452" i="2"/>
  <c r="Y487" i="2"/>
  <c r="M527" i="2"/>
  <c r="Z76" i="2"/>
  <c r="Z183" i="2"/>
  <c r="Z184" i="2" s="1"/>
  <c r="Z237" i="2"/>
  <c r="BN249" i="2"/>
  <c r="A10" i="2"/>
  <c r="Y37" i="2"/>
  <c r="Z48" i="2"/>
  <c r="Z49" i="2" s="1"/>
  <c r="Y82" i="2"/>
  <c r="BN143" i="2"/>
  <c r="Z154" i="2"/>
  <c r="Z189" i="2"/>
  <c r="Z190" i="2" s="1"/>
  <c r="Z242" i="2"/>
  <c r="Z243" i="2" s="1"/>
  <c r="F10" i="2"/>
  <c r="Z29" i="2"/>
  <c r="BN43" i="2"/>
  <c r="Z54" i="2"/>
  <c r="BP56" i="2"/>
  <c r="Z64" i="2"/>
  <c r="BN76" i="2"/>
  <c r="Y87" i="2"/>
  <c r="Y103" i="2"/>
  <c r="Z113" i="2"/>
  <c r="Z123" i="2"/>
  <c r="BP138" i="2"/>
  <c r="BN149" i="2"/>
  <c r="Z161" i="2"/>
  <c r="Z162" i="2" s="1"/>
  <c r="Z171" i="2"/>
  <c r="BN183" i="2"/>
  <c r="Z194" i="2"/>
  <c r="Z195" i="2" s="1"/>
  <c r="Z204" i="2"/>
  <c r="Z214" i="2"/>
  <c r="BN227" i="2"/>
  <c r="BN237" i="2"/>
  <c r="Z247" i="2"/>
  <c r="Z258" i="2"/>
  <c r="BN302" i="2"/>
  <c r="BN312" i="2"/>
  <c r="BN322" i="2"/>
  <c r="Z335" i="2"/>
  <c r="BN350" i="2"/>
  <c r="BN360" i="2"/>
  <c r="BP385" i="2"/>
  <c r="BN397" i="2"/>
  <c r="Z405" i="2"/>
  <c r="BP420" i="2"/>
  <c r="BN444" i="2"/>
  <c r="BN464" i="2"/>
  <c r="Y475" i="2"/>
  <c r="BP483" i="2"/>
  <c r="BN507" i="2"/>
  <c r="O527" i="2"/>
  <c r="BN365" i="2"/>
  <c r="Y511" i="2"/>
  <c r="Z41" i="2"/>
  <c r="Z84" i="2"/>
  <c r="Z86" i="2" s="1"/>
  <c r="Z100" i="2"/>
  <c r="Y116" i="2"/>
  <c r="Z134" i="2"/>
  <c r="BP149" i="2"/>
  <c r="Y174" i="2"/>
  <c r="BP183" i="2"/>
  <c r="BP227" i="2"/>
  <c r="BP237" i="2"/>
  <c r="Y290" i="2"/>
  <c r="BP302" i="2"/>
  <c r="Z320" i="2"/>
  <c r="BP350" i="2"/>
  <c r="BP360" i="2"/>
  <c r="Y371" i="2"/>
  <c r="Z381" i="2"/>
  <c r="Z382" i="2" s="1"/>
  <c r="BP397" i="2"/>
  <c r="Z416" i="2"/>
  <c r="Z417" i="2" s="1"/>
  <c r="Y430" i="2"/>
  <c r="Z442" i="2"/>
  <c r="Y453" i="2"/>
  <c r="Z462" i="2"/>
  <c r="Z472" i="2"/>
  <c r="Z484" i="2"/>
  <c r="Q527" i="2"/>
  <c r="Y32" i="2"/>
  <c r="Z22" i="2"/>
  <c r="Z23" i="2" s="1"/>
  <c r="BP48" i="2"/>
  <c r="Z106" i="2"/>
  <c r="BP189" i="2"/>
  <c r="BP283" i="2"/>
  <c r="BP365" i="2"/>
  <c r="Z514" i="2"/>
  <c r="Z515" i="2" s="1"/>
  <c r="Z57" i="2"/>
  <c r="Y72" i="2"/>
  <c r="Z90" i="2"/>
  <c r="BP92" i="2"/>
  <c r="Z139" i="2"/>
  <c r="BP242" i="2"/>
  <c r="Y356" i="2"/>
  <c r="Z27" i="2"/>
  <c r="BN41" i="2"/>
  <c r="Z62" i="2"/>
  <c r="BN84" i="2"/>
  <c r="BN100" i="2"/>
  <c r="Z121" i="2"/>
  <c r="BN134" i="2"/>
  <c r="Z144" i="2"/>
  <c r="Y150" i="2"/>
  <c r="BP161" i="2"/>
  <c r="Z169" i="2"/>
  <c r="Z179" i="2"/>
  <c r="Y184" i="2"/>
  <c r="Z202" i="2"/>
  <c r="Z212" i="2"/>
  <c r="Z222" i="2"/>
  <c r="Z233" i="2"/>
  <c r="Z256" i="2"/>
  <c r="Z273" i="2"/>
  <c r="Z298" i="2"/>
  <c r="Z308" i="2"/>
  <c r="BN320" i="2"/>
  <c r="Y323" i="2"/>
  <c r="Y361" i="2"/>
  <c r="BN381" i="2"/>
  <c r="Z403" i="2"/>
  <c r="BN416" i="2"/>
  <c r="BN442" i="2"/>
  <c r="Z450" i="2"/>
  <c r="BN462" i="2"/>
  <c r="BN472" i="2"/>
  <c r="BN484" i="2"/>
  <c r="Z508" i="2"/>
  <c r="Y117" i="2"/>
  <c r="Y175" i="2"/>
  <c r="Y243" i="2"/>
  <c r="Y284" i="2"/>
  <c r="Y331" i="2"/>
  <c r="Y366" i="2"/>
  <c r="Y424" i="2"/>
  <c r="Z455" i="2"/>
  <c r="Z458" i="2" s="1"/>
  <c r="Z465" i="2"/>
  <c r="BN477" i="2"/>
  <c r="BP489" i="2"/>
  <c r="Y503" i="2"/>
  <c r="BN514" i="2"/>
  <c r="T527" i="2"/>
  <c r="BN121" i="2"/>
  <c r="Y124" i="2"/>
  <c r="BP134" i="2"/>
  <c r="BN144" i="2"/>
  <c r="BN169" i="2"/>
  <c r="BN179" i="2"/>
  <c r="Y195" i="2"/>
  <c r="BN202" i="2"/>
  <c r="BN212" i="2"/>
  <c r="BN222" i="2"/>
  <c r="BN233" i="2"/>
  <c r="BN256" i="2"/>
  <c r="BN273" i="2"/>
  <c r="BN298" i="2"/>
  <c r="BN308" i="2"/>
  <c r="BP320" i="2"/>
  <c r="Y345" i="2"/>
  <c r="BP381" i="2"/>
  <c r="BN403" i="2"/>
  <c r="BP416" i="2"/>
  <c r="BN450" i="2"/>
  <c r="BP462" i="2"/>
  <c r="Y498" i="2"/>
  <c r="BN508" i="2"/>
  <c r="B527" i="2"/>
  <c r="BP41" i="2"/>
  <c r="Z98" i="2"/>
  <c r="BP22" i="2"/>
  <c r="Z65" i="2"/>
  <c r="BP106" i="2"/>
  <c r="Z114" i="2"/>
  <c r="Y151" i="2"/>
  <c r="Y468" i="2"/>
  <c r="BP477" i="2"/>
  <c r="Z490" i="2"/>
  <c r="BP514" i="2"/>
  <c r="C527" i="2"/>
  <c r="V527" i="2"/>
  <c r="Z30" i="2"/>
  <c r="Z55" i="2"/>
  <c r="Z35" i="2"/>
  <c r="Z36" i="2" s="1"/>
  <c r="Y50" i="2"/>
  <c r="Z70" i="2"/>
  <c r="Z72" i="2" s="1"/>
  <c r="Z80" i="2"/>
  <c r="Y94" i="2"/>
  <c r="BN98" i="2"/>
  <c r="BN109" i="2"/>
  <c r="Z119" i="2"/>
  <c r="Y135" i="2"/>
  <c r="Z167" i="2"/>
  <c r="Z177" i="2"/>
  <c r="Y191" i="2"/>
  <c r="Z200" i="2"/>
  <c r="Z210" i="2"/>
  <c r="Z231" i="2"/>
  <c r="Z265" i="2"/>
  <c r="Z296" i="2"/>
  <c r="Z306" i="2"/>
  <c r="Z316" i="2"/>
  <c r="Y332" i="2"/>
  <c r="Z342" i="2"/>
  <c r="Z354" i="2"/>
  <c r="Z377" i="2"/>
  <c r="Z378" i="2" s="1"/>
  <c r="Y382" i="2"/>
  <c r="Z401" i="2"/>
  <c r="Y417" i="2"/>
  <c r="Z448" i="2"/>
  <c r="Z485" i="2"/>
  <c r="Y504" i="2"/>
  <c r="D527" i="2"/>
  <c r="BP90" i="2"/>
  <c r="Y23" i="2"/>
  <c r="BN30" i="2"/>
  <c r="BN55" i="2"/>
  <c r="BN65" i="2"/>
  <c r="BN114" i="2"/>
  <c r="Y125" i="2"/>
  <c r="Y140" i="2"/>
  <c r="BN172" i="2"/>
  <c r="Y196" i="2"/>
  <c r="BN205" i="2"/>
  <c r="BN215" i="2"/>
  <c r="Y218" i="2"/>
  <c r="BN248" i="2"/>
  <c r="Y251" i="2"/>
  <c r="BN259" i="2"/>
  <c r="Y268" i="2"/>
  <c r="Z321" i="2"/>
  <c r="Z326" i="2"/>
  <c r="BN336" i="2"/>
  <c r="Z349" i="2"/>
  <c r="Z359" i="2"/>
  <c r="Y387" i="2"/>
  <c r="Z396" i="2"/>
  <c r="Y407" i="2"/>
  <c r="Z443" i="2"/>
  <c r="Z463" i="2"/>
  <c r="Z473" i="2"/>
  <c r="Y478" i="2"/>
  <c r="BN490" i="2"/>
  <c r="Y515" i="2"/>
  <c r="X527" i="2"/>
  <c r="BP26" i="2"/>
  <c r="BN80" i="2"/>
  <c r="BN119" i="2"/>
  <c r="Y234" i="2"/>
  <c r="Y309" i="2"/>
  <c r="Z506" i="2"/>
  <c r="Z509" i="2"/>
  <c r="F527" i="2"/>
  <c r="BN35" i="2"/>
  <c r="BN70" i="2"/>
  <c r="BN200" i="2"/>
  <c r="BN210" i="2"/>
  <c r="Z246" i="2"/>
  <c r="Z257" i="2"/>
  <c r="Z274" i="2"/>
  <c r="Z288" i="2"/>
  <c r="Z289" i="2" s="1"/>
  <c r="Z501" i="2"/>
  <c r="Z503" i="2" s="1"/>
  <c r="BN167" i="2"/>
  <c r="BN177" i="2"/>
  <c r="Y180" i="2"/>
  <c r="BN153" i="2"/>
  <c r="Y516" i="2"/>
  <c r="Z361" i="2" l="1"/>
  <c r="Z268" i="2"/>
  <c r="Z218" i="2"/>
  <c r="Z174" i="2"/>
  <c r="Z110" i="2"/>
  <c r="Z337" i="2"/>
  <c r="Z239" i="2"/>
  <c r="Z424" i="2"/>
  <c r="Z275" i="2"/>
  <c r="Z32" i="2"/>
  <c r="Z140" i="2"/>
  <c r="Z344" i="2"/>
  <c r="X520" i="2"/>
  <c r="Z260" i="2"/>
  <c r="Y518" i="2"/>
  <c r="Z356" i="2"/>
  <c r="Z331" i="2"/>
  <c r="Z299" i="2"/>
  <c r="Z206" i="2"/>
  <c r="Y517" i="2"/>
  <c r="Z493" i="2"/>
  <c r="Z223" i="2"/>
  <c r="Z145" i="2"/>
  <c r="Z93" i="2"/>
  <c r="Z468" i="2"/>
  <c r="Z135" i="2"/>
  <c r="Z45" i="2"/>
  <c r="Z59" i="2"/>
  <c r="Z156" i="2"/>
  <c r="Z309" i="2"/>
  <c r="Z234" i="2"/>
  <c r="Z510" i="2"/>
  <c r="Z452" i="2"/>
  <c r="Z323" i="2"/>
  <c r="Y521" i="2"/>
  <c r="Y519" i="2"/>
  <c r="Z66" i="2"/>
  <c r="Z124" i="2"/>
  <c r="Z474" i="2"/>
  <c r="Z486" i="2"/>
  <c r="Z116" i="2"/>
  <c r="Z180" i="2"/>
  <c r="Z251" i="2"/>
  <c r="Z102" i="2"/>
  <c r="Z406" i="2"/>
  <c r="Z81" i="2"/>
  <c r="Z317" i="2"/>
  <c r="Z522" i="2" l="1"/>
  <c r="Y520" i="2"/>
</calcChain>
</file>

<file path=xl/sharedStrings.xml><?xml version="1.0" encoding="utf-8"?>
<sst xmlns="http://schemas.openxmlformats.org/spreadsheetml/2006/main" count="3846" uniqueCount="821">
  <si>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</si>
  <si>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</si>
  <si>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</si>
  <si>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</si>
  <si>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</si>
  <si>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</si>
  <si>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</si>
  <si>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</si>
  <si>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</si>
  <si>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</si>
  <si>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</si>
  <si>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</si>
  <si>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</si>
  <si>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</si>
  <si>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</si>
  <si>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</si>
  <si>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</si>
  <si>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</si>
  <si>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</si>
  <si>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</si>
  <si>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</si>
  <si>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</si>
  <si>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</si>
  <si>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</si>
  <si>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</si>
  <si>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</si>
  <si>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</si>
  <si>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</si>
  <si>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</si>
  <si>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</si>
  <si>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</si>
  <si>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</si>
  <si>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</si>
  <si>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</si>
  <si>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</si>
  <si>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</si>
  <si>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</si>
  <si>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</si>
  <si>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</si>
  <si>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</si>
  <si>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</si>
  <si>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</si>
  <si>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</si>
  <si>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</si>
  <si>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</si>
  <si>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</si>
  <si>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</si>
  <si>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</si>
  <si>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</si>
  <si>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</si>
  <si>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</si>
  <si>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</si>
  <si>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</si>
  <si>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</si>
  <si>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</si>
  <si>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</si>
  <si>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</si>
  <si>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</si>
  <si>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</si>
  <si>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</si>
  <si>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</si>
  <si>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</si>
  <si>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</si>
  <si>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</si>
  <si>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</si>
  <si>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</si>
  <si>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</si>
  <si>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09.06.2025</t>
  </si>
  <si>
    <t>04.06.2025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</si>
  <si>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</si>
  <si>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</si>
  <si>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</si>
  <si>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</si>
  <si>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</si>
  <si>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</si>
  <si>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</si>
  <si>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</si>
  <si>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</si>
  <si>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</si>
  <si>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</si>
  <si>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</si>
  <si>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</si>
  <si>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</si>
  <si>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</si>
  <si>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</si>
  <si>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</si>
  <si>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</si>
  <si>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</si>
  <si>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</si>
  <si>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</si>
  <si>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</si>
  <si>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</si>
  <si>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</si>
  <si>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</si>
  <si>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</si>
  <si>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</si>
  <si>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</si>
  <si>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</si>
  <si>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</si>
  <si>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</si>
  <si>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</si>
  <si>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</si>
  <si>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</si>
  <si>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</si>
  <si>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</si>
  <si>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</si>
  <si>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</si>
  <si>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</si>
  <si>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</si>
  <si>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</si>
  <si>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</si>
  <si>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</si>
  <si>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</si>
  <si>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</si>
  <si>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</si>
  <si>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</si>
  <si>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</si>
  <si>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</si>
  <si>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</si>
  <si>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</si>
  <si>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</si>
  <si>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</si>
  <si>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</si>
  <si>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</si>
  <si>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</si>
  <si>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</si>
  <si>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</si>
  <si>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</si>
  <si>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</si>
  <si>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</si>
  <si>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</si>
  <si>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</si>
  <si>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</si>
  <si>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</si>
  <si>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</si>
  <si>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</si>
  <si>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</si>
  <si>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</si>
  <si>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</si>
  <si>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</si>
  <si>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</si>
  <si>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</si>
  <si>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</si>
  <si>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</si>
  <si>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</si>
  <si>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</si>
  <si>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</si>
  <si>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</si>
  <si>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</si>
  <si>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</si>
  <si>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</si>
  <si>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</si>
  <si>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</si>
  <si>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</si>
  <si>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</si>
  <si>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</si>
  <si>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</si>
  <si>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</si>
  <si>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</si>
  <si>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</si>
  <si>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</si>
  <si>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</si>
  <si>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</si>
  <si>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</si>
  <si>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</si>
  <si>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</si>
  <si>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</si>
  <si>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</si>
  <si>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</si>
  <si>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</si>
  <si>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</si>
  <si>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</si>
  <si>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</si>
  <si>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</si>
  <si>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</si>
  <si>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</si>
  <si>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</si>
  <si>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</si>
  <si>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</si>
  <si>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</si>
  <si>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</si>
  <si>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</si>
  <si>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</si>
  <si>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</si>
  <si>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</si>
  <si>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</si>
  <si>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</si>
  <si>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</si>
  <si>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</si>
  <si>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</si>
  <si>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</si>
  <si>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</si>
  <si>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</si>
  <si>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</si>
  <si>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</si>
  <si>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</si>
  <si>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</si>
  <si>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</si>
  <si>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</si>
  <si>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</si>
  <si>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</si>
  <si>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</si>
  <si>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</si>
  <si>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</si>
  <si>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</si>
  <si>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</si>
  <si>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</si>
  <si>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</si>
  <si>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</si>
  <si>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</si>
  <si>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</si>
  <si>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</si>
  <si>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</si>
  <si>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</si>
  <si>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</si>
  <si>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</si>
  <si>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</si>
  <si>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</si>
  <si>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</si>
  <si>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</si>
  <si>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</si>
  <si>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</si>
  <si>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</si>
  <si>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</si>
  <si>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</si>
  <si>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</si>
  <si>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</si>
  <si>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</si>
  <si>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</si>
  <si>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</si>
  <si>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</si>
  <si>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</si>
  <si>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</si>
  <si>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</si>
  <si>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</si>
  <si>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</si>
  <si>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</si>
  <si>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</si>
  <si>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</si>
  <si>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</si>
  <si>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</si>
  <si>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</si>
  <si>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</si>
  <si>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</si>
  <si>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</si>
  <si>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</si>
  <si>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</si>
  <si>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</si>
  <si>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</si>
  <si>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</si>
  <si>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</si>
  <si>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</si>
  <si>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</si>
  <si>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</si>
  <si>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</si>
  <si>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</si>
  <si>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</si>
  <si>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</si>
  <si>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</si>
  <si>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</si>
  <si>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</si>
  <si>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</si>
  <si>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</si>
  <si>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</si>
  <si>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</si>
  <si>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</si>
  <si>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</si>
  <si>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</si>
  <si>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</si>
  <si>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</si>
  <si>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</si>
  <si>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</si>
  <si>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</si>
  <si>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</si>
  <si>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</si>
  <si>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</si>
  <si>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</si>
  <si>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</si>
  <si>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</si>
  <si>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</si>
  <si>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</si>
  <si>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</si>
  <si>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</si>
  <si>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</si>
  <si>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</si>
  <si>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</si>
  <si>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</si>
  <si>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</si>
  <si>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</si>
  <si>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</si>
  <si>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</si>
  <si>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</si>
  <si>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</si>
  <si>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</si>
  <si>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</si>
  <si>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</si>
  <si>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</si>
  <si>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</si>
  <si>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</si>
  <si>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</si>
  <si>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</si>
  <si>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</si>
  <si>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</si>
  <si>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</si>
  <si>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</si>
  <si>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</si>
  <si>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</si>
  <si>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</si>
  <si>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</si>
  <si>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</si>
  <si>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</si>
  <si>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</si>
  <si>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</si>
  <si>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</si>
  <si>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</si>
  <si>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</si>
  <si>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</si>
  <si>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</si>
  <si>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</si>
  <si>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</si>
  <si>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</si>
  <si>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</si>
  <si>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</si>
  <si>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</si>
  <si>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</si>
  <si>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</si>
  <si>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</si>
  <si>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</si>
  <si>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</si>
  <si>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</si>
  <si>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</si>
  <si>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</si>
  <si>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</si>
  <si>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</si>
  <si>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</si>
  <si>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</si>
  <si>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</si>
  <si>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</si>
  <si>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</si>
  <si>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</si>
  <si>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</si>
  <si>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</si>
  <si>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</si>
  <si>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</si>
  <si>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</si>
  <si>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</si>
  <si>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</si>
  <si>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</si>
  <si>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</si>
  <si>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</si>
  <si>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</si>
  <si>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</si>
  <si>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</si>
  <si>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</si>
  <si>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</si>
  <si>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</si>
  <si>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</si>
  <si>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</si>
  <si>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</si>
  <si>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</si>
  <si>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</si>
  <si>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</si>
  <si>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</si>
  <si>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</si>
  <si>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</si>
  <si>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</si>
  <si>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</si>
  <si>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</si>
  <si>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</si>
  <si>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</si>
  <si>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</si>
  <si>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</si>
  <si>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</si>
  <si>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</si>
  <si>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</si>
  <si>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</si>
  <si>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</si>
  <si>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</si>
  <si>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</si>
  <si>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</si>
  <si>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</si>
  <si>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</si>
  <si>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</si>
  <si>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</si>
  <si>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</si>
  <si>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</si>
  <si>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</si>
  <si>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</si>
  <si>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</si>
  <si>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</si>
  <si>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</si>
  <si>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</si>
  <si>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</si>
  <si>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</si>
  <si>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</si>
  <si>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</si>
  <si>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</si>
  <si>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</si>
  <si>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</si>
  <si>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</si>
  <si>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</si>
  <si>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</si>
  <si>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</si>
  <si>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</si>
  <si>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</si>
  <si>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</si>
  <si>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</si>
  <si>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</si>
  <si>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</si>
  <si>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</si>
  <si>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</si>
  <si>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</si>
  <si>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</si>
  <si>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</si>
  <si>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</si>
  <si>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</si>
  <si>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</si>
  <si>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</si>
  <si>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</si>
  <si>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</si>
  <si>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</si>
  <si>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</si>
  <si>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</si>
  <si>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</si>
  <si>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</si>
  <si>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</si>
  <si>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</si>
  <si>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</si>
  <si>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</si>
  <si>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</si>
  <si>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</si>
  <si>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</si>
  <si>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</si>
  <si>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</si>
  <si>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</si>
  <si>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</si>
  <si>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</si>
  <si>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</si>
  <si>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</si>
  <si>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</si>
  <si>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</si>
  <si>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</si>
  <si>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</si>
  <si>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</si>
  <si>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</si>
  <si>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</si>
  <si>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</si>
  <si>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</si>
  <si>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</si>
  <si>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</si>
  <si>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</si>
  <si>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</si>
  <si>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</si>
  <si>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</si>
  <si>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</si>
  <si>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</si>
  <si>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</si>
  <si>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</si>
  <si>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</si>
  <si>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</si>
  <si>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</si>
  <si>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</si>
  <si>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</si>
  <si>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</si>
  <si>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</si>
  <si>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</si>
  <si>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</si>
  <si>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</si>
  <si>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</si>
  <si>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</si>
  <si>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</si>
  <si>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</si>
  <si>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</si>
  <si>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</si>
  <si>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</si>
  <si>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</si>
  <si>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</si>
  <si>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</si>
  <si>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</si>
  <si>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</si>
  <si>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</si>
  <si>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</si>
  <si>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</si>
  <si>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</si>
  <si>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</si>
  <si>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</si>
  <si>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</si>
  <si>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</si>
  <si>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</si>
  <si>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</si>
  <si>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</si>
  <si>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</si>
  <si>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</si>
  <si>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</si>
  <si>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</si>
  <si>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</si>
  <si>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</si>
  <si>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</si>
  <si>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</si>
  <si>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</si>
  <si>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</si>
  <si>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</si>
  <si>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</si>
  <si>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</si>
  <si>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</si>
  <si>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</si>
  <si>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</si>
  <si>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</si>
  <si>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</si>
  <si>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</si>
  <si>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</si>
  <si>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</si>
  <si>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</si>
  <si>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</si>
  <si>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</si>
  <si>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</si>
  <si>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</si>
  <si>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</si>
  <si>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</si>
  <si>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</si>
  <si>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</si>
  <si>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</si>
  <si>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</si>
  <si>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</si>
  <si>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</si>
  <si>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</si>
  <si>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</si>
  <si>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</si>
  <si>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</si>
  <si>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</si>
  <si>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</si>
  <si>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</si>
  <si>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</si>
  <si>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</si>
  <si>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</si>
  <si>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</si>
  <si>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</si>
  <si>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</si>
  <si>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</si>
  <si>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</si>
  <si>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</si>
  <si>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</si>
  <si>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</si>
  <si>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</si>
  <si>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</si>
  <si>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</si>
  <si>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</si>
  <si>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</si>
  <si>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</si>
  <si>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</si>
  <si>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</si>
  <si>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</si>
  <si>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</si>
  <si>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</si>
  <si>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</si>
  <si>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</si>
  <si>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</si>
  <si>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</si>
  <si>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</si>
  <si>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</si>
  <si>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</si>
  <si>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</si>
  <si>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</si>
  <si>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</si>
  <si>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</si>
  <si>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</si>
  <si>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</si>
  <si>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</si>
  <si>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</si>
  <si>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</si>
  <si>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</si>
  <si>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</si>
  <si>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</si>
  <si>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</si>
  <si>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</si>
  <si>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</si>
  <si>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</si>
  <si>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</si>
  <si>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</si>
  <si>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</si>
  <si>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</si>
  <si>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</si>
  <si>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</si>
  <si>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</si>
  <si>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</si>
  <si>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</si>
  <si>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</si>
  <si>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</si>
  <si>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</si>
  <si>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</si>
  <si>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</si>
  <si>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</si>
  <si>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</si>
  <si>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</si>
  <si>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</si>
  <si>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</si>
  <si>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</si>
  <si>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</si>
  <si>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</si>
  <si>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</si>
  <si>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</si>
  <si>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</si>
  <si>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</si>
  <si>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</si>
  <si>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</si>
  <si>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</si>
  <si>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</si>
  <si>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</si>
  <si>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</si>
  <si>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</si>
  <si>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</si>
  <si>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</si>
  <si>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</si>
  <si>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</si>
  <si>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</si>
  <si>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</si>
  <si>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</si>
  <si>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</si>
  <si>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</si>
  <si>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</si>
  <si>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</si>
  <si>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</si>
  <si>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</si>
  <si>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</si>
  <si>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</si>
  <si>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</si>
  <si>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</si>
  <si>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</si>
  <si>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</si>
  <si>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</si>
  <si>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</si>
  <si>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</si>
  <si>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</si>
  <si>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</si>
  <si>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</si>
  <si>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</si>
  <si>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</si>
  <si>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</si>
  <si>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</si>
  <si>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</si>
  <si>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</si>
  <si>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</si>
  <si>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</si>
  <si>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</si>
  <si>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</si>
  <si>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</si>
  <si>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</si>
  <si>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</si>
  <si>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</si>
  <si>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</si>
  <si>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</si>
  <si>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</si>
  <si>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</si>
  <si>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</si>
  <si>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</si>
  <si>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</si>
  <si>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</si>
  <si>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</si>
  <si>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</si>
  <si>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</si>
  <si>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</si>
  <si>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</si>
  <si>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</si>
  <si>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</si>
  <si>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</si>
  <si>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</si>
  <si>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</si>
  <si>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</si>
  <si>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</si>
  <si>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</si>
  <si>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</si>
  <si>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</si>
  <si>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</si>
  <si>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</si>
  <si>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</si>
  <si>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</si>
  <si>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</si>
  <si>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</si>
  <si>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</si>
  <si>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</si>
  <si>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</si>
  <si>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</si>
  <si>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</si>
  <si>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</si>
  <si>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</si>
  <si>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</si>
  <si>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</si>
  <si>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</si>
  <si>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</si>
  <si>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</si>
  <si>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</si>
  <si>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</si>
  <si>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</si>
  <si>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</si>
  <si>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</si>
  <si>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</si>
  <si>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</si>
  <si>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</si>
  <si>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</si>
  <si>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</si>
  <si>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</si>
  <si>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</si>
  <si>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</si>
  <si>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</si>
  <si>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</si>
  <si>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</si>
  <si>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</si>
  <si>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</si>
  <si>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</si>
  <si>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</si>
  <si>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</si>
  <si>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</si>
  <si>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</si>
  <si>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</si>
  <si>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</si>
  <si>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</si>
  <si>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</si>
  <si>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</si>
  <si>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</si>
  <si>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</si>
  <si>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</si>
  <si>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</si>
  <si>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</si>
  <si>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</si>
  <si>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</si>
  <si>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</si>
  <si>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</si>
  <si>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</si>
  <si>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</si>
  <si>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</si>
  <si>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</si>
  <si>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</si>
  <si>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</si>
  <si>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</si>
  <si>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</si>
  <si>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</si>
  <si>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</si>
  <si>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</si>
  <si>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</si>
  <si>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</si>
  <si>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</si>
  <si>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</si>
  <si>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</si>
  <si>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</si>
  <si>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</si>
  <si>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</si>
  <si>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</si>
  <si>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</si>
  <si>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</si>
  <si>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</si>
  <si>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</si>
  <si>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</si>
  <si>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</si>
  <si>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</si>
  <si>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</si>
  <si>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</si>
  <si>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</si>
  <si>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</si>
  <si>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</si>
  <si>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</si>
  <si>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</si>
  <si>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</si>
  <si>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</si>
  <si>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</si>
  <si>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</si>
  <si>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</si>
  <si>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</si>
  <si>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</si>
  <si>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</si>
  <si>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</si>
  <si>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</si>
  <si>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</si>
  <si>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</si>
  <si>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</si>
  <si>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</si>
  <si>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</si>
  <si>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</si>
  <si>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</si>
  <si>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</si>
  <si>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</si>
  <si>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</si>
  <si>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</si>
  <si>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</si>
  <si>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</si>
  <si>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</si>
  <si>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</si>
  <si>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</si>
  <si>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</si>
  <si>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</si>
  <si>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</si>
  <si>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</si>
  <si>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</si>
  <si>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</si>
  <si>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</si>
  <si>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</si>
  <si>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</si>
  <si>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</si>
  <si>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</si>
  <si>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</si>
  <si>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</si>
  <si>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</si>
  <si>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</si>
  <si>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</si>
  <si>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</si>
  <si>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</si>
  <si>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</si>
  <si>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</si>
  <si>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</si>
  <si>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</si>
  <si>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</si>
  <si>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</si>
  <si>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</si>
  <si>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</si>
  <si>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</si>
  <si>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</si>
  <si>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</si>
  <si>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</si>
  <si>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</si>
  <si>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</si>
  <si>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</si>
  <si>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2, правильный 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</si>
</sst>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4" t="s">
        <v>26</v>
      </c>
      <c r="E1" s="584"/>
      <c r="F1" s="584"/>
      <c r="G1" s="14" t="s">
        <v>66</v>
      </c>
      <c r="H1" s="584" t="s">
        <v>46</v>
      </c>
      <c r="I1" s="584"/>
      <c r="J1" s="584"/>
      <c r="K1" s="584"/>
      <c r="L1" s="584"/>
      <c r="M1" s="584"/>
      <c r="N1" s="584"/>
      <c r="O1" s="584"/>
      <c r="P1" s="584"/>
      <c r="Q1" s="584"/>
      <c r="R1" s="585" t="s">
        <v>67</v>
      </c>
      <c r="S1" s="586"/>
      <c r="T1" s="5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7"/>
      <c r="Q3" s="587"/>
      <c r="R3" s="587"/>
      <c r="S3" s="587"/>
      <c r="T3" s="587"/>
      <c r="U3" s="587"/>
      <c r="V3" s="587"/>
      <c r="W3" s="5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8" t="s">
        <v>8</v>
      </c>
      <c r="B5" s="588"/>
      <c r="C5" s="588"/>
      <c r="D5" s="589"/>
      <c r="E5" s="589"/>
      <c r="F5" s="590" t="s">
        <v>14</v>
      </c>
      <c r="G5" s="590"/>
      <c r="H5" s="589" t="s">
        <v>820</v>
      </c>
      <c r="I5" s="589"/>
      <c r="J5" s="589"/>
      <c r="K5" s="589"/>
      <c r="L5" s="589"/>
      <c r="M5" s="589"/>
      <c r="N5" s="72"/>
      <c r="P5" s="27" t="s">
        <v>4</v>
      </c>
      <c r="Q5" s="591">
        <v>45820</v>
      </c>
      <c r="R5" s="591"/>
      <c r="T5" s="592" t="s">
        <v>3</v>
      </c>
      <c r="U5" s="593"/>
      <c r="V5" s="594" t="s">
        <v>806</v>
      </c>
      <c r="W5" s="595"/>
      <c r="AB5" s="59"/>
      <c r="AC5" s="59"/>
      <c r="AD5" s="59"/>
      <c r="AE5" s="59"/>
    </row>
    <row r="6" spans="1:32" s="17" customFormat="1" ht="24" customHeight="1" x14ac:dyDescent="0.2">
      <c r="A6" s="588" t="s">
        <v>1</v>
      </c>
      <c r="B6" s="588"/>
      <c r="C6" s="588"/>
      <c r="D6" s="596" t="s">
        <v>75</v>
      </c>
      <c r="E6" s="596"/>
      <c r="F6" s="596"/>
      <c r="G6" s="596"/>
      <c r="H6" s="596"/>
      <c r="I6" s="596"/>
      <c r="J6" s="596"/>
      <c r="K6" s="596"/>
      <c r="L6" s="596"/>
      <c r="M6" s="596"/>
      <c r="N6" s="73"/>
      <c r="P6" s="27" t="s">
        <v>27</v>
      </c>
      <c r="Q6" s="597" t="str">
        <f>IF(Q5=0," ",CHOOSE(WEEKDAY(Q5,2),"Понедельник","Вторник","Среда","Четверг","Пятница","Суббота","Воскресенье"))</f>
        <v>Четверг</v>
      </c>
      <c r="R6" s="597"/>
      <c r="T6" s="598" t="s">
        <v>5</v>
      </c>
      <c r="U6" s="599"/>
      <c r="V6" s="600" t="s">
        <v>69</v>
      </c>
      <c r="W6" s="6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74"/>
      <c r="P7" s="29"/>
      <c r="Q7" s="48"/>
      <c r="R7" s="48"/>
      <c r="T7" s="598"/>
      <c r="U7" s="599"/>
      <c r="V7" s="602"/>
      <c r="W7" s="603"/>
      <c r="AB7" s="59"/>
      <c r="AC7" s="59"/>
      <c r="AD7" s="59"/>
      <c r="AE7" s="59"/>
    </row>
    <row r="8" spans="1:32" s="17" customFormat="1" ht="25.5" customHeight="1" x14ac:dyDescent="0.2">
      <c r="A8" s="609" t="s">
        <v>57</v>
      </c>
      <c r="B8" s="609"/>
      <c r="C8" s="609"/>
      <c r="D8" s="610" t="s">
        <v>76</v>
      </c>
      <c r="E8" s="610"/>
      <c r="F8" s="610"/>
      <c r="G8" s="610"/>
      <c r="H8" s="610"/>
      <c r="I8" s="610"/>
      <c r="J8" s="610"/>
      <c r="K8" s="610"/>
      <c r="L8" s="610"/>
      <c r="M8" s="610"/>
      <c r="N8" s="75"/>
      <c r="P8" s="27" t="s">
        <v>11</v>
      </c>
      <c r="Q8" s="611">
        <v>0.45833333333333331</v>
      </c>
      <c r="R8" s="611"/>
      <c r="T8" s="598"/>
      <c r="U8" s="599"/>
      <c r="V8" s="602"/>
      <c r="W8" s="603"/>
      <c r="AB8" s="59"/>
      <c r="AC8" s="59"/>
      <c r="AD8" s="59"/>
      <c r="AE8" s="59"/>
    </row>
    <row r="9" spans="1:32" s="17" customFormat="1" ht="39.950000000000003" customHeight="1" x14ac:dyDescent="0.2">
      <c r="A9" s="6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2"/>
      <c r="C9" s="612"/>
      <c r="D9" s="613" t="s">
        <v>45</v>
      </c>
      <c r="E9" s="614"/>
      <c r="F9" s="6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2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L9" s="615"/>
      <c r="M9" s="615"/>
      <c r="N9" s="70"/>
      <c r="P9" s="31" t="s">
        <v>15</v>
      </c>
      <c r="Q9" s="616"/>
      <c r="R9" s="616"/>
      <c r="T9" s="598"/>
      <c r="U9" s="599"/>
      <c r="V9" s="604"/>
      <c r="W9" s="6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2"/>
      <c r="C10" s="612"/>
      <c r="D10" s="613"/>
      <c r="E10" s="614"/>
      <c r="F10" s="6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2"/>
      <c r="H10" s="617" t="str">
        <f>IFERROR(VLOOKUP($D$10,Proxy,2,FALSE),"")</f>
        <v/>
      </c>
      <c r="I10" s="617"/>
      <c r="J10" s="617"/>
      <c r="K10" s="617"/>
      <c r="L10" s="617"/>
      <c r="M10" s="617"/>
      <c r="N10" s="71"/>
      <c r="P10" s="31" t="s">
        <v>32</v>
      </c>
      <c r="Q10" s="618"/>
      <c r="R10" s="618"/>
      <c r="U10" s="29" t="s">
        <v>12</v>
      </c>
      <c r="V10" s="619" t="s">
        <v>70</v>
      </c>
      <c r="W10" s="6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1"/>
      <c r="R11" s="621"/>
      <c r="U11" s="29" t="s">
        <v>28</v>
      </c>
      <c r="V11" s="622" t="s">
        <v>54</v>
      </c>
      <c r="W11" s="6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3" t="s">
        <v>71</v>
      </c>
      <c r="B12" s="623"/>
      <c r="C12" s="623"/>
      <c r="D12" s="623"/>
      <c r="E12" s="623"/>
      <c r="F12" s="623"/>
      <c r="G12" s="623"/>
      <c r="H12" s="623"/>
      <c r="I12" s="623"/>
      <c r="J12" s="623"/>
      <c r="K12" s="623"/>
      <c r="L12" s="623"/>
      <c r="M12" s="623"/>
      <c r="N12" s="76"/>
      <c r="P12" s="27" t="s">
        <v>30</v>
      </c>
      <c r="Q12" s="611"/>
      <c r="R12" s="611"/>
      <c r="S12" s="28"/>
      <c r="T12"/>
      <c r="U12" s="29" t="s">
        <v>45</v>
      </c>
      <c r="V12" s="624"/>
      <c r="W12" s="624"/>
      <c r="X12"/>
      <c r="AB12" s="59"/>
      <c r="AC12" s="59"/>
      <c r="AD12" s="59"/>
      <c r="AE12" s="59"/>
    </row>
    <row r="13" spans="1:32" s="17" customFormat="1" ht="23.25" customHeight="1" x14ac:dyDescent="0.2">
      <c r="A13" s="623" t="s">
        <v>72</v>
      </c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3"/>
      <c r="N13" s="76"/>
      <c r="O13" s="31"/>
      <c r="P13" s="31" t="s">
        <v>31</v>
      </c>
      <c r="Q13" s="622"/>
      <c r="R13" s="6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3" t="s">
        <v>73</v>
      </c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5" t="s">
        <v>74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77"/>
      <c r="O15"/>
      <c r="P15" s="626" t="s">
        <v>60</v>
      </c>
      <c r="Q15" s="626"/>
      <c r="R15" s="626"/>
      <c r="S15" s="626"/>
      <c r="T15" s="6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7"/>
      <c r="Q16" s="627"/>
      <c r="R16" s="627"/>
      <c r="S16" s="627"/>
      <c r="T16" s="6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0" t="s">
        <v>58</v>
      </c>
      <c r="B17" s="630" t="s">
        <v>48</v>
      </c>
      <c r="C17" s="632" t="s">
        <v>47</v>
      </c>
      <c r="D17" s="634" t="s">
        <v>49</v>
      </c>
      <c r="E17" s="635"/>
      <c r="F17" s="630" t="s">
        <v>21</v>
      </c>
      <c r="G17" s="630" t="s">
        <v>24</v>
      </c>
      <c r="H17" s="630" t="s">
        <v>22</v>
      </c>
      <c r="I17" s="630" t="s">
        <v>23</v>
      </c>
      <c r="J17" s="630" t="s">
        <v>16</v>
      </c>
      <c r="K17" s="630" t="s">
        <v>65</v>
      </c>
      <c r="L17" s="630" t="s">
        <v>63</v>
      </c>
      <c r="M17" s="630" t="s">
        <v>2</v>
      </c>
      <c r="N17" s="630" t="s">
        <v>62</v>
      </c>
      <c r="O17" s="630" t="s">
        <v>25</v>
      </c>
      <c r="P17" s="634" t="s">
        <v>17</v>
      </c>
      <c r="Q17" s="638"/>
      <c r="R17" s="638"/>
      <c r="S17" s="638"/>
      <c r="T17" s="635"/>
      <c r="U17" s="628" t="s">
        <v>55</v>
      </c>
      <c r="V17" s="629"/>
      <c r="W17" s="630" t="s">
        <v>6</v>
      </c>
      <c r="X17" s="630" t="s">
        <v>41</v>
      </c>
      <c r="Y17" s="640" t="s">
        <v>53</v>
      </c>
      <c r="Z17" s="642" t="s">
        <v>18</v>
      </c>
      <c r="AA17" s="644" t="s">
        <v>59</v>
      </c>
      <c r="AB17" s="644" t="s">
        <v>19</v>
      </c>
      <c r="AC17" s="644" t="s">
        <v>64</v>
      </c>
      <c r="AD17" s="646" t="s">
        <v>56</v>
      </c>
      <c r="AE17" s="647"/>
      <c r="AF17" s="648"/>
      <c r="AG17" s="82"/>
      <c r="BD17" s="81" t="s">
        <v>61</v>
      </c>
    </row>
    <row r="18" spans="1:68" ht="14.25" customHeight="1" x14ac:dyDescent="0.2">
      <c r="A18" s="631"/>
      <c r="B18" s="631"/>
      <c r="C18" s="633"/>
      <c r="D18" s="636"/>
      <c r="E18" s="637"/>
      <c r="F18" s="631"/>
      <c r="G18" s="631"/>
      <c r="H18" s="631"/>
      <c r="I18" s="631"/>
      <c r="J18" s="631"/>
      <c r="K18" s="631"/>
      <c r="L18" s="631"/>
      <c r="M18" s="631"/>
      <c r="N18" s="631"/>
      <c r="O18" s="631"/>
      <c r="P18" s="636"/>
      <c r="Q18" s="639"/>
      <c r="R18" s="639"/>
      <c r="S18" s="639"/>
      <c r="T18" s="637"/>
      <c r="U18" s="83" t="s">
        <v>44</v>
      </c>
      <c r="V18" s="83" t="s">
        <v>43</v>
      </c>
      <c r="W18" s="631"/>
      <c r="X18" s="631"/>
      <c r="Y18" s="641"/>
      <c r="Z18" s="643"/>
      <c r="AA18" s="645"/>
      <c r="AB18" s="645"/>
      <c r="AC18" s="645"/>
      <c r="AD18" s="649"/>
      <c r="AE18" s="650"/>
      <c r="AF18" s="651"/>
      <c r="AG18" s="82"/>
      <c r="BD18" s="81"/>
    </row>
    <row r="19" spans="1:68" ht="27.75" hidden="1" customHeight="1" x14ac:dyDescent="0.2">
      <c r="A19" s="652" t="s">
        <v>77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54"/>
      <c r="AB19" s="54"/>
      <c r="AC19" s="54"/>
    </row>
    <row r="20" spans="1:68" ht="16.5" hidden="1" customHeight="1" x14ac:dyDescent="0.25">
      <c r="A20" s="653" t="s">
        <v>77</v>
      </c>
      <c r="B20" s="653"/>
      <c r="C20" s="653"/>
      <c r="D20" s="653"/>
      <c r="E20" s="653"/>
      <c r="F20" s="653"/>
      <c r="G20" s="653"/>
      <c r="H20" s="653"/>
      <c r="I20" s="653"/>
      <c r="J20" s="653"/>
      <c r="K20" s="653"/>
      <c r="L20" s="653"/>
      <c r="M20" s="653"/>
      <c r="N20" s="653"/>
      <c r="O20" s="653"/>
      <c r="P20" s="653"/>
      <c r="Q20" s="653"/>
      <c r="R20" s="653"/>
      <c r="S20" s="653"/>
      <c r="T20" s="653"/>
      <c r="U20" s="653"/>
      <c r="V20" s="653"/>
      <c r="W20" s="653"/>
      <c r="X20" s="653"/>
      <c r="Y20" s="653"/>
      <c r="Z20" s="653"/>
      <c r="AA20" s="65"/>
      <c r="AB20" s="65"/>
      <c r="AC20" s="79"/>
    </row>
    <row r="21" spans="1:68" ht="14.25" hidden="1" customHeight="1" x14ac:dyDescent="0.25">
      <c r="A21" s="654" t="s">
        <v>78</v>
      </c>
      <c r="B21" s="654"/>
      <c r="C21" s="654"/>
      <c r="D21" s="654"/>
      <c r="E21" s="654"/>
      <c r="F21" s="654"/>
      <c r="G21" s="654"/>
      <c r="H21" s="654"/>
      <c r="I21" s="654"/>
      <c r="J21" s="654"/>
      <c r="K21" s="654"/>
      <c r="L21" s="654"/>
      <c r="M21" s="654"/>
      <c r="N21" s="654"/>
      <c r="O21" s="654"/>
      <c r="P21" s="654"/>
      <c r="Q21" s="654"/>
      <c r="R21" s="654"/>
      <c r="S21" s="654"/>
      <c r="T21" s="654"/>
      <c r="U21" s="654"/>
      <c r="V21" s="654"/>
      <c r="W21" s="654"/>
      <c r="X21" s="654"/>
      <c r="Y21" s="654"/>
      <c r="Z21" s="654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55">
        <v>4680115886643</v>
      </c>
      <c r="E22" s="65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6" t="s">
        <v>81</v>
      </c>
      <c r="Q22" s="657"/>
      <c r="R22" s="657"/>
      <c r="S22" s="657"/>
      <c r="T22" s="65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62"/>
      <c r="B23" s="662"/>
      <c r="C23" s="662"/>
      <c r="D23" s="662"/>
      <c r="E23" s="662"/>
      <c r="F23" s="662"/>
      <c r="G23" s="662"/>
      <c r="H23" s="662"/>
      <c r="I23" s="662"/>
      <c r="J23" s="662"/>
      <c r="K23" s="662"/>
      <c r="L23" s="662"/>
      <c r="M23" s="662"/>
      <c r="N23" s="662"/>
      <c r="O23" s="663"/>
      <c r="P23" s="659" t="s">
        <v>40</v>
      </c>
      <c r="Q23" s="660"/>
      <c r="R23" s="660"/>
      <c r="S23" s="660"/>
      <c r="T23" s="660"/>
      <c r="U23" s="660"/>
      <c r="V23" s="66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62"/>
      <c r="B24" s="662"/>
      <c r="C24" s="662"/>
      <c r="D24" s="662"/>
      <c r="E24" s="662"/>
      <c r="F24" s="662"/>
      <c r="G24" s="662"/>
      <c r="H24" s="662"/>
      <c r="I24" s="662"/>
      <c r="J24" s="662"/>
      <c r="K24" s="662"/>
      <c r="L24" s="662"/>
      <c r="M24" s="662"/>
      <c r="N24" s="662"/>
      <c r="O24" s="663"/>
      <c r="P24" s="659" t="s">
        <v>40</v>
      </c>
      <c r="Q24" s="660"/>
      <c r="R24" s="660"/>
      <c r="S24" s="660"/>
      <c r="T24" s="660"/>
      <c r="U24" s="660"/>
      <c r="V24" s="66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54" t="s">
        <v>85</v>
      </c>
      <c r="B25" s="654"/>
      <c r="C25" s="654"/>
      <c r="D25" s="654"/>
      <c r="E25" s="654"/>
      <c r="F25" s="654"/>
      <c r="G25" s="654"/>
      <c r="H25" s="654"/>
      <c r="I25" s="654"/>
      <c r="J25" s="654"/>
      <c r="K25" s="654"/>
      <c r="L25" s="654"/>
      <c r="M25" s="654"/>
      <c r="N25" s="654"/>
      <c r="O25" s="654"/>
      <c r="P25" s="654"/>
      <c r="Q25" s="654"/>
      <c r="R25" s="654"/>
      <c r="S25" s="654"/>
      <c r="T25" s="654"/>
      <c r="U25" s="654"/>
      <c r="V25" s="654"/>
      <c r="W25" s="654"/>
      <c r="X25" s="654"/>
      <c r="Y25" s="654"/>
      <c r="Z25" s="654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55">
        <v>4680115885912</v>
      </c>
      <c r="E26" s="65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7"/>
      <c r="R26" s="657"/>
      <c r="S26" s="657"/>
      <c r="T26" s="65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55">
        <v>4607091388237</v>
      </c>
      <c r="E27" s="65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7"/>
      <c r="R27" s="657"/>
      <c r="S27" s="657"/>
      <c r="T27" s="65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55">
        <v>4680115886230</v>
      </c>
      <c r="E28" s="65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7"/>
      <c r="R28" s="657"/>
      <c r="S28" s="657"/>
      <c r="T28" s="65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55">
        <v>4680115886247</v>
      </c>
      <c r="E29" s="65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7"/>
      <c r="R29" s="657"/>
      <c r="S29" s="657"/>
      <c r="T29" s="65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55">
        <v>4680115885905</v>
      </c>
      <c r="E30" s="65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7"/>
      <c r="R30" s="657"/>
      <c r="S30" s="657"/>
      <c r="T30" s="65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55">
        <v>4607091388244</v>
      </c>
      <c r="E31" s="65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7"/>
      <c r="R31" s="657"/>
      <c r="S31" s="657"/>
      <c r="T31" s="65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62"/>
      <c r="B32" s="662"/>
      <c r="C32" s="662"/>
      <c r="D32" s="662"/>
      <c r="E32" s="662"/>
      <c r="F32" s="662"/>
      <c r="G32" s="662"/>
      <c r="H32" s="662"/>
      <c r="I32" s="662"/>
      <c r="J32" s="662"/>
      <c r="K32" s="662"/>
      <c r="L32" s="662"/>
      <c r="M32" s="662"/>
      <c r="N32" s="662"/>
      <c r="O32" s="663"/>
      <c r="P32" s="659" t="s">
        <v>40</v>
      </c>
      <c r="Q32" s="660"/>
      <c r="R32" s="660"/>
      <c r="S32" s="660"/>
      <c r="T32" s="660"/>
      <c r="U32" s="660"/>
      <c r="V32" s="661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62"/>
      <c r="B33" s="662"/>
      <c r="C33" s="662"/>
      <c r="D33" s="662"/>
      <c r="E33" s="662"/>
      <c r="F33" s="662"/>
      <c r="G33" s="662"/>
      <c r="H33" s="662"/>
      <c r="I33" s="662"/>
      <c r="J33" s="662"/>
      <c r="K33" s="662"/>
      <c r="L33" s="662"/>
      <c r="M33" s="662"/>
      <c r="N33" s="662"/>
      <c r="O33" s="663"/>
      <c r="P33" s="659" t="s">
        <v>40</v>
      </c>
      <c r="Q33" s="660"/>
      <c r="R33" s="660"/>
      <c r="S33" s="660"/>
      <c r="T33" s="660"/>
      <c r="U33" s="660"/>
      <c r="V33" s="661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54" t="s">
        <v>106</v>
      </c>
      <c r="B34" s="654"/>
      <c r="C34" s="654"/>
      <c r="D34" s="654"/>
      <c r="E34" s="654"/>
      <c r="F34" s="654"/>
      <c r="G34" s="654"/>
      <c r="H34" s="654"/>
      <c r="I34" s="654"/>
      <c r="J34" s="654"/>
      <c r="K34" s="654"/>
      <c r="L34" s="654"/>
      <c r="M34" s="654"/>
      <c r="N34" s="654"/>
      <c r="O34" s="654"/>
      <c r="P34" s="654"/>
      <c r="Q34" s="654"/>
      <c r="R34" s="654"/>
      <c r="S34" s="654"/>
      <c r="T34" s="654"/>
      <c r="U34" s="654"/>
      <c r="V34" s="654"/>
      <c r="W34" s="654"/>
      <c r="X34" s="654"/>
      <c r="Y34" s="654"/>
      <c r="Z34" s="654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55">
        <v>4607091388503</v>
      </c>
      <c r="E35" s="65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7"/>
      <c r="R35" s="657"/>
      <c r="S35" s="657"/>
      <c r="T35" s="65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62"/>
      <c r="B36" s="662"/>
      <c r="C36" s="662"/>
      <c r="D36" s="662"/>
      <c r="E36" s="662"/>
      <c r="F36" s="662"/>
      <c r="G36" s="662"/>
      <c r="H36" s="662"/>
      <c r="I36" s="662"/>
      <c r="J36" s="662"/>
      <c r="K36" s="662"/>
      <c r="L36" s="662"/>
      <c r="M36" s="662"/>
      <c r="N36" s="662"/>
      <c r="O36" s="663"/>
      <c r="P36" s="659" t="s">
        <v>40</v>
      </c>
      <c r="Q36" s="660"/>
      <c r="R36" s="660"/>
      <c r="S36" s="660"/>
      <c r="T36" s="660"/>
      <c r="U36" s="660"/>
      <c r="V36" s="661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62"/>
      <c r="B37" s="662"/>
      <c r="C37" s="662"/>
      <c r="D37" s="662"/>
      <c r="E37" s="662"/>
      <c r="F37" s="662"/>
      <c r="G37" s="662"/>
      <c r="H37" s="662"/>
      <c r="I37" s="662"/>
      <c r="J37" s="662"/>
      <c r="K37" s="662"/>
      <c r="L37" s="662"/>
      <c r="M37" s="662"/>
      <c r="N37" s="662"/>
      <c r="O37" s="663"/>
      <c r="P37" s="659" t="s">
        <v>40</v>
      </c>
      <c r="Q37" s="660"/>
      <c r="R37" s="660"/>
      <c r="S37" s="660"/>
      <c r="T37" s="660"/>
      <c r="U37" s="660"/>
      <c r="V37" s="661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52" t="s">
        <v>112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54"/>
      <c r="AB38" s="54"/>
      <c r="AC38" s="54"/>
    </row>
    <row r="39" spans="1:68" ht="16.5" hidden="1" customHeight="1" x14ac:dyDescent="0.25">
      <c r="A39" s="653" t="s">
        <v>113</v>
      </c>
      <c r="B39" s="653"/>
      <c r="C39" s="653"/>
      <c r="D39" s="653"/>
      <c r="E39" s="653"/>
      <c r="F39" s="653"/>
      <c r="G39" s="653"/>
      <c r="H39" s="653"/>
      <c r="I39" s="653"/>
      <c r="J39" s="653"/>
      <c r="K39" s="653"/>
      <c r="L39" s="653"/>
      <c r="M39" s="653"/>
      <c r="N39" s="653"/>
      <c r="O39" s="653"/>
      <c r="P39" s="653"/>
      <c r="Q39" s="653"/>
      <c r="R39" s="653"/>
      <c r="S39" s="653"/>
      <c r="T39" s="653"/>
      <c r="U39" s="653"/>
      <c r="V39" s="653"/>
      <c r="W39" s="653"/>
      <c r="X39" s="653"/>
      <c r="Y39" s="653"/>
      <c r="Z39" s="653"/>
      <c r="AA39" s="65"/>
      <c r="AB39" s="65"/>
      <c r="AC39" s="79"/>
    </row>
    <row r="40" spans="1:68" ht="14.25" hidden="1" customHeight="1" x14ac:dyDescent="0.25">
      <c r="A40" s="654" t="s">
        <v>114</v>
      </c>
      <c r="B40" s="654"/>
      <c r="C40" s="654"/>
      <c r="D40" s="654"/>
      <c r="E40" s="654"/>
      <c r="F40" s="654"/>
      <c r="G40" s="654"/>
      <c r="H40" s="654"/>
      <c r="I40" s="654"/>
      <c r="J40" s="654"/>
      <c r="K40" s="654"/>
      <c r="L40" s="654"/>
      <c r="M40" s="654"/>
      <c r="N40" s="654"/>
      <c r="O40" s="654"/>
      <c r="P40" s="654"/>
      <c r="Q40" s="654"/>
      <c r="R40" s="654"/>
      <c r="S40" s="654"/>
      <c r="T40" s="654"/>
      <c r="U40" s="654"/>
      <c r="V40" s="654"/>
      <c r="W40" s="654"/>
      <c r="X40" s="654"/>
      <c r="Y40" s="654"/>
      <c r="Z40" s="654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5">
        <v>4607091385670</v>
      </c>
      <c r="E41" s="65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7"/>
      <c r="R41" s="657"/>
      <c r="S41" s="657"/>
      <c r="T41" s="658"/>
      <c r="U41" s="39" t="s">
        <v>45</v>
      </c>
      <c r="V41" s="39" t="s">
        <v>45</v>
      </c>
      <c r="W41" s="40" t="s">
        <v>0</v>
      </c>
      <c r="X41" s="58">
        <v>300</v>
      </c>
      <c r="Y41" s="55">
        <f>IFERROR(IF(X41="",0,CEILING((X41/$H41),1)*$H41),"")</f>
        <v>302.40000000000003</v>
      </c>
      <c r="Z41" s="41">
        <f>IFERROR(IF(Y41=0,"",ROUNDUP(Y41/H41,0)*0.01898),"")</f>
        <v>0.53144000000000002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312.08333333333331</v>
      </c>
      <c r="BN41" s="78">
        <f>IFERROR(Y41*I41/H41,"0")</f>
        <v>314.58000000000004</v>
      </c>
      <c r="BO41" s="78">
        <f>IFERROR(1/J41*(X41/H41),"0")</f>
        <v>0.43402777777777773</v>
      </c>
      <c r="BP41" s="78">
        <f>IFERROR(1/J41*(Y41/H41),"0")</f>
        <v>0.4375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4301011565</v>
      </c>
      <c r="D42" s="655">
        <v>4680115882539</v>
      </c>
      <c r="E42" s="65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57"/>
      <c r="R42" s="657"/>
      <c r="S42" s="657"/>
      <c r="T42" s="65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123</v>
      </c>
      <c r="B43" s="63" t="s">
        <v>124</v>
      </c>
      <c r="C43" s="36">
        <v>4301011382</v>
      </c>
      <c r="D43" s="655">
        <v>4607091385687</v>
      </c>
      <c r="E43" s="655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7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57"/>
      <c r="R43" s="657"/>
      <c r="S43" s="657"/>
      <c r="T43" s="65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hidden="1" customHeight="1" x14ac:dyDescent="0.25">
      <c r="A44" s="63" t="s">
        <v>127</v>
      </c>
      <c r="B44" s="63" t="s">
        <v>128</v>
      </c>
      <c r="C44" s="36">
        <v>4301011624</v>
      </c>
      <c r="D44" s="655">
        <v>4680115883949</v>
      </c>
      <c r="E44" s="655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118</v>
      </c>
      <c r="N44" s="38"/>
      <c r="O44" s="37">
        <v>50</v>
      </c>
      <c r="P44" s="67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57"/>
      <c r="R44" s="657"/>
      <c r="S44" s="657"/>
      <c r="T44" s="658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62"/>
      <c r="B45" s="662"/>
      <c r="C45" s="662"/>
      <c r="D45" s="662"/>
      <c r="E45" s="662"/>
      <c r="F45" s="662"/>
      <c r="G45" s="662"/>
      <c r="H45" s="662"/>
      <c r="I45" s="662"/>
      <c r="J45" s="662"/>
      <c r="K45" s="662"/>
      <c r="L45" s="662"/>
      <c r="M45" s="662"/>
      <c r="N45" s="662"/>
      <c r="O45" s="663"/>
      <c r="P45" s="659" t="s">
        <v>40</v>
      </c>
      <c r="Q45" s="660"/>
      <c r="R45" s="660"/>
      <c r="S45" s="660"/>
      <c r="T45" s="660"/>
      <c r="U45" s="660"/>
      <c r="V45" s="661"/>
      <c r="W45" s="42" t="s">
        <v>39</v>
      </c>
      <c r="X45" s="43">
        <f>IFERROR(X41/H41,"0")+IFERROR(X42/H42,"0")+IFERROR(X43/H43,"0")+IFERROR(X44/H44,"0")</f>
        <v>27.777777777777775</v>
      </c>
      <c r="Y45" s="43">
        <f>IFERROR(Y41/H41,"0")+IFERROR(Y42/H42,"0")+IFERROR(Y43/H43,"0")+IFERROR(Y44/H44,"0")</f>
        <v>28</v>
      </c>
      <c r="Z45" s="43">
        <f>IFERROR(IF(Z41="",0,Z41),"0")+IFERROR(IF(Z42="",0,Z42),"0")+IFERROR(IF(Z43="",0,Z43),"0")+IFERROR(IF(Z44="",0,Z44),"0")</f>
        <v>0.53144000000000002</v>
      </c>
      <c r="AA45" s="67"/>
      <c r="AB45" s="67"/>
      <c r="AC45" s="67"/>
    </row>
    <row r="46" spans="1:68" x14ac:dyDescent="0.2">
      <c r="A46" s="662"/>
      <c r="B46" s="662"/>
      <c r="C46" s="662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3"/>
      <c r="P46" s="659" t="s">
        <v>40</v>
      </c>
      <c r="Q46" s="660"/>
      <c r="R46" s="660"/>
      <c r="S46" s="660"/>
      <c r="T46" s="660"/>
      <c r="U46" s="660"/>
      <c r="V46" s="661"/>
      <c r="W46" s="42" t="s">
        <v>0</v>
      </c>
      <c r="X46" s="43">
        <f>IFERROR(SUM(X41:X44),"0")</f>
        <v>300</v>
      </c>
      <c r="Y46" s="43">
        <f>IFERROR(SUM(Y41:Y44),"0")</f>
        <v>302.40000000000003</v>
      </c>
      <c r="Z46" s="42"/>
      <c r="AA46" s="67"/>
      <c r="AB46" s="67"/>
      <c r="AC46" s="67"/>
    </row>
    <row r="47" spans="1:68" ht="14.25" hidden="1" customHeight="1" x14ac:dyDescent="0.25">
      <c r="A47" s="654" t="s">
        <v>85</v>
      </c>
      <c r="B47" s="654"/>
      <c r="C47" s="654"/>
      <c r="D47" s="654"/>
      <c r="E47" s="654"/>
      <c r="F47" s="654"/>
      <c r="G47" s="654"/>
      <c r="H47" s="654"/>
      <c r="I47" s="654"/>
      <c r="J47" s="654"/>
      <c r="K47" s="654"/>
      <c r="L47" s="654"/>
      <c r="M47" s="654"/>
      <c r="N47" s="654"/>
      <c r="O47" s="654"/>
      <c r="P47" s="654"/>
      <c r="Q47" s="654"/>
      <c r="R47" s="654"/>
      <c r="S47" s="654"/>
      <c r="T47" s="654"/>
      <c r="U47" s="654"/>
      <c r="V47" s="654"/>
      <c r="W47" s="654"/>
      <c r="X47" s="654"/>
      <c r="Y47" s="654"/>
      <c r="Z47" s="654"/>
      <c r="AA47" s="66"/>
      <c r="AB47" s="66"/>
      <c r="AC47" s="80"/>
    </row>
    <row r="48" spans="1:68" ht="16.5" hidden="1" customHeight="1" x14ac:dyDescent="0.25">
      <c r="A48" s="63" t="s">
        <v>130</v>
      </c>
      <c r="B48" s="63" t="s">
        <v>131</v>
      </c>
      <c r="C48" s="36">
        <v>4301051820</v>
      </c>
      <c r="D48" s="655">
        <v>4680115884915</v>
      </c>
      <c r="E48" s="655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90</v>
      </c>
      <c r="L48" s="37" t="s">
        <v>45</v>
      </c>
      <c r="M48" s="38" t="s">
        <v>89</v>
      </c>
      <c r="N48" s="38"/>
      <c r="O48" s="37">
        <v>40</v>
      </c>
      <c r="P48" s="6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57"/>
      <c r="R48" s="657"/>
      <c r="S48" s="657"/>
      <c r="T48" s="658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hidden="1" x14ac:dyDescent="0.2">
      <c r="A49" s="662"/>
      <c r="B49" s="662"/>
      <c r="C49" s="662"/>
      <c r="D49" s="662"/>
      <c r="E49" s="662"/>
      <c r="F49" s="662"/>
      <c r="G49" s="662"/>
      <c r="H49" s="662"/>
      <c r="I49" s="662"/>
      <c r="J49" s="662"/>
      <c r="K49" s="662"/>
      <c r="L49" s="662"/>
      <c r="M49" s="662"/>
      <c r="N49" s="662"/>
      <c r="O49" s="663"/>
      <c r="P49" s="659" t="s">
        <v>40</v>
      </c>
      <c r="Q49" s="660"/>
      <c r="R49" s="660"/>
      <c r="S49" s="660"/>
      <c r="T49" s="660"/>
      <c r="U49" s="660"/>
      <c r="V49" s="661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hidden="1" x14ac:dyDescent="0.2">
      <c r="A50" s="662"/>
      <c r="B50" s="662"/>
      <c r="C50" s="662"/>
      <c r="D50" s="662"/>
      <c r="E50" s="662"/>
      <c r="F50" s="662"/>
      <c r="G50" s="662"/>
      <c r="H50" s="662"/>
      <c r="I50" s="662"/>
      <c r="J50" s="662"/>
      <c r="K50" s="662"/>
      <c r="L50" s="662"/>
      <c r="M50" s="662"/>
      <c r="N50" s="662"/>
      <c r="O50" s="663"/>
      <c r="P50" s="659" t="s">
        <v>40</v>
      </c>
      <c r="Q50" s="660"/>
      <c r="R50" s="660"/>
      <c r="S50" s="660"/>
      <c r="T50" s="660"/>
      <c r="U50" s="660"/>
      <c r="V50" s="661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hidden="1" customHeight="1" x14ac:dyDescent="0.25">
      <c r="A51" s="653" t="s">
        <v>133</v>
      </c>
      <c r="B51" s="653"/>
      <c r="C51" s="653"/>
      <c r="D51" s="653"/>
      <c r="E51" s="653"/>
      <c r="F51" s="653"/>
      <c r="G51" s="653"/>
      <c r="H51" s="653"/>
      <c r="I51" s="653"/>
      <c r="J51" s="653"/>
      <c r="K51" s="653"/>
      <c r="L51" s="653"/>
      <c r="M51" s="653"/>
      <c r="N51" s="653"/>
      <c r="O51" s="653"/>
      <c r="P51" s="653"/>
      <c r="Q51" s="653"/>
      <c r="R51" s="653"/>
      <c r="S51" s="653"/>
      <c r="T51" s="653"/>
      <c r="U51" s="653"/>
      <c r="V51" s="653"/>
      <c r="W51" s="653"/>
      <c r="X51" s="653"/>
      <c r="Y51" s="653"/>
      <c r="Z51" s="653"/>
      <c r="AA51" s="65"/>
      <c r="AB51" s="65"/>
      <c r="AC51" s="79"/>
    </row>
    <row r="52" spans="1:68" ht="14.25" hidden="1" customHeight="1" x14ac:dyDescent="0.25">
      <c r="A52" s="654" t="s">
        <v>114</v>
      </c>
      <c r="B52" s="654"/>
      <c r="C52" s="654"/>
      <c r="D52" s="654"/>
      <c r="E52" s="654"/>
      <c r="F52" s="654"/>
      <c r="G52" s="654"/>
      <c r="H52" s="654"/>
      <c r="I52" s="654"/>
      <c r="J52" s="654"/>
      <c r="K52" s="654"/>
      <c r="L52" s="654"/>
      <c r="M52" s="654"/>
      <c r="N52" s="654"/>
      <c r="O52" s="654"/>
      <c r="P52" s="654"/>
      <c r="Q52" s="654"/>
      <c r="R52" s="654"/>
      <c r="S52" s="654"/>
      <c r="T52" s="654"/>
      <c r="U52" s="654"/>
      <c r="V52" s="654"/>
      <c r="W52" s="654"/>
      <c r="X52" s="654"/>
      <c r="Y52" s="654"/>
      <c r="Z52" s="654"/>
      <c r="AA52" s="66"/>
      <c r="AB52" s="66"/>
      <c r="AC52" s="80"/>
    </row>
    <row r="53" spans="1:68" ht="27" customHeight="1" x14ac:dyDescent="0.25">
      <c r="A53" s="63" t="s">
        <v>134</v>
      </c>
      <c r="B53" s="63" t="s">
        <v>135</v>
      </c>
      <c r="C53" s="36">
        <v>4301012030</v>
      </c>
      <c r="D53" s="655">
        <v>4680115885882</v>
      </c>
      <c r="E53" s="655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119</v>
      </c>
      <c r="L53" s="37" t="s">
        <v>45</v>
      </c>
      <c r="M53" s="38" t="s">
        <v>89</v>
      </c>
      <c r="N53" s="38"/>
      <c r="O53" s="37">
        <v>50</v>
      </c>
      <c r="P53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57"/>
      <c r="R53" s="657"/>
      <c r="S53" s="657"/>
      <c r="T53" s="658"/>
      <c r="U53" s="39" t="s">
        <v>45</v>
      </c>
      <c r="V53" s="39" t="s">
        <v>45</v>
      </c>
      <c r="W53" s="40" t="s">
        <v>0</v>
      </c>
      <c r="X53" s="58">
        <v>200</v>
      </c>
      <c r="Y53" s="55">
        <f t="shared" ref="Y53:Y58" si="6">IFERROR(IF(X53="",0,CEILING((X53/$H53),1)*$H53),"")</f>
        <v>201.6</v>
      </c>
      <c r="Z53" s="41">
        <f>IFERROR(IF(Y53=0,"",ROUNDUP(Y53/H53,0)*0.01898),"")</f>
        <v>0.34164</v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207.76785714285717</v>
      </c>
      <c r="BN53" s="78">
        <f t="shared" ref="BN53:BN58" si="8">IFERROR(Y53*I53/H53,"0")</f>
        <v>209.43</v>
      </c>
      <c r="BO53" s="78">
        <f t="shared" ref="BO53:BO58" si="9">IFERROR(1/J53*(X53/H53),"0")</f>
        <v>0.27901785714285715</v>
      </c>
      <c r="BP53" s="78">
        <f t="shared" ref="BP53:BP58" si="10">IFERROR(1/J53*(Y53/H53),"0")</f>
        <v>0.28125</v>
      </c>
    </row>
    <row r="54" spans="1:68" ht="27" hidden="1" customHeight="1" x14ac:dyDescent="0.25">
      <c r="A54" s="63" t="s">
        <v>137</v>
      </c>
      <c r="B54" s="63" t="s">
        <v>138</v>
      </c>
      <c r="C54" s="36">
        <v>4301011816</v>
      </c>
      <c r="D54" s="655">
        <v>4680115881426</v>
      </c>
      <c r="E54" s="655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119</v>
      </c>
      <c r="L54" s="37" t="s">
        <v>140</v>
      </c>
      <c r="M54" s="38" t="s">
        <v>118</v>
      </c>
      <c r="N54" s="38"/>
      <c r="O54" s="37">
        <v>50</v>
      </c>
      <c r="P54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57"/>
      <c r="R54" s="657"/>
      <c r="S54" s="657"/>
      <c r="T54" s="65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hidden="1" customHeight="1" x14ac:dyDescent="0.25">
      <c r="A55" s="63" t="s">
        <v>142</v>
      </c>
      <c r="B55" s="63" t="s">
        <v>143</v>
      </c>
      <c r="C55" s="36">
        <v>4301011386</v>
      </c>
      <c r="D55" s="655">
        <v>4680115880283</v>
      </c>
      <c r="E55" s="655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45</v>
      </c>
      <c r="P55" s="6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57"/>
      <c r="R55" s="657"/>
      <c r="S55" s="657"/>
      <c r="T55" s="65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hidden="1" customHeight="1" x14ac:dyDescent="0.25">
      <c r="A56" s="63" t="s">
        <v>145</v>
      </c>
      <c r="B56" s="63" t="s">
        <v>146</v>
      </c>
      <c r="C56" s="36">
        <v>4301011806</v>
      </c>
      <c r="D56" s="655">
        <v>4680115881525</v>
      </c>
      <c r="E56" s="655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118</v>
      </c>
      <c r="N56" s="38"/>
      <c r="O56" s="37">
        <v>50</v>
      </c>
      <c r="P56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57"/>
      <c r="R56" s="657"/>
      <c r="S56" s="657"/>
      <c r="T56" s="65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4301011589</v>
      </c>
      <c r="D57" s="655">
        <v>4680115885899</v>
      </c>
      <c r="E57" s="655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90</v>
      </c>
      <c r="L57" s="37" t="s">
        <v>45</v>
      </c>
      <c r="M57" s="38" t="s">
        <v>105</v>
      </c>
      <c r="N57" s="38"/>
      <c r="O57" s="37">
        <v>50</v>
      </c>
      <c r="P57" s="68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57"/>
      <c r="R57" s="657"/>
      <c r="S57" s="657"/>
      <c r="T57" s="658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150</v>
      </c>
      <c r="B58" s="63" t="s">
        <v>151</v>
      </c>
      <c r="C58" s="36">
        <v>4301011801</v>
      </c>
      <c r="D58" s="655">
        <v>4680115881419</v>
      </c>
      <c r="E58" s="655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118</v>
      </c>
      <c r="N58" s="38"/>
      <c r="O58" s="37">
        <v>50</v>
      </c>
      <c r="P58" s="68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57"/>
      <c r="R58" s="657"/>
      <c r="S58" s="657"/>
      <c r="T58" s="658"/>
      <c r="U58" s="39" t="s">
        <v>45</v>
      </c>
      <c r="V58" s="39" t="s">
        <v>45</v>
      </c>
      <c r="W58" s="40" t="s">
        <v>0</v>
      </c>
      <c r="X58" s="58">
        <v>1782</v>
      </c>
      <c r="Y58" s="55">
        <f t="shared" si="6"/>
        <v>1782</v>
      </c>
      <c r="Z58" s="41">
        <f>IFERROR(IF(Y58=0,"",ROUNDUP(Y58/H58,0)*0.00902),"")</f>
        <v>3.57192</v>
      </c>
      <c r="AA58" s="68" t="s">
        <v>45</v>
      </c>
      <c r="AB58" s="69" t="s">
        <v>45</v>
      </c>
      <c r="AC58" s="122" t="s">
        <v>152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1865.1599999999999</v>
      </c>
      <c r="BN58" s="78">
        <f t="shared" si="8"/>
        <v>1865.1599999999999</v>
      </c>
      <c r="BO58" s="78">
        <f t="shared" si="9"/>
        <v>3</v>
      </c>
      <c r="BP58" s="78">
        <f t="shared" si="10"/>
        <v>3</v>
      </c>
    </row>
    <row r="59" spans="1:68" x14ac:dyDescent="0.2">
      <c r="A59" s="662"/>
      <c r="B59" s="662"/>
      <c r="C59" s="662"/>
      <c r="D59" s="662"/>
      <c r="E59" s="662"/>
      <c r="F59" s="662"/>
      <c r="G59" s="662"/>
      <c r="H59" s="662"/>
      <c r="I59" s="662"/>
      <c r="J59" s="662"/>
      <c r="K59" s="662"/>
      <c r="L59" s="662"/>
      <c r="M59" s="662"/>
      <c r="N59" s="662"/>
      <c r="O59" s="663"/>
      <c r="P59" s="659" t="s">
        <v>40</v>
      </c>
      <c r="Q59" s="660"/>
      <c r="R59" s="660"/>
      <c r="S59" s="660"/>
      <c r="T59" s="660"/>
      <c r="U59" s="660"/>
      <c r="V59" s="661"/>
      <c r="W59" s="42" t="s">
        <v>39</v>
      </c>
      <c r="X59" s="43">
        <f>IFERROR(X53/H53,"0")+IFERROR(X54/H54,"0")+IFERROR(X55/H55,"0")+IFERROR(X56/H56,"0")+IFERROR(X57/H57,"0")+IFERROR(X58/H58,"0")</f>
        <v>413.85714285714283</v>
      </c>
      <c r="Y59" s="43">
        <f>IFERROR(Y53/H53,"0")+IFERROR(Y54/H54,"0")+IFERROR(Y55/H55,"0")+IFERROR(Y56/H56,"0")+IFERROR(Y57/H57,"0")+IFERROR(Y58/H58,"0")</f>
        <v>414</v>
      </c>
      <c r="Z59" s="43">
        <f>IFERROR(IF(Z53="",0,Z53),"0")+IFERROR(IF(Z54="",0,Z54),"0")+IFERROR(IF(Z55="",0,Z55),"0")+IFERROR(IF(Z56="",0,Z56),"0")+IFERROR(IF(Z57="",0,Z57),"0")+IFERROR(IF(Z58="",0,Z58),"0")</f>
        <v>3.9135599999999999</v>
      </c>
      <c r="AA59" s="67"/>
      <c r="AB59" s="67"/>
      <c r="AC59" s="67"/>
    </row>
    <row r="60" spans="1:68" x14ac:dyDescent="0.2">
      <c r="A60" s="662"/>
      <c r="B60" s="662"/>
      <c r="C60" s="662"/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3"/>
      <c r="P60" s="659" t="s">
        <v>40</v>
      </c>
      <c r="Q60" s="660"/>
      <c r="R60" s="660"/>
      <c r="S60" s="660"/>
      <c r="T60" s="660"/>
      <c r="U60" s="660"/>
      <c r="V60" s="661"/>
      <c r="W60" s="42" t="s">
        <v>0</v>
      </c>
      <c r="X60" s="43">
        <f>IFERROR(SUM(X53:X58),"0")</f>
        <v>1982</v>
      </c>
      <c r="Y60" s="43">
        <f>IFERROR(SUM(Y53:Y58),"0")</f>
        <v>1983.6</v>
      </c>
      <c r="Z60" s="42"/>
      <c r="AA60" s="67"/>
      <c r="AB60" s="67"/>
      <c r="AC60" s="67"/>
    </row>
    <row r="61" spans="1:68" ht="14.25" hidden="1" customHeight="1" x14ac:dyDescent="0.25">
      <c r="A61" s="654" t="s">
        <v>153</v>
      </c>
      <c r="B61" s="654"/>
      <c r="C61" s="654"/>
      <c r="D61" s="654"/>
      <c r="E61" s="654"/>
      <c r="F61" s="654"/>
      <c r="G61" s="654"/>
      <c r="H61" s="654"/>
      <c r="I61" s="654"/>
      <c r="J61" s="654"/>
      <c r="K61" s="654"/>
      <c r="L61" s="654"/>
      <c r="M61" s="654"/>
      <c r="N61" s="654"/>
      <c r="O61" s="654"/>
      <c r="P61" s="654"/>
      <c r="Q61" s="654"/>
      <c r="R61" s="654"/>
      <c r="S61" s="654"/>
      <c r="T61" s="654"/>
      <c r="U61" s="654"/>
      <c r="V61" s="654"/>
      <c r="W61" s="654"/>
      <c r="X61" s="654"/>
      <c r="Y61" s="654"/>
      <c r="Z61" s="654"/>
      <c r="AA61" s="66"/>
      <c r="AB61" s="66"/>
      <c r="AC61" s="80"/>
    </row>
    <row r="62" spans="1:68" ht="16.5" hidden="1" customHeight="1" x14ac:dyDescent="0.25">
      <c r="A62" s="63" t="s">
        <v>154</v>
      </c>
      <c r="B62" s="63" t="s">
        <v>155</v>
      </c>
      <c r="C62" s="36">
        <v>4301020298</v>
      </c>
      <c r="D62" s="655">
        <v>4680115881440</v>
      </c>
      <c r="E62" s="655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119</v>
      </c>
      <c r="L62" s="37" t="s">
        <v>45</v>
      </c>
      <c r="M62" s="38" t="s">
        <v>118</v>
      </c>
      <c r="N62" s="38"/>
      <c r="O62" s="37">
        <v>50</v>
      </c>
      <c r="P62" s="6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57"/>
      <c r="R62" s="657"/>
      <c r="S62" s="657"/>
      <c r="T62" s="65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hidden="1" customHeight="1" x14ac:dyDescent="0.25">
      <c r="A63" s="63" t="s">
        <v>157</v>
      </c>
      <c r="B63" s="63" t="s">
        <v>158</v>
      </c>
      <c r="C63" s="36">
        <v>4301020228</v>
      </c>
      <c r="D63" s="655">
        <v>4680115882751</v>
      </c>
      <c r="E63" s="655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118</v>
      </c>
      <c r="N63" s="38"/>
      <c r="O63" s="37">
        <v>90</v>
      </c>
      <c r="P63" s="6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57"/>
      <c r="R63" s="657"/>
      <c r="S63" s="657"/>
      <c r="T63" s="65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hidden="1" customHeight="1" x14ac:dyDescent="0.25">
      <c r="A64" s="63" t="s">
        <v>160</v>
      </c>
      <c r="B64" s="63" t="s">
        <v>161</v>
      </c>
      <c r="C64" s="36">
        <v>4301020358</v>
      </c>
      <c r="D64" s="655">
        <v>4680115885950</v>
      </c>
      <c r="E64" s="655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90</v>
      </c>
      <c r="L64" s="37" t="s">
        <v>45</v>
      </c>
      <c r="M64" s="38" t="s">
        <v>89</v>
      </c>
      <c r="N64" s="38"/>
      <c r="O64" s="37">
        <v>50</v>
      </c>
      <c r="P64" s="6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57"/>
      <c r="R64" s="657"/>
      <c r="S64" s="657"/>
      <c r="T64" s="65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4301020296</v>
      </c>
      <c r="D65" s="655">
        <v>4680115881433</v>
      </c>
      <c r="E65" s="655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90</v>
      </c>
      <c r="L65" s="37" t="s">
        <v>140</v>
      </c>
      <c r="M65" s="38" t="s">
        <v>118</v>
      </c>
      <c r="N65" s="38"/>
      <c r="O65" s="37">
        <v>50</v>
      </c>
      <c r="P65" s="68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57"/>
      <c r="R65" s="657"/>
      <c r="S65" s="657"/>
      <c r="T65" s="658"/>
      <c r="U65" s="39" t="s">
        <v>45</v>
      </c>
      <c r="V65" s="39" t="s">
        <v>45</v>
      </c>
      <c r="W65" s="40" t="s">
        <v>0</v>
      </c>
      <c r="X65" s="58">
        <v>491.4</v>
      </c>
      <c r="Y65" s="55">
        <f>IFERROR(IF(X65="",0,CEILING((X65/$H65),1)*$H65),"")</f>
        <v>491.40000000000003</v>
      </c>
      <c r="Z65" s="41">
        <f>IFERROR(IF(Y65=0,"",ROUNDUP(Y65/H65,0)*0.00651),"")</f>
        <v>1.18482</v>
      </c>
      <c r="AA65" s="68" t="s">
        <v>45</v>
      </c>
      <c r="AB65" s="69" t="s">
        <v>45</v>
      </c>
      <c r="AC65" s="130" t="s">
        <v>156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524.16</v>
      </c>
      <c r="BN65" s="78">
        <f>IFERROR(Y65*I65/H65,"0")</f>
        <v>524.16</v>
      </c>
      <c r="BO65" s="78">
        <f>IFERROR(1/J65*(X65/H65),"0")</f>
        <v>0.99999999999999989</v>
      </c>
      <c r="BP65" s="78">
        <f>IFERROR(1/J65*(Y65/H65),"0")</f>
        <v>1</v>
      </c>
    </row>
    <row r="66" spans="1:68" x14ac:dyDescent="0.2">
      <c r="A66" s="662"/>
      <c r="B66" s="662"/>
      <c r="C66" s="662"/>
      <c r="D66" s="662"/>
      <c r="E66" s="662"/>
      <c r="F66" s="662"/>
      <c r="G66" s="662"/>
      <c r="H66" s="662"/>
      <c r="I66" s="662"/>
      <c r="J66" s="662"/>
      <c r="K66" s="662"/>
      <c r="L66" s="662"/>
      <c r="M66" s="662"/>
      <c r="N66" s="662"/>
      <c r="O66" s="663"/>
      <c r="P66" s="659" t="s">
        <v>40</v>
      </c>
      <c r="Q66" s="660"/>
      <c r="R66" s="660"/>
      <c r="S66" s="660"/>
      <c r="T66" s="660"/>
      <c r="U66" s="660"/>
      <c r="V66" s="661"/>
      <c r="W66" s="42" t="s">
        <v>39</v>
      </c>
      <c r="X66" s="43">
        <f>IFERROR(X62/H62,"0")+IFERROR(X63/H63,"0")+IFERROR(X64/H64,"0")+IFERROR(X65/H65,"0")</f>
        <v>181.99999999999997</v>
      </c>
      <c r="Y66" s="43">
        <f>IFERROR(Y62/H62,"0")+IFERROR(Y63/H63,"0")+IFERROR(Y64/H64,"0")+IFERROR(Y65/H65,"0")</f>
        <v>182</v>
      </c>
      <c r="Z66" s="43">
        <f>IFERROR(IF(Z62="",0,Z62),"0")+IFERROR(IF(Z63="",0,Z63),"0")+IFERROR(IF(Z64="",0,Z64),"0")+IFERROR(IF(Z65="",0,Z65),"0")</f>
        <v>1.18482</v>
      </c>
      <c r="AA66" s="67"/>
      <c r="AB66" s="67"/>
      <c r="AC66" s="67"/>
    </row>
    <row r="67" spans="1:68" x14ac:dyDescent="0.2">
      <c r="A67" s="662"/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  <c r="N67" s="662"/>
      <c r="O67" s="663"/>
      <c r="P67" s="659" t="s">
        <v>40</v>
      </c>
      <c r="Q67" s="660"/>
      <c r="R67" s="660"/>
      <c r="S67" s="660"/>
      <c r="T67" s="660"/>
      <c r="U67" s="660"/>
      <c r="V67" s="661"/>
      <c r="W67" s="42" t="s">
        <v>0</v>
      </c>
      <c r="X67" s="43">
        <f>IFERROR(SUM(X62:X65),"0")</f>
        <v>491.4</v>
      </c>
      <c r="Y67" s="43">
        <f>IFERROR(SUM(Y62:Y65),"0")</f>
        <v>491.40000000000003</v>
      </c>
      <c r="Z67" s="42"/>
      <c r="AA67" s="67"/>
      <c r="AB67" s="67"/>
      <c r="AC67" s="67"/>
    </row>
    <row r="68" spans="1:68" ht="14.25" hidden="1" customHeight="1" x14ac:dyDescent="0.25">
      <c r="A68" s="654" t="s">
        <v>78</v>
      </c>
      <c r="B68" s="654"/>
      <c r="C68" s="654"/>
      <c r="D68" s="654"/>
      <c r="E68" s="654"/>
      <c r="F68" s="654"/>
      <c r="G68" s="654"/>
      <c r="H68" s="654"/>
      <c r="I68" s="654"/>
      <c r="J68" s="654"/>
      <c r="K68" s="654"/>
      <c r="L68" s="654"/>
      <c r="M68" s="654"/>
      <c r="N68" s="654"/>
      <c r="O68" s="654"/>
      <c r="P68" s="654"/>
      <c r="Q68" s="654"/>
      <c r="R68" s="654"/>
      <c r="S68" s="654"/>
      <c r="T68" s="654"/>
      <c r="U68" s="654"/>
      <c r="V68" s="654"/>
      <c r="W68" s="654"/>
      <c r="X68" s="654"/>
      <c r="Y68" s="654"/>
      <c r="Z68" s="654"/>
      <c r="AA68" s="66"/>
      <c r="AB68" s="66"/>
      <c r="AC68" s="80"/>
    </row>
    <row r="69" spans="1:68" ht="27" hidden="1" customHeight="1" x14ac:dyDescent="0.25">
      <c r="A69" s="63" t="s">
        <v>164</v>
      </c>
      <c r="B69" s="63" t="s">
        <v>165</v>
      </c>
      <c r="C69" s="36">
        <v>4301031243</v>
      </c>
      <c r="D69" s="655">
        <v>4680115885073</v>
      </c>
      <c r="E69" s="65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57"/>
      <c r="R69" s="657"/>
      <c r="S69" s="657"/>
      <c r="T69" s="65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4301031241</v>
      </c>
      <c r="D70" s="655">
        <v>4680115885059</v>
      </c>
      <c r="E70" s="65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57"/>
      <c r="R70" s="657"/>
      <c r="S70" s="657"/>
      <c r="T70" s="65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hidden="1" customHeight="1" x14ac:dyDescent="0.25">
      <c r="A71" s="63" t="s">
        <v>170</v>
      </c>
      <c r="B71" s="63" t="s">
        <v>171</v>
      </c>
      <c r="C71" s="36">
        <v>4301031316</v>
      </c>
      <c r="D71" s="655">
        <v>4680115885097</v>
      </c>
      <c r="E71" s="655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68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57"/>
      <c r="R71" s="657"/>
      <c r="S71" s="657"/>
      <c r="T71" s="658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hidden="1" x14ac:dyDescent="0.2">
      <c r="A72" s="662"/>
      <c r="B72" s="662"/>
      <c r="C72" s="662"/>
      <c r="D72" s="662"/>
      <c r="E72" s="662"/>
      <c r="F72" s="662"/>
      <c r="G72" s="662"/>
      <c r="H72" s="662"/>
      <c r="I72" s="662"/>
      <c r="J72" s="662"/>
      <c r="K72" s="662"/>
      <c r="L72" s="662"/>
      <c r="M72" s="662"/>
      <c r="N72" s="662"/>
      <c r="O72" s="663"/>
      <c r="P72" s="659" t="s">
        <v>40</v>
      </c>
      <c r="Q72" s="660"/>
      <c r="R72" s="660"/>
      <c r="S72" s="660"/>
      <c r="T72" s="660"/>
      <c r="U72" s="660"/>
      <c r="V72" s="661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hidden="1" x14ac:dyDescent="0.2">
      <c r="A73" s="662"/>
      <c r="B73" s="662"/>
      <c r="C73" s="662"/>
      <c r="D73" s="662"/>
      <c r="E73" s="662"/>
      <c r="F73" s="662"/>
      <c r="G73" s="662"/>
      <c r="H73" s="662"/>
      <c r="I73" s="662"/>
      <c r="J73" s="662"/>
      <c r="K73" s="662"/>
      <c r="L73" s="662"/>
      <c r="M73" s="662"/>
      <c r="N73" s="662"/>
      <c r="O73" s="663"/>
      <c r="P73" s="659" t="s">
        <v>40</v>
      </c>
      <c r="Q73" s="660"/>
      <c r="R73" s="660"/>
      <c r="S73" s="660"/>
      <c r="T73" s="660"/>
      <c r="U73" s="660"/>
      <c r="V73" s="661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hidden="1" customHeight="1" x14ac:dyDescent="0.25">
      <c r="A74" s="654" t="s">
        <v>85</v>
      </c>
      <c r="B74" s="654"/>
      <c r="C74" s="654"/>
      <c r="D74" s="654"/>
      <c r="E74" s="654"/>
      <c r="F74" s="654"/>
      <c r="G74" s="654"/>
      <c r="H74" s="654"/>
      <c r="I74" s="654"/>
      <c r="J74" s="654"/>
      <c r="K74" s="654"/>
      <c r="L74" s="654"/>
      <c r="M74" s="654"/>
      <c r="N74" s="654"/>
      <c r="O74" s="654"/>
      <c r="P74" s="654"/>
      <c r="Q74" s="654"/>
      <c r="R74" s="654"/>
      <c r="S74" s="654"/>
      <c r="T74" s="654"/>
      <c r="U74" s="654"/>
      <c r="V74" s="654"/>
      <c r="W74" s="654"/>
      <c r="X74" s="654"/>
      <c r="Y74" s="654"/>
      <c r="Z74" s="654"/>
      <c r="AA74" s="66"/>
      <c r="AB74" s="66"/>
      <c r="AC74" s="80"/>
    </row>
    <row r="75" spans="1:68" ht="16.5" hidden="1" customHeight="1" x14ac:dyDescent="0.25">
      <c r="A75" s="63" t="s">
        <v>173</v>
      </c>
      <c r="B75" s="63" t="s">
        <v>174</v>
      </c>
      <c r="C75" s="36">
        <v>4301051838</v>
      </c>
      <c r="D75" s="655">
        <v>4680115881891</v>
      </c>
      <c r="E75" s="655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40</v>
      </c>
      <c r="P75" s="68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57"/>
      <c r="R75" s="657"/>
      <c r="S75" s="657"/>
      <c r="T75" s="65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hidden="1" customHeight="1" x14ac:dyDescent="0.25">
      <c r="A76" s="63" t="s">
        <v>176</v>
      </c>
      <c r="B76" s="63" t="s">
        <v>177</v>
      </c>
      <c r="C76" s="36">
        <v>4301051846</v>
      </c>
      <c r="D76" s="655">
        <v>4680115885769</v>
      </c>
      <c r="E76" s="655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45</v>
      </c>
      <c r="P76" s="69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57"/>
      <c r="R76" s="657"/>
      <c r="S76" s="657"/>
      <c r="T76" s="65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179</v>
      </c>
      <c r="B77" s="63" t="s">
        <v>180</v>
      </c>
      <c r="C77" s="36">
        <v>4301051927</v>
      </c>
      <c r="D77" s="655">
        <v>4680115884410</v>
      </c>
      <c r="E77" s="655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119</v>
      </c>
      <c r="L77" s="37" t="s">
        <v>45</v>
      </c>
      <c r="M77" s="38" t="s">
        <v>89</v>
      </c>
      <c r="N77" s="38"/>
      <c r="O77" s="37">
        <v>40</v>
      </c>
      <c r="P77" s="69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57"/>
      <c r="R77" s="657"/>
      <c r="S77" s="657"/>
      <c r="T77" s="658"/>
      <c r="U77" s="39" t="s">
        <v>45</v>
      </c>
      <c r="V77" s="39" t="s">
        <v>45</v>
      </c>
      <c r="W77" s="40" t="s">
        <v>0</v>
      </c>
      <c r="X77" s="58">
        <v>80</v>
      </c>
      <c r="Y77" s="55">
        <f t="shared" si="11"/>
        <v>84</v>
      </c>
      <c r="Z77" s="41">
        <f>IFERROR(IF(Y77=0,"",ROUNDUP(Y77/H77,0)*0.01898),"")</f>
        <v>0.1898</v>
      </c>
      <c r="AA77" s="68" t="s">
        <v>45</v>
      </c>
      <c r="AB77" s="69" t="s">
        <v>45</v>
      </c>
      <c r="AC77" s="142" t="s">
        <v>181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84.828571428571422</v>
      </c>
      <c r="BN77" s="78">
        <f t="shared" si="13"/>
        <v>89.07</v>
      </c>
      <c r="BO77" s="78">
        <f t="shared" si="14"/>
        <v>0.14880952380952381</v>
      </c>
      <c r="BP77" s="78">
        <f t="shared" si="15"/>
        <v>0.15625</v>
      </c>
    </row>
    <row r="78" spans="1:68" ht="16.5" hidden="1" customHeight="1" x14ac:dyDescent="0.25">
      <c r="A78" s="63" t="s">
        <v>182</v>
      </c>
      <c r="B78" s="63" t="s">
        <v>183</v>
      </c>
      <c r="C78" s="36">
        <v>4301051837</v>
      </c>
      <c r="D78" s="655">
        <v>4680115884311</v>
      </c>
      <c r="E78" s="655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40</v>
      </c>
      <c r="P78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57"/>
      <c r="R78" s="657"/>
      <c r="S78" s="657"/>
      <c r="T78" s="65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184</v>
      </c>
      <c r="B79" s="63" t="s">
        <v>185</v>
      </c>
      <c r="C79" s="36">
        <v>4301051844</v>
      </c>
      <c r="D79" s="655">
        <v>4680115885929</v>
      </c>
      <c r="E79" s="655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45</v>
      </c>
      <c r="P79" s="69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57"/>
      <c r="R79" s="657"/>
      <c r="S79" s="657"/>
      <c r="T79" s="65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hidden="1" customHeight="1" x14ac:dyDescent="0.25">
      <c r="A80" s="63" t="s">
        <v>186</v>
      </c>
      <c r="B80" s="63" t="s">
        <v>187</v>
      </c>
      <c r="C80" s="36">
        <v>4301051929</v>
      </c>
      <c r="D80" s="655">
        <v>4680115884403</v>
      </c>
      <c r="E80" s="655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90</v>
      </c>
      <c r="L80" s="37" t="s">
        <v>45</v>
      </c>
      <c r="M80" s="38" t="s">
        <v>89</v>
      </c>
      <c r="N80" s="38"/>
      <c r="O80" s="37">
        <v>40</v>
      </c>
      <c r="P80" s="6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57"/>
      <c r="R80" s="657"/>
      <c r="S80" s="657"/>
      <c r="T80" s="658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181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62"/>
      <c r="B81" s="662"/>
      <c r="C81" s="662"/>
      <c r="D81" s="662"/>
      <c r="E81" s="662"/>
      <c r="F81" s="662"/>
      <c r="G81" s="662"/>
      <c r="H81" s="662"/>
      <c r="I81" s="662"/>
      <c r="J81" s="662"/>
      <c r="K81" s="662"/>
      <c r="L81" s="662"/>
      <c r="M81" s="662"/>
      <c r="N81" s="662"/>
      <c r="O81" s="663"/>
      <c r="P81" s="659" t="s">
        <v>40</v>
      </c>
      <c r="Q81" s="660"/>
      <c r="R81" s="660"/>
      <c r="S81" s="660"/>
      <c r="T81" s="660"/>
      <c r="U81" s="660"/>
      <c r="V81" s="661"/>
      <c r="W81" s="42" t="s">
        <v>39</v>
      </c>
      <c r="X81" s="43">
        <f>IFERROR(X75/H75,"0")+IFERROR(X76/H76,"0")+IFERROR(X77/H77,"0")+IFERROR(X78/H78,"0")+IFERROR(X79/H79,"0")+IFERROR(X80/H80,"0")</f>
        <v>9.5238095238095237</v>
      </c>
      <c r="Y81" s="43">
        <f>IFERROR(Y75/H75,"0")+IFERROR(Y76/H76,"0")+IFERROR(Y77/H77,"0")+IFERROR(Y78/H78,"0")+IFERROR(Y79/H79,"0")+IFERROR(Y80/H80,"0")</f>
        <v>10</v>
      </c>
      <c r="Z81" s="43">
        <f>IFERROR(IF(Z75="",0,Z75),"0")+IFERROR(IF(Z76="",0,Z76),"0")+IFERROR(IF(Z77="",0,Z77),"0")+IFERROR(IF(Z78="",0,Z78),"0")+IFERROR(IF(Z79="",0,Z79),"0")+IFERROR(IF(Z80="",0,Z80),"0")</f>
        <v>0.1898</v>
      </c>
      <c r="AA81" s="67"/>
      <c r="AB81" s="67"/>
      <c r="AC81" s="67"/>
    </row>
    <row r="82" spans="1:68" x14ac:dyDescent="0.2">
      <c r="A82" s="662"/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3"/>
      <c r="P82" s="659" t="s">
        <v>40</v>
      </c>
      <c r="Q82" s="660"/>
      <c r="R82" s="660"/>
      <c r="S82" s="660"/>
      <c r="T82" s="660"/>
      <c r="U82" s="660"/>
      <c r="V82" s="661"/>
      <c r="W82" s="42" t="s">
        <v>0</v>
      </c>
      <c r="X82" s="43">
        <f>IFERROR(SUM(X75:X80),"0")</f>
        <v>80</v>
      </c>
      <c r="Y82" s="43">
        <f>IFERROR(SUM(Y75:Y80),"0")</f>
        <v>84</v>
      </c>
      <c r="Z82" s="42"/>
      <c r="AA82" s="67"/>
      <c r="AB82" s="67"/>
      <c r="AC82" s="67"/>
    </row>
    <row r="83" spans="1:68" ht="14.25" hidden="1" customHeight="1" x14ac:dyDescent="0.25">
      <c r="A83" s="654" t="s">
        <v>188</v>
      </c>
      <c r="B83" s="654"/>
      <c r="C83" s="654"/>
      <c r="D83" s="654"/>
      <c r="E83" s="654"/>
      <c r="F83" s="654"/>
      <c r="G83" s="654"/>
      <c r="H83" s="654"/>
      <c r="I83" s="654"/>
      <c r="J83" s="654"/>
      <c r="K83" s="654"/>
      <c r="L83" s="654"/>
      <c r="M83" s="654"/>
      <c r="N83" s="654"/>
      <c r="O83" s="654"/>
      <c r="P83" s="654"/>
      <c r="Q83" s="654"/>
      <c r="R83" s="654"/>
      <c r="S83" s="654"/>
      <c r="T83" s="654"/>
      <c r="U83" s="654"/>
      <c r="V83" s="654"/>
      <c r="W83" s="654"/>
      <c r="X83" s="654"/>
      <c r="Y83" s="654"/>
      <c r="Z83" s="654"/>
      <c r="AA83" s="66"/>
      <c r="AB83" s="66"/>
      <c r="AC83" s="80"/>
    </row>
    <row r="84" spans="1:68" ht="27" hidden="1" customHeight="1" x14ac:dyDescent="0.25">
      <c r="A84" s="63" t="s">
        <v>189</v>
      </c>
      <c r="B84" s="63" t="s">
        <v>190</v>
      </c>
      <c r="C84" s="36">
        <v>4301060455</v>
      </c>
      <c r="D84" s="655">
        <v>4680115881532</v>
      </c>
      <c r="E84" s="655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119</v>
      </c>
      <c r="L84" s="37" t="s">
        <v>45</v>
      </c>
      <c r="M84" s="38" t="s">
        <v>105</v>
      </c>
      <c r="N84" s="38"/>
      <c r="O84" s="37">
        <v>30</v>
      </c>
      <c r="P84" s="69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57"/>
      <c r="R84" s="657"/>
      <c r="S84" s="657"/>
      <c r="T84" s="65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hidden="1" customHeight="1" x14ac:dyDescent="0.25">
      <c r="A85" s="63" t="s">
        <v>192</v>
      </c>
      <c r="B85" s="63" t="s">
        <v>193</v>
      </c>
      <c r="C85" s="36">
        <v>4301060351</v>
      </c>
      <c r="D85" s="655">
        <v>4680115881464</v>
      </c>
      <c r="E85" s="655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89</v>
      </c>
      <c r="N85" s="38"/>
      <c r="O85" s="37">
        <v>30</v>
      </c>
      <c r="P85" s="6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57"/>
      <c r="R85" s="657"/>
      <c r="S85" s="657"/>
      <c r="T85" s="658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194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hidden="1" x14ac:dyDescent="0.2">
      <c r="A86" s="662"/>
      <c r="B86" s="662"/>
      <c r="C86" s="662"/>
      <c r="D86" s="662"/>
      <c r="E86" s="662"/>
      <c r="F86" s="662"/>
      <c r="G86" s="662"/>
      <c r="H86" s="662"/>
      <c r="I86" s="662"/>
      <c r="J86" s="662"/>
      <c r="K86" s="662"/>
      <c r="L86" s="662"/>
      <c r="M86" s="662"/>
      <c r="N86" s="662"/>
      <c r="O86" s="663"/>
      <c r="P86" s="659" t="s">
        <v>40</v>
      </c>
      <c r="Q86" s="660"/>
      <c r="R86" s="660"/>
      <c r="S86" s="660"/>
      <c r="T86" s="660"/>
      <c r="U86" s="660"/>
      <c r="V86" s="661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hidden="1" x14ac:dyDescent="0.2">
      <c r="A87" s="662"/>
      <c r="B87" s="662"/>
      <c r="C87" s="662"/>
      <c r="D87" s="662"/>
      <c r="E87" s="662"/>
      <c r="F87" s="662"/>
      <c r="G87" s="662"/>
      <c r="H87" s="662"/>
      <c r="I87" s="662"/>
      <c r="J87" s="662"/>
      <c r="K87" s="662"/>
      <c r="L87" s="662"/>
      <c r="M87" s="662"/>
      <c r="N87" s="662"/>
      <c r="O87" s="663"/>
      <c r="P87" s="659" t="s">
        <v>40</v>
      </c>
      <c r="Q87" s="660"/>
      <c r="R87" s="660"/>
      <c r="S87" s="660"/>
      <c r="T87" s="660"/>
      <c r="U87" s="660"/>
      <c r="V87" s="661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hidden="1" customHeight="1" x14ac:dyDescent="0.25">
      <c r="A88" s="653" t="s">
        <v>195</v>
      </c>
      <c r="B88" s="653"/>
      <c r="C88" s="653"/>
      <c r="D88" s="653"/>
      <c r="E88" s="653"/>
      <c r="F88" s="653"/>
      <c r="G88" s="653"/>
      <c r="H88" s="653"/>
      <c r="I88" s="653"/>
      <c r="J88" s="653"/>
      <c r="K88" s="653"/>
      <c r="L88" s="653"/>
      <c r="M88" s="653"/>
      <c r="N88" s="653"/>
      <c r="O88" s="653"/>
      <c r="P88" s="653"/>
      <c r="Q88" s="653"/>
      <c r="R88" s="653"/>
      <c r="S88" s="653"/>
      <c r="T88" s="653"/>
      <c r="U88" s="653"/>
      <c r="V88" s="653"/>
      <c r="W88" s="653"/>
      <c r="X88" s="653"/>
      <c r="Y88" s="653"/>
      <c r="Z88" s="653"/>
      <c r="AA88" s="65"/>
      <c r="AB88" s="65"/>
      <c r="AC88" s="79"/>
    </row>
    <row r="89" spans="1:68" ht="14.25" hidden="1" customHeight="1" x14ac:dyDescent="0.25">
      <c r="A89" s="654" t="s">
        <v>114</v>
      </c>
      <c r="B89" s="654"/>
      <c r="C89" s="654"/>
      <c r="D89" s="654"/>
      <c r="E89" s="654"/>
      <c r="F89" s="654"/>
      <c r="G89" s="654"/>
      <c r="H89" s="654"/>
      <c r="I89" s="654"/>
      <c r="J89" s="654"/>
      <c r="K89" s="654"/>
      <c r="L89" s="654"/>
      <c r="M89" s="654"/>
      <c r="N89" s="654"/>
      <c r="O89" s="654"/>
      <c r="P89" s="654"/>
      <c r="Q89" s="654"/>
      <c r="R89" s="654"/>
      <c r="S89" s="654"/>
      <c r="T89" s="654"/>
      <c r="U89" s="654"/>
      <c r="V89" s="654"/>
      <c r="W89" s="654"/>
      <c r="X89" s="654"/>
      <c r="Y89" s="654"/>
      <c r="Z89" s="654"/>
      <c r="AA89" s="66"/>
      <c r="AB89" s="66"/>
      <c r="AC89" s="80"/>
    </row>
    <row r="90" spans="1:68" ht="27" customHeight="1" x14ac:dyDescent="0.25">
      <c r="A90" s="63" t="s">
        <v>196</v>
      </c>
      <c r="B90" s="63" t="s">
        <v>197</v>
      </c>
      <c r="C90" s="36">
        <v>4301011468</v>
      </c>
      <c r="D90" s="655">
        <v>4680115881327</v>
      </c>
      <c r="E90" s="655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119</v>
      </c>
      <c r="L90" s="37" t="s">
        <v>45</v>
      </c>
      <c r="M90" s="38" t="s">
        <v>105</v>
      </c>
      <c r="N90" s="38"/>
      <c r="O90" s="37">
        <v>50</v>
      </c>
      <c r="P90" s="6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57"/>
      <c r="R90" s="657"/>
      <c r="S90" s="657"/>
      <c r="T90" s="658"/>
      <c r="U90" s="39" t="s">
        <v>45</v>
      </c>
      <c r="V90" s="39" t="s">
        <v>45</v>
      </c>
      <c r="W90" s="40" t="s">
        <v>0</v>
      </c>
      <c r="X90" s="58">
        <v>300</v>
      </c>
      <c r="Y90" s="55">
        <f>IFERROR(IF(X90="",0,CEILING((X90/$H90),1)*$H90),"")</f>
        <v>302.40000000000003</v>
      </c>
      <c r="Z90" s="41">
        <f>IFERROR(IF(Y90=0,"",ROUNDUP(Y90/H90,0)*0.01898),"")</f>
        <v>0.53144000000000002</v>
      </c>
      <c r="AA90" s="68" t="s">
        <v>45</v>
      </c>
      <c r="AB90" s="69" t="s">
        <v>45</v>
      </c>
      <c r="AC90" s="154" t="s">
        <v>198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312.08333333333331</v>
      </c>
      <c r="BN90" s="78">
        <f>IFERROR(Y90*I90/H90,"0")</f>
        <v>314.58000000000004</v>
      </c>
      <c r="BO90" s="78">
        <f>IFERROR(1/J90*(X90/H90),"0")</f>
        <v>0.43402777777777773</v>
      </c>
      <c r="BP90" s="78">
        <f>IFERROR(1/J90*(Y90/H90),"0")</f>
        <v>0.4375</v>
      </c>
    </row>
    <row r="91" spans="1:68" ht="16.5" hidden="1" customHeight="1" x14ac:dyDescent="0.25">
      <c r="A91" s="63" t="s">
        <v>199</v>
      </c>
      <c r="B91" s="63" t="s">
        <v>200</v>
      </c>
      <c r="C91" s="36">
        <v>4301011476</v>
      </c>
      <c r="D91" s="655">
        <v>4680115881518</v>
      </c>
      <c r="E91" s="655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89</v>
      </c>
      <c r="N91" s="38"/>
      <c r="O91" s="37">
        <v>50</v>
      </c>
      <c r="P91" s="69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57"/>
      <c r="R91" s="657"/>
      <c r="S91" s="657"/>
      <c r="T91" s="658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198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201</v>
      </c>
      <c r="B92" s="63" t="s">
        <v>202</v>
      </c>
      <c r="C92" s="36">
        <v>4301011443</v>
      </c>
      <c r="D92" s="655">
        <v>4680115881303</v>
      </c>
      <c r="E92" s="655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125</v>
      </c>
      <c r="M92" s="38" t="s">
        <v>105</v>
      </c>
      <c r="N92" s="38"/>
      <c r="O92" s="37">
        <v>50</v>
      </c>
      <c r="P92" s="69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57"/>
      <c r="R92" s="657"/>
      <c r="S92" s="657"/>
      <c r="T92" s="658"/>
      <c r="U92" s="39" t="s">
        <v>45</v>
      </c>
      <c r="V92" s="39" t="s">
        <v>45</v>
      </c>
      <c r="W92" s="40" t="s">
        <v>0</v>
      </c>
      <c r="X92" s="58">
        <v>108</v>
      </c>
      <c r="Y92" s="55">
        <f>IFERROR(IF(X92="",0,CEILING((X92/$H92),1)*$H92),"")</f>
        <v>108</v>
      </c>
      <c r="Z92" s="41">
        <f>IFERROR(IF(Y92=0,"",ROUNDUP(Y92/H92,0)*0.00902),"")</f>
        <v>0.21648000000000001</v>
      </c>
      <c r="AA92" s="68" t="s">
        <v>45</v>
      </c>
      <c r="AB92" s="69" t="s">
        <v>45</v>
      </c>
      <c r="AC92" s="158" t="s">
        <v>198</v>
      </c>
      <c r="AG92" s="78"/>
      <c r="AJ92" s="84" t="s">
        <v>126</v>
      </c>
      <c r="AK92" s="84">
        <v>54</v>
      </c>
      <c r="BB92" s="159" t="s">
        <v>66</v>
      </c>
      <c r="BM92" s="78">
        <f>IFERROR(X92*I92/H92,"0")</f>
        <v>113.04</v>
      </c>
      <c r="BN92" s="78">
        <f>IFERROR(Y92*I92/H92,"0")</f>
        <v>113.04</v>
      </c>
      <c r="BO92" s="78">
        <f>IFERROR(1/J92*(X92/H92),"0")</f>
        <v>0.18181818181818182</v>
      </c>
      <c r="BP92" s="78">
        <f>IFERROR(1/J92*(Y92/H92),"0")</f>
        <v>0.18181818181818182</v>
      </c>
    </row>
    <row r="93" spans="1:68" x14ac:dyDescent="0.2">
      <c r="A93" s="662"/>
      <c r="B93" s="662"/>
      <c r="C93" s="662"/>
      <c r="D93" s="662"/>
      <c r="E93" s="662"/>
      <c r="F93" s="662"/>
      <c r="G93" s="662"/>
      <c r="H93" s="662"/>
      <c r="I93" s="662"/>
      <c r="J93" s="662"/>
      <c r="K93" s="662"/>
      <c r="L93" s="662"/>
      <c r="M93" s="662"/>
      <c r="N93" s="662"/>
      <c r="O93" s="663"/>
      <c r="P93" s="659" t="s">
        <v>40</v>
      </c>
      <c r="Q93" s="660"/>
      <c r="R93" s="660"/>
      <c r="S93" s="660"/>
      <c r="T93" s="660"/>
      <c r="U93" s="660"/>
      <c r="V93" s="661"/>
      <c r="W93" s="42" t="s">
        <v>39</v>
      </c>
      <c r="X93" s="43">
        <f>IFERROR(X90/H90,"0")+IFERROR(X91/H91,"0")+IFERROR(X92/H92,"0")</f>
        <v>51.777777777777771</v>
      </c>
      <c r="Y93" s="43">
        <f>IFERROR(Y90/H90,"0")+IFERROR(Y91/H91,"0")+IFERROR(Y92/H92,"0")</f>
        <v>52</v>
      </c>
      <c r="Z93" s="43">
        <f>IFERROR(IF(Z90="",0,Z90),"0")+IFERROR(IF(Z91="",0,Z91),"0")+IFERROR(IF(Z92="",0,Z92),"0")</f>
        <v>0.74792000000000003</v>
      </c>
      <c r="AA93" s="67"/>
      <c r="AB93" s="67"/>
      <c r="AC93" s="67"/>
    </row>
    <row r="94" spans="1:68" x14ac:dyDescent="0.2">
      <c r="A94" s="662"/>
      <c r="B94" s="662"/>
      <c r="C94" s="662"/>
      <c r="D94" s="662"/>
      <c r="E94" s="662"/>
      <c r="F94" s="662"/>
      <c r="G94" s="662"/>
      <c r="H94" s="662"/>
      <c r="I94" s="662"/>
      <c r="J94" s="662"/>
      <c r="K94" s="662"/>
      <c r="L94" s="662"/>
      <c r="M94" s="662"/>
      <c r="N94" s="662"/>
      <c r="O94" s="663"/>
      <c r="P94" s="659" t="s">
        <v>40</v>
      </c>
      <c r="Q94" s="660"/>
      <c r="R94" s="660"/>
      <c r="S94" s="660"/>
      <c r="T94" s="660"/>
      <c r="U94" s="660"/>
      <c r="V94" s="661"/>
      <c r="W94" s="42" t="s">
        <v>0</v>
      </c>
      <c r="X94" s="43">
        <f>IFERROR(SUM(X90:X92),"0")</f>
        <v>408</v>
      </c>
      <c r="Y94" s="43">
        <f>IFERROR(SUM(Y90:Y92),"0")</f>
        <v>410.40000000000003</v>
      </c>
      <c r="Z94" s="42"/>
      <c r="AA94" s="67"/>
      <c r="AB94" s="67"/>
      <c r="AC94" s="67"/>
    </row>
    <row r="95" spans="1:68" ht="14.25" hidden="1" customHeight="1" x14ac:dyDescent="0.25">
      <c r="A95" s="654" t="s">
        <v>85</v>
      </c>
      <c r="B95" s="654"/>
      <c r="C95" s="654"/>
      <c r="D95" s="654"/>
      <c r="E95" s="654"/>
      <c r="F95" s="654"/>
      <c r="G95" s="654"/>
      <c r="H95" s="654"/>
      <c r="I95" s="654"/>
      <c r="J95" s="654"/>
      <c r="K95" s="654"/>
      <c r="L95" s="654"/>
      <c r="M95" s="654"/>
      <c r="N95" s="654"/>
      <c r="O95" s="654"/>
      <c r="P95" s="654"/>
      <c r="Q95" s="654"/>
      <c r="R95" s="654"/>
      <c r="S95" s="654"/>
      <c r="T95" s="654"/>
      <c r="U95" s="654"/>
      <c r="V95" s="654"/>
      <c r="W95" s="654"/>
      <c r="X95" s="654"/>
      <c r="Y95" s="654"/>
      <c r="Z95" s="654"/>
      <c r="AA95" s="66"/>
      <c r="AB95" s="66"/>
      <c r="AC95" s="80"/>
    </row>
    <row r="96" spans="1:68" ht="16.5" hidden="1" customHeight="1" x14ac:dyDescent="0.25">
      <c r="A96" s="63" t="s">
        <v>203</v>
      </c>
      <c r="B96" s="63" t="s">
        <v>204</v>
      </c>
      <c r="C96" s="36">
        <v>4301051712</v>
      </c>
      <c r="D96" s="655">
        <v>4607091386967</v>
      </c>
      <c r="E96" s="655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105</v>
      </c>
      <c r="N96" s="38"/>
      <c r="O96" s="37">
        <v>45</v>
      </c>
      <c r="P96" s="700" t="s">
        <v>205</v>
      </c>
      <c r="Q96" s="657"/>
      <c r="R96" s="657"/>
      <c r="S96" s="657"/>
      <c r="T96" s="65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1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1" si="17">IFERROR(X96*I96/H96,"0")</f>
        <v>0</v>
      </c>
      <c r="BN96" s="78">
        <f t="shared" ref="BN96:BN101" si="18">IFERROR(Y96*I96/H96,"0")</f>
        <v>0</v>
      </c>
      <c r="BO96" s="78">
        <f t="shared" ref="BO96:BO101" si="19">IFERROR(1/J96*(X96/H96),"0")</f>
        <v>0</v>
      </c>
      <c r="BP96" s="78">
        <f t="shared" ref="BP96:BP101" si="20">IFERROR(1/J96*(Y96/H96),"0")</f>
        <v>0</v>
      </c>
    </row>
    <row r="97" spans="1:68" ht="16.5" hidden="1" customHeight="1" x14ac:dyDescent="0.25">
      <c r="A97" s="63" t="s">
        <v>203</v>
      </c>
      <c r="B97" s="63" t="s">
        <v>207</v>
      </c>
      <c r="C97" s="36">
        <v>4301051437</v>
      </c>
      <c r="D97" s="655">
        <v>4607091386967</v>
      </c>
      <c r="E97" s="655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119</v>
      </c>
      <c r="L97" s="37" t="s">
        <v>45</v>
      </c>
      <c r="M97" s="38" t="s">
        <v>89</v>
      </c>
      <c r="N97" s="38"/>
      <c r="O97" s="37">
        <v>45</v>
      </c>
      <c r="P97" s="70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657"/>
      <c r="R97" s="657"/>
      <c r="S97" s="657"/>
      <c r="T97" s="65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206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4301051788</v>
      </c>
      <c r="D98" s="655">
        <v>4680115884953</v>
      </c>
      <c r="E98" s="655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0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657"/>
      <c r="R98" s="657"/>
      <c r="S98" s="657"/>
      <c r="T98" s="65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211</v>
      </c>
      <c r="B99" s="63" t="s">
        <v>212</v>
      </c>
      <c r="C99" s="36">
        <v>4301051718</v>
      </c>
      <c r="D99" s="655">
        <v>4607091385731</v>
      </c>
      <c r="E99" s="655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7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657"/>
      <c r="R99" s="657"/>
      <c r="S99" s="657"/>
      <c r="T99" s="65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206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hidden="1" customHeight="1" x14ac:dyDescent="0.25">
      <c r="A100" s="63" t="s">
        <v>211</v>
      </c>
      <c r="B100" s="63" t="s">
        <v>213</v>
      </c>
      <c r="C100" s="36">
        <v>4301052039</v>
      </c>
      <c r="D100" s="655">
        <v>4607091385731</v>
      </c>
      <c r="E100" s="655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57"/>
      <c r="R100" s="657"/>
      <c r="S100" s="657"/>
      <c r="T100" s="65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hidden="1" customHeight="1" x14ac:dyDescent="0.25">
      <c r="A101" s="63" t="s">
        <v>215</v>
      </c>
      <c r="B101" s="63" t="s">
        <v>216</v>
      </c>
      <c r="C101" s="36">
        <v>4301051438</v>
      </c>
      <c r="D101" s="655">
        <v>4680115880894</v>
      </c>
      <c r="E101" s="655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90</v>
      </c>
      <c r="L101" s="37" t="s">
        <v>45</v>
      </c>
      <c r="M101" s="38" t="s">
        <v>89</v>
      </c>
      <c r="N101" s="38"/>
      <c r="O101" s="37">
        <v>45</v>
      </c>
      <c r="P101" s="70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657"/>
      <c r="R101" s="657"/>
      <c r="S101" s="657"/>
      <c r="T101" s="658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idden="1" x14ac:dyDescent="0.2">
      <c r="A102" s="662"/>
      <c r="B102" s="662"/>
      <c r="C102" s="662"/>
      <c r="D102" s="662"/>
      <c r="E102" s="662"/>
      <c r="F102" s="662"/>
      <c r="G102" s="662"/>
      <c r="H102" s="662"/>
      <c r="I102" s="662"/>
      <c r="J102" s="662"/>
      <c r="K102" s="662"/>
      <c r="L102" s="662"/>
      <c r="M102" s="662"/>
      <c r="N102" s="662"/>
      <c r="O102" s="663"/>
      <c r="P102" s="659" t="s">
        <v>40</v>
      </c>
      <c r="Q102" s="660"/>
      <c r="R102" s="660"/>
      <c r="S102" s="660"/>
      <c r="T102" s="660"/>
      <c r="U102" s="660"/>
      <c r="V102" s="661"/>
      <c r="W102" s="42" t="s">
        <v>39</v>
      </c>
      <c r="X102" s="43">
        <f>IFERROR(X96/H96,"0")+IFERROR(X97/H97,"0")+IFERROR(X98/H98,"0")+IFERROR(X99/H99,"0")+IFERROR(X100/H100,"0")+IFERROR(X101/H101,"0")</f>
        <v>0</v>
      </c>
      <c r="Y102" s="43">
        <f>IFERROR(Y96/H96,"0")+IFERROR(Y97/H97,"0")+IFERROR(Y98/H98,"0")+IFERROR(Y99/H99,"0")+IFERROR(Y100/H100,"0")+IFERROR(Y101/H101,"0")</f>
        <v>0</v>
      </c>
      <c r="Z102" s="43">
        <f>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hidden="1" x14ac:dyDescent="0.2">
      <c r="A103" s="662"/>
      <c r="B103" s="662"/>
      <c r="C103" s="662"/>
      <c r="D103" s="662"/>
      <c r="E103" s="662"/>
      <c r="F103" s="662"/>
      <c r="G103" s="662"/>
      <c r="H103" s="662"/>
      <c r="I103" s="662"/>
      <c r="J103" s="662"/>
      <c r="K103" s="662"/>
      <c r="L103" s="662"/>
      <c r="M103" s="662"/>
      <c r="N103" s="662"/>
      <c r="O103" s="663"/>
      <c r="P103" s="659" t="s">
        <v>40</v>
      </c>
      <c r="Q103" s="660"/>
      <c r="R103" s="660"/>
      <c r="S103" s="660"/>
      <c r="T103" s="660"/>
      <c r="U103" s="660"/>
      <c r="V103" s="661"/>
      <c r="W103" s="42" t="s">
        <v>0</v>
      </c>
      <c r="X103" s="43">
        <f>IFERROR(SUM(X96:X101),"0")</f>
        <v>0</v>
      </c>
      <c r="Y103" s="43">
        <f>IFERROR(SUM(Y96:Y101),"0")</f>
        <v>0</v>
      </c>
      <c r="Z103" s="42"/>
      <c r="AA103" s="67"/>
      <c r="AB103" s="67"/>
      <c r="AC103" s="67"/>
    </row>
    <row r="104" spans="1:68" ht="16.5" hidden="1" customHeight="1" x14ac:dyDescent="0.25">
      <c r="A104" s="653" t="s">
        <v>218</v>
      </c>
      <c r="B104" s="653"/>
      <c r="C104" s="653"/>
      <c r="D104" s="653"/>
      <c r="E104" s="653"/>
      <c r="F104" s="653"/>
      <c r="G104" s="653"/>
      <c r="H104" s="653"/>
      <c r="I104" s="653"/>
      <c r="J104" s="653"/>
      <c r="K104" s="653"/>
      <c r="L104" s="653"/>
      <c r="M104" s="653"/>
      <c r="N104" s="653"/>
      <c r="O104" s="653"/>
      <c r="P104" s="653"/>
      <c r="Q104" s="653"/>
      <c r="R104" s="653"/>
      <c r="S104" s="653"/>
      <c r="T104" s="653"/>
      <c r="U104" s="653"/>
      <c r="V104" s="653"/>
      <c r="W104" s="653"/>
      <c r="X104" s="653"/>
      <c r="Y104" s="653"/>
      <c r="Z104" s="653"/>
      <c r="AA104" s="65"/>
      <c r="AB104" s="65"/>
      <c r="AC104" s="79"/>
    </row>
    <row r="105" spans="1:68" ht="14.25" hidden="1" customHeight="1" x14ac:dyDescent="0.25">
      <c r="A105" s="654" t="s">
        <v>114</v>
      </c>
      <c r="B105" s="654"/>
      <c r="C105" s="654"/>
      <c r="D105" s="654"/>
      <c r="E105" s="654"/>
      <c r="F105" s="654"/>
      <c r="G105" s="654"/>
      <c r="H105" s="654"/>
      <c r="I105" s="654"/>
      <c r="J105" s="654"/>
      <c r="K105" s="654"/>
      <c r="L105" s="654"/>
      <c r="M105" s="654"/>
      <c r="N105" s="654"/>
      <c r="O105" s="654"/>
      <c r="P105" s="654"/>
      <c r="Q105" s="654"/>
      <c r="R105" s="654"/>
      <c r="S105" s="654"/>
      <c r="T105" s="654"/>
      <c r="U105" s="654"/>
      <c r="V105" s="654"/>
      <c r="W105" s="654"/>
      <c r="X105" s="654"/>
      <c r="Y105" s="654"/>
      <c r="Z105" s="654"/>
      <c r="AA105" s="66"/>
      <c r="AB105" s="66"/>
      <c r="AC105" s="80"/>
    </row>
    <row r="106" spans="1:68" ht="16.5" hidden="1" customHeight="1" x14ac:dyDescent="0.25">
      <c r="A106" s="63" t="s">
        <v>219</v>
      </c>
      <c r="B106" s="63" t="s">
        <v>220</v>
      </c>
      <c r="C106" s="36">
        <v>4301011514</v>
      </c>
      <c r="D106" s="655">
        <v>4680115882133</v>
      </c>
      <c r="E106" s="655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119</v>
      </c>
      <c r="L106" s="37" t="s">
        <v>45</v>
      </c>
      <c r="M106" s="38" t="s">
        <v>118</v>
      </c>
      <c r="N106" s="38"/>
      <c r="O106" s="37">
        <v>50</v>
      </c>
      <c r="P106" s="70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57"/>
      <c r="R106" s="657"/>
      <c r="S106" s="657"/>
      <c r="T106" s="65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2" t="s">
        <v>221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222</v>
      </c>
      <c r="B107" s="63" t="s">
        <v>223</v>
      </c>
      <c r="C107" s="36">
        <v>4301011417</v>
      </c>
      <c r="D107" s="655">
        <v>4680115880269</v>
      </c>
      <c r="E107" s="655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122</v>
      </c>
      <c r="L107" s="37" t="s">
        <v>125</v>
      </c>
      <c r="M107" s="38" t="s">
        <v>89</v>
      </c>
      <c r="N107" s="38"/>
      <c r="O107" s="37">
        <v>50</v>
      </c>
      <c r="P107" s="7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57"/>
      <c r="R107" s="657"/>
      <c r="S107" s="657"/>
      <c r="T107" s="65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221</v>
      </c>
      <c r="AG107" s="78"/>
      <c r="AJ107" s="84" t="s">
        <v>126</v>
      </c>
      <c r="AK107" s="84">
        <v>45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224</v>
      </c>
      <c r="B108" s="63" t="s">
        <v>225</v>
      </c>
      <c r="C108" s="36">
        <v>4301011415</v>
      </c>
      <c r="D108" s="655">
        <v>4680115880429</v>
      </c>
      <c r="E108" s="655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57"/>
      <c r="R108" s="657"/>
      <c r="S108" s="657"/>
      <c r="T108" s="65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221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hidden="1" customHeight="1" x14ac:dyDescent="0.25">
      <c r="A109" s="63" t="s">
        <v>226</v>
      </c>
      <c r="B109" s="63" t="s">
        <v>227</v>
      </c>
      <c r="C109" s="36">
        <v>4301011462</v>
      </c>
      <c r="D109" s="655">
        <v>4680115881457</v>
      </c>
      <c r="E109" s="655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122</v>
      </c>
      <c r="L109" s="37" t="s">
        <v>45</v>
      </c>
      <c r="M109" s="38" t="s">
        <v>89</v>
      </c>
      <c r="N109" s="38"/>
      <c r="O109" s="37">
        <v>50</v>
      </c>
      <c r="P109" s="7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57"/>
      <c r="R109" s="657"/>
      <c r="S109" s="657"/>
      <c r="T109" s="65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221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idden="1" x14ac:dyDescent="0.2">
      <c r="A110" s="662"/>
      <c r="B110" s="662"/>
      <c r="C110" s="662"/>
      <c r="D110" s="662"/>
      <c r="E110" s="662"/>
      <c r="F110" s="662"/>
      <c r="G110" s="662"/>
      <c r="H110" s="662"/>
      <c r="I110" s="662"/>
      <c r="J110" s="662"/>
      <c r="K110" s="662"/>
      <c r="L110" s="662"/>
      <c r="M110" s="662"/>
      <c r="N110" s="662"/>
      <c r="O110" s="663"/>
      <c r="P110" s="659" t="s">
        <v>40</v>
      </c>
      <c r="Q110" s="660"/>
      <c r="R110" s="660"/>
      <c r="S110" s="660"/>
      <c r="T110" s="660"/>
      <c r="U110" s="660"/>
      <c r="V110" s="661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hidden="1" x14ac:dyDescent="0.2">
      <c r="A111" s="662"/>
      <c r="B111" s="662"/>
      <c r="C111" s="662"/>
      <c r="D111" s="662"/>
      <c r="E111" s="662"/>
      <c r="F111" s="662"/>
      <c r="G111" s="662"/>
      <c r="H111" s="662"/>
      <c r="I111" s="662"/>
      <c r="J111" s="662"/>
      <c r="K111" s="662"/>
      <c r="L111" s="662"/>
      <c r="M111" s="662"/>
      <c r="N111" s="662"/>
      <c r="O111" s="663"/>
      <c r="P111" s="659" t="s">
        <v>40</v>
      </c>
      <c r="Q111" s="660"/>
      <c r="R111" s="660"/>
      <c r="S111" s="660"/>
      <c r="T111" s="660"/>
      <c r="U111" s="660"/>
      <c r="V111" s="661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hidden="1" customHeight="1" x14ac:dyDescent="0.25">
      <c r="A112" s="654" t="s">
        <v>153</v>
      </c>
      <c r="B112" s="654"/>
      <c r="C112" s="654"/>
      <c r="D112" s="654"/>
      <c r="E112" s="654"/>
      <c r="F112" s="654"/>
      <c r="G112" s="654"/>
      <c r="H112" s="654"/>
      <c r="I112" s="654"/>
      <c r="J112" s="654"/>
      <c r="K112" s="654"/>
      <c r="L112" s="654"/>
      <c r="M112" s="654"/>
      <c r="N112" s="654"/>
      <c r="O112" s="654"/>
      <c r="P112" s="654"/>
      <c r="Q112" s="654"/>
      <c r="R112" s="654"/>
      <c r="S112" s="654"/>
      <c r="T112" s="654"/>
      <c r="U112" s="654"/>
      <c r="V112" s="654"/>
      <c r="W112" s="654"/>
      <c r="X112" s="654"/>
      <c r="Y112" s="654"/>
      <c r="Z112" s="654"/>
      <c r="AA112" s="66"/>
      <c r="AB112" s="66"/>
      <c r="AC112" s="80"/>
    </row>
    <row r="113" spans="1:68" ht="16.5" hidden="1" customHeight="1" x14ac:dyDescent="0.25">
      <c r="A113" s="63" t="s">
        <v>228</v>
      </c>
      <c r="B113" s="63" t="s">
        <v>229</v>
      </c>
      <c r="C113" s="36">
        <v>4301020345</v>
      </c>
      <c r="D113" s="655">
        <v>4680115881488</v>
      </c>
      <c r="E113" s="655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119</v>
      </c>
      <c r="L113" s="37" t="s">
        <v>45</v>
      </c>
      <c r="M113" s="38" t="s">
        <v>118</v>
      </c>
      <c r="N113" s="38"/>
      <c r="O113" s="37">
        <v>55</v>
      </c>
      <c r="P113" s="71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57"/>
      <c r="R113" s="657"/>
      <c r="S113" s="657"/>
      <c r="T113" s="65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0" t="s">
        <v>230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hidden="1" customHeight="1" x14ac:dyDescent="0.25">
      <c r="A114" s="63" t="s">
        <v>231</v>
      </c>
      <c r="B114" s="63" t="s">
        <v>232</v>
      </c>
      <c r="C114" s="36">
        <v>4301020346</v>
      </c>
      <c r="D114" s="655">
        <v>4680115882775</v>
      </c>
      <c r="E114" s="655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84</v>
      </c>
      <c r="L114" s="37" t="s">
        <v>45</v>
      </c>
      <c r="M114" s="38" t="s">
        <v>118</v>
      </c>
      <c r="N114" s="38"/>
      <c r="O114" s="37">
        <v>55</v>
      </c>
      <c r="P114" s="7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57"/>
      <c r="R114" s="657"/>
      <c r="S114" s="657"/>
      <c r="T114" s="65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2" t="s">
        <v>230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hidden="1" customHeight="1" x14ac:dyDescent="0.25">
      <c r="A115" s="63" t="s">
        <v>233</v>
      </c>
      <c r="B115" s="63" t="s">
        <v>234</v>
      </c>
      <c r="C115" s="36">
        <v>4301020344</v>
      </c>
      <c r="D115" s="655">
        <v>4680115880658</v>
      </c>
      <c r="E115" s="655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90</v>
      </c>
      <c r="L115" s="37" t="s">
        <v>45</v>
      </c>
      <c r="M115" s="38" t="s">
        <v>118</v>
      </c>
      <c r="N115" s="38"/>
      <c r="O115" s="37">
        <v>55</v>
      </c>
      <c r="P115" s="71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57"/>
      <c r="R115" s="657"/>
      <c r="S115" s="657"/>
      <c r="T115" s="65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84" t="s">
        <v>230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idden="1" x14ac:dyDescent="0.2">
      <c r="A116" s="662"/>
      <c r="B116" s="662"/>
      <c r="C116" s="662"/>
      <c r="D116" s="662"/>
      <c r="E116" s="662"/>
      <c r="F116" s="662"/>
      <c r="G116" s="662"/>
      <c r="H116" s="662"/>
      <c r="I116" s="662"/>
      <c r="J116" s="662"/>
      <c r="K116" s="662"/>
      <c r="L116" s="662"/>
      <c r="M116" s="662"/>
      <c r="N116" s="662"/>
      <c r="O116" s="663"/>
      <c r="P116" s="659" t="s">
        <v>40</v>
      </c>
      <c r="Q116" s="660"/>
      <c r="R116" s="660"/>
      <c r="S116" s="660"/>
      <c r="T116" s="660"/>
      <c r="U116" s="660"/>
      <c r="V116" s="661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hidden="1" x14ac:dyDescent="0.2">
      <c r="A117" s="662"/>
      <c r="B117" s="662"/>
      <c r="C117" s="662"/>
      <c r="D117" s="662"/>
      <c r="E117" s="662"/>
      <c r="F117" s="662"/>
      <c r="G117" s="662"/>
      <c r="H117" s="662"/>
      <c r="I117" s="662"/>
      <c r="J117" s="662"/>
      <c r="K117" s="662"/>
      <c r="L117" s="662"/>
      <c r="M117" s="662"/>
      <c r="N117" s="662"/>
      <c r="O117" s="663"/>
      <c r="P117" s="659" t="s">
        <v>40</v>
      </c>
      <c r="Q117" s="660"/>
      <c r="R117" s="660"/>
      <c r="S117" s="660"/>
      <c r="T117" s="660"/>
      <c r="U117" s="660"/>
      <c r="V117" s="661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hidden="1" customHeight="1" x14ac:dyDescent="0.25">
      <c r="A118" s="654" t="s">
        <v>85</v>
      </c>
      <c r="B118" s="654"/>
      <c r="C118" s="654"/>
      <c r="D118" s="654"/>
      <c r="E118" s="654"/>
      <c r="F118" s="654"/>
      <c r="G118" s="654"/>
      <c r="H118" s="654"/>
      <c r="I118" s="654"/>
      <c r="J118" s="654"/>
      <c r="K118" s="654"/>
      <c r="L118" s="654"/>
      <c r="M118" s="654"/>
      <c r="N118" s="654"/>
      <c r="O118" s="654"/>
      <c r="P118" s="654"/>
      <c r="Q118" s="654"/>
      <c r="R118" s="654"/>
      <c r="S118" s="654"/>
      <c r="T118" s="654"/>
      <c r="U118" s="654"/>
      <c r="V118" s="654"/>
      <c r="W118" s="654"/>
      <c r="X118" s="654"/>
      <c r="Y118" s="654"/>
      <c r="Z118" s="654"/>
      <c r="AA118" s="66"/>
      <c r="AB118" s="66"/>
      <c r="AC118" s="80"/>
    </row>
    <row r="119" spans="1:68" ht="16.5" hidden="1" customHeight="1" x14ac:dyDescent="0.25">
      <c r="A119" s="63" t="s">
        <v>235</v>
      </c>
      <c r="B119" s="63" t="s">
        <v>236</v>
      </c>
      <c r="C119" s="36">
        <v>4301051724</v>
      </c>
      <c r="D119" s="655">
        <v>4607091385168</v>
      </c>
      <c r="E119" s="65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105</v>
      </c>
      <c r="N119" s="38"/>
      <c r="O119" s="37">
        <v>45</v>
      </c>
      <c r="P119" s="7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57"/>
      <c r="R119" s="657"/>
      <c r="S119" s="657"/>
      <c r="T119" s="658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237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235</v>
      </c>
      <c r="B120" s="63" t="s">
        <v>238</v>
      </c>
      <c r="C120" s="36">
        <v>4301051360</v>
      </c>
      <c r="D120" s="655">
        <v>4607091385168</v>
      </c>
      <c r="E120" s="655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119</v>
      </c>
      <c r="L120" s="37" t="s">
        <v>45</v>
      </c>
      <c r="M120" s="38" t="s">
        <v>89</v>
      </c>
      <c r="N120" s="38"/>
      <c r="O120" s="37">
        <v>45</v>
      </c>
      <c r="P120" s="7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57"/>
      <c r="R120" s="657"/>
      <c r="S120" s="657"/>
      <c r="T120" s="658"/>
      <c r="U120" s="39" t="s">
        <v>45</v>
      </c>
      <c r="V120" s="39" t="s">
        <v>45</v>
      </c>
      <c r="W120" s="40" t="s">
        <v>0</v>
      </c>
      <c r="X120" s="58">
        <v>160</v>
      </c>
      <c r="Y120" s="55">
        <f>IFERROR(IF(X120="",0,CEILING((X120/$H120),1)*$H120),"")</f>
        <v>162</v>
      </c>
      <c r="Z120" s="41">
        <f>IFERROR(IF(Y120=0,"",ROUNDUP(Y120/H120,0)*0.01898),"")</f>
        <v>0.37959999999999999</v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170.13333333333333</v>
      </c>
      <c r="BN120" s="78">
        <f>IFERROR(Y120*I120/H120,"0")</f>
        <v>172.26000000000002</v>
      </c>
      <c r="BO120" s="78">
        <f>IFERROR(1/J120*(X120/H120),"0")</f>
        <v>0.30864197530864201</v>
      </c>
      <c r="BP120" s="78">
        <f>IFERROR(1/J120*(Y120/H120),"0")</f>
        <v>0.3125</v>
      </c>
    </row>
    <row r="121" spans="1:68" ht="27" hidden="1" customHeight="1" x14ac:dyDescent="0.25">
      <c r="A121" s="63" t="s">
        <v>240</v>
      </c>
      <c r="B121" s="63" t="s">
        <v>241</v>
      </c>
      <c r="C121" s="36">
        <v>4301051730</v>
      </c>
      <c r="D121" s="655">
        <v>4607091383256</v>
      </c>
      <c r="E121" s="655"/>
      <c r="F121" s="62">
        <v>0.33</v>
      </c>
      <c r="G121" s="37">
        <v>6</v>
      </c>
      <c r="H121" s="62">
        <v>1.98</v>
      </c>
      <c r="I121" s="62">
        <v>2.226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1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657"/>
      <c r="R121" s="657"/>
      <c r="S121" s="657"/>
      <c r="T121" s="658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237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hidden="1" customHeight="1" x14ac:dyDescent="0.25">
      <c r="A122" s="63" t="s">
        <v>242</v>
      </c>
      <c r="B122" s="63" t="s">
        <v>243</v>
      </c>
      <c r="C122" s="36">
        <v>4301051721</v>
      </c>
      <c r="D122" s="655">
        <v>4607091385748</v>
      </c>
      <c r="E122" s="655"/>
      <c r="F122" s="62">
        <v>0.45</v>
      </c>
      <c r="G122" s="37">
        <v>6</v>
      </c>
      <c r="H122" s="62">
        <v>2.7</v>
      </c>
      <c r="I122" s="62">
        <v>2.952</v>
      </c>
      <c r="J122" s="37">
        <v>182</v>
      </c>
      <c r="K122" s="37" t="s">
        <v>90</v>
      </c>
      <c r="L122" s="37" t="s">
        <v>45</v>
      </c>
      <c r="M122" s="38" t="s">
        <v>105</v>
      </c>
      <c r="N122" s="38"/>
      <c r="O122" s="37">
        <v>45</v>
      </c>
      <c r="P122" s="71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657"/>
      <c r="R122" s="657"/>
      <c r="S122" s="657"/>
      <c r="T122" s="658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237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hidden="1" customHeight="1" x14ac:dyDescent="0.25">
      <c r="A123" s="63" t="s">
        <v>244</v>
      </c>
      <c r="B123" s="63" t="s">
        <v>245</v>
      </c>
      <c r="C123" s="36">
        <v>4301051740</v>
      </c>
      <c r="D123" s="655">
        <v>4680115884533</v>
      </c>
      <c r="E123" s="655"/>
      <c r="F123" s="62">
        <v>0.3</v>
      </c>
      <c r="G123" s="37">
        <v>6</v>
      </c>
      <c r="H123" s="62">
        <v>1.8</v>
      </c>
      <c r="I123" s="62">
        <v>1.98</v>
      </c>
      <c r="J123" s="37">
        <v>182</v>
      </c>
      <c r="K123" s="37" t="s">
        <v>90</v>
      </c>
      <c r="L123" s="37" t="s">
        <v>45</v>
      </c>
      <c r="M123" s="38" t="s">
        <v>89</v>
      </c>
      <c r="N123" s="38"/>
      <c r="O123" s="37">
        <v>45</v>
      </c>
      <c r="P123" s="71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657"/>
      <c r="R123" s="657"/>
      <c r="S123" s="657"/>
      <c r="T123" s="658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246</v>
      </c>
      <c r="AG123" s="78"/>
      <c r="AJ123" s="84" t="s">
        <v>45</v>
      </c>
      <c r="AK123" s="84">
        <v>0</v>
      </c>
      <c r="BB123" s="195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662"/>
      <c r="B124" s="662"/>
      <c r="C124" s="662"/>
      <c r="D124" s="662"/>
      <c r="E124" s="662"/>
      <c r="F124" s="662"/>
      <c r="G124" s="662"/>
      <c r="H124" s="662"/>
      <c r="I124" s="662"/>
      <c r="J124" s="662"/>
      <c r="K124" s="662"/>
      <c r="L124" s="662"/>
      <c r="M124" s="662"/>
      <c r="N124" s="662"/>
      <c r="O124" s="663"/>
      <c r="P124" s="659" t="s">
        <v>40</v>
      </c>
      <c r="Q124" s="660"/>
      <c r="R124" s="660"/>
      <c r="S124" s="660"/>
      <c r="T124" s="660"/>
      <c r="U124" s="660"/>
      <c r="V124" s="661"/>
      <c r="W124" s="42" t="s">
        <v>39</v>
      </c>
      <c r="X124" s="43">
        <f>IFERROR(X119/H119,"0")+IFERROR(X120/H120,"0")+IFERROR(X121/H121,"0")+IFERROR(X122/H122,"0")+IFERROR(X123/H123,"0")</f>
        <v>19.753086419753089</v>
      </c>
      <c r="Y124" s="43">
        <f>IFERROR(Y119/H119,"0")+IFERROR(Y120/H120,"0")+IFERROR(Y121/H121,"0")+IFERROR(Y122/H122,"0")+IFERROR(Y123/H123,"0")</f>
        <v>20</v>
      </c>
      <c r="Z124" s="43">
        <f>IFERROR(IF(Z119="",0,Z119),"0")+IFERROR(IF(Z120="",0,Z120),"0")+IFERROR(IF(Z121="",0,Z121),"0")+IFERROR(IF(Z122="",0,Z122),"0")+IFERROR(IF(Z123="",0,Z123),"0")</f>
        <v>0.37959999999999999</v>
      </c>
      <c r="AA124" s="67"/>
      <c r="AB124" s="67"/>
      <c r="AC124" s="67"/>
    </row>
    <row r="125" spans="1:68" x14ac:dyDescent="0.2">
      <c r="A125" s="662"/>
      <c r="B125" s="662"/>
      <c r="C125" s="662"/>
      <c r="D125" s="662"/>
      <c r="E125" s="662"/>
      <c r="F125" s="662"/>
      <c r="G125" s="662"/>
      <c r="H125" s="662"/>
      <c r="I125" s="662"/>
      <c r="J125" s="662"/>
      <c r="K125" s="662"/>
      <c r="L125" s="662"/>
      <c r="M125" s="662"/>
      <c r="N125" s="662"/>
      <c r="O125" s="663"/>
      <c r="P125" s="659" t="s">
        <v>40</v>
      </c>
      <c r="Q125" s="660"/>
      <c r="R125" s="660"/>
      <c r="S125" s="660"/>
      <c r="T125" s="660"/>
      <c r="U125" s="660"/>
      <c r="V125" s="661"/>
      <c r="W125" s="42" t="s">
        <v>0</v>
      </c>
      <c r="X125" s="43">
        <f>IFERROR(SUM(X119:X123),"0")</f>
        <v>160</v>
      </c>
      <c r="Y125" s="43">
        <f>IFERROR(SUM(Y119:Y123),"0")</f>
        <v>162</v>
      </c>
      <c r="Z125" s="42"/>
      <c r="AA125" s="67"/>
      <c r="AB125" s="67"/>
      <c r="AC125" s="67"/>
    </row>
    <row r="126" spans="1:68" ht="14.25" hidden="1" customHeight="1" x14ac:dyDescent="0.25">
      <c r="A126" s="654" t="s">
        <v>188</v>
      </c>
      <c r="B126" s="654"/>
      <c r="C126" s="654"/>
      <c r="D126" s="654"/>
      <c r="E126" s="654"/>
      <c r="F126" s="654"/>
      <c r="G126" s="654"/>
      <c r="H126" s="654"/>
      <c r="I126" s="654"/>
      <c r="J126" s="654"/>
      <c r="K126" s="654"/>
      <c r="L126" s="654"/>
      <c r="M126" s="654"/>
      <c r="N126" s="654"/>
      <c r="O126" s="654"/>
      <c r="P126" s="654"/>
      <c r="Q126" s="654"/>
      <c r="R126" s="654"/>
      <c r="S126" s="654"/>
      <c r="T126" s="654"/>
      <c r="U126" s="654"/>
      <c r="V126" s="654"/>
      <c r="W126" s="654"/>
      <c r="X126" s="654"/>
      <c r="Y126" s="654"/>
      <c r="Z126" s="654"/>
      <c r="AA126" s="66"/>
      <c r="AB126" s="66"/>
      <c r="AC126" s="80"/>
    </row>
    <row r="127" spans="1:68" ht="27" hidden="1" customHeight="1" x14ac:dyDescent="0.25">
      <c r="A127" s="63" t="s">
        <v>247</v>
      </c>
      <c r="B127" s="63" t="s">
        <v>248</v>
      </c>
      <c r="C127" s="36">
        <v>4301060357</v>
      </c>
      <c r="D127" s="655">
        <v>4680115882652</v>
      </c>
      <c r="E127" s="655"/>
      <c r="F127" s="62">
        <v>0.33</v>
      </c>
      <c r="G127" s="37">
        <v>6</v>
      </c>
      <c r="H127" s="62">
        <v>1.98</v>
      </c>
      <c r="I127" s="62">
        <v>2.82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7"/>
      <c r="R127" s="657"/>
      <c r="S127" s="657"/>
      <c r="T127" s="65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hidden="1" customHeight="1" x14ac:dyDescent="0.25">
      <c r="A128" s="63" t="s">
        <v>250</v>
      </c>
      <c r="B128" s="63" t="s">
        <v>251</v>
      </c>
      <c r="C128" s="36">
        <v>4301060317</v>
      </c>
      <c r="D128" s="655">
        <v>4680115880238</v>
      </c>
      <c r="E128" s="655"/>
      <c r="F128" s="62">
        <v>0.33</v>
      </c>
      <c r="G128" s="37">
        <v>6</v>
      </c>
      <c r="H128" s="62">
        <v>1.98</v>
      </c>
      <c r="I128" s="62">
        <v>2.238</v>
      </c>
      <c r="J128" s="37">
        <v>182</v>
      </c>
      <c r="K128" s="37" t="s">
        <v>90</v>
      </c>
      <c r="L128" s="37" t="s">
        <v>45</v>
      </c>
      <c r="M128" s="38" t="s">
        <v>89</v>
      </c>
      <c r="N128" s="38"/>
      <c r="O128" s="37">
        <v>40</v>
      </c>
      <c r="P128" s="71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7"/>
      <c r="R128" s="657"/>
      <c r="S128" s="657"/>
      <c r="T128" s="658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8" t="s">
        <v>252</v>
      </c>
      <c r="AG128" s="78"/>
      <c r="AJ128" s="84" t="s">
        <v>45</v>
      </c>
      <c r="AK128" s="84">
        <v>0</v>
      </c>
      <c r="BB128" s="199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idden="1" x14ac:dyDescent="0.2">
      <c r="A129" s="662"/>
      <c r="B129" s="662"/>
      <c r="C129" s="662"/>
      <c r="D129" s="662"/>
      <c r="E129" s="662"/>
      <c r="F129" s="662"/>
      <c r="G129" s="662"/>
      <c r="H129" s="662"/>
      <c r="I129" s="662"/>
      <c r="J129" s="662"/>
      <c r="K129" s="662"/>
      <c r="L129" s="662"/>
      <c r="M129" s="662"/>
      <c r="N129" s="662"/>
      <c r="O129" s="663"/>
      <c r="P129" s="659" t="s">
        <v>40</v>
      </c>
      <c r="Q129" s="660"/>
      <c r="R129" s="660"/>
      <c r="S129" s="660"/>
      <c r="T129" s="660"/>
      <c r="U129" s="660"/>
      <c r="V129" s="661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hidden="1" x14ac:dyDescent="0.2">
      <c r="A130" s="662"/>
      <c r="B130" s="662"/>
      <c r="C130" s="662"/>
      <c r="D130" s="662"/>
      <c r="E130" s="662"/>
      <c r="F130" s="662"/>
      <c r="G130" s="662"/>
      <c r="H130" s="662"/>
      <c r="I130" s="662"/>
      <c r="J130" s="662"/>
      <c r="K130" s="662"/>
      <c r="L130" s="662"/>
      <c r="M130" s="662"/>
      <c r="N130" s="662"/>
      <c r="O130" s="663"/>
      <c r="P130" s="659" t="s">
        <v>40</v>
      </c>
      <c r="Q130" s="660"/>
      <c r="R130" s="660"/>
      <c r="S130" s="660"/>
      <c r="T130" s="660"/>
      <c r="U130" s="660"/>
      <c r="V130" s="661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6.5" hidden="1" customHeight="1" x14ac:dyDescent="0.25">
      <c r="A131" s="653" t="s">
        <v>253</v>
      </c>
      <c r="B131" s="653"/>
      <c r="C131" s="653"/>
      <c r="D131" s="653"/>
      <c r="E131" s="653"/>
      <c r="F131" s="653"/>
      <c r="G131" s="653"/>
      <c r="H131" s="653"/>
      <c r="I131" s="653"/>
      <c r="J131" s="653"/>
      <c r="K131" s="653"/>
      <c r="L131" s="653"/>
      <c r="M131" s="653"/>
      <c r="N131" s="653"/>
      <c r="O131" s="653"/>
      <c r="P131" s="653"/>
      <c r="Q131" s="653"/>
      <c r="R131" s="653"/>
      <c r="S131" s="653"/>
      <c r="T131" s="653"/>
      <c r="U131" s="653"/>
      <c r="V131" s="653"/>
      <c r="W131" s="653"/>
      <c r="X131" s="653"/>
      <c r="Y131" s="653"/>
      <c r="Z131" s="653"/>
      <c r="AA131" s="65"/>
      <c r="AB131" s="65"/>
      <c r="AC131" s="79"/>
    </row>
    <row r="132" spans="1:68" ht="14.25" hidden="1" customHeight="1" x14ac:dyDescent="0.25">
      <c r="A132" s="654" t="s">
        <v>114</v>
      </c>
      <c r="B132" s="654"/>
      <c r="C132" s="654"/>
      <c r="D132" s="654"/>
      <c r="E132" s="654"/>
      <c r="F132" s="654"/>
      <c r="G132" s="654"/>
      <c r="H132" s="654"/>
      <c r="I132" s="654"/>
      <c r="J132" s="654"/>
      <c r="K132" s="654"/>
      <c r="L132" s="654"/>
      <c r="M132" s="654"/>
      <c r="N132" s="654"/>
      <c r="O132" s="654"/>
      <c r="P132" s="654"/>
      <c r="Q132" s="654"/>
      <c r="R132" s="654"/>
      <c r="S132" s="654"/>
      <c r="T132" s="654"/>
      <c r="U132" s="654"/>
      <c r="V132" s="654"/>
      <c r="W132" s="654"/>
      <c r="X132" s="654"/>
      <c r="Y132" s="654"/>
      <c r="Z132" s="654"/>
      <c r="AA132" s="66"/>
      <c r="AB132" s="66"/>
      <c r="AC132" s="80"/>
    </row>
    <row r="133" spans="1:68" ht="27" hidden="1" customHeight="1" x14ac:dyDescent="0.25">
      <c r="A133" s="63" t="s">
        <v>254</v>
      </c>
      <c r="B133" s="63" t="s">
        <v>255</v>
      </c>
      <c r="C133" s="36">
        <v>4301011564</v>
      </c>
      <c r="D133" s="655">
        <v>4680115882577</v>
      </c>
      <c r="E133" s="655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57"/>
      <c r="R133" s="657"/>
      <c r="S133" s="657"/>
      <c r="T133" s="65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256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hidden="1" customHeight="1" x14ac:dyDescent="0.25">
      <c r="A134" s="63" t="s">
        <v>254</v>
      </c>
      <c r="B134" s="63" t="s">
        <v>257</v>
      </c>
      <c r="C134" s="36">
        <v>4301011562</v>
      </c>
      <c r="D134" s="655">
        <v>4680115882577</v>
      </c>
      <c r="E134" s="655"/>
      <c r="F134" s="62">
        <v>0.4</v>
      </c>
      <c r="G134" s="37">
        <v>8</v>
      </c>
      <c r="H134" s="62">
        <v>3.2</v>
      </c>
      <c r="I134" s="62">
        <v>3.38</v>
      </c>
      <c r="J134" s="37">
        <v>182</v>
      </c>
      <c r="K134" s="37" t="s">
        <v>90</v>
      </c>
      <c r="L134" s="37" t="s">
        <v>45</v>
      </c>
      <c r="M134" s="38" t="s">
        <v>111</v>
      </c>
      <c r="N134" s="38"/>
      <c r="O134" s="37">
        <v>90</v>
      </c>
      <c r="P134" s="72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57"/>
      <c r="R134" s="657"/>
      <c r="S134" s="657"/>
      <c r="T134" s="658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02" t="s">
        <v>256</v>
      </c>
      <c r="AG134" s="78"/>
      <c r="AJ134" s="84" t="s">
        <v>45</v>
      </c>
      <c r="AK134" s="84">
        <v>0</v>
      </c>
      <c r="BB134" s="203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idden="1" x14ac:dyDescent="0.2">
      <c r="A135" s="662"/>
      <c r="B135" s="662"/>
      <c r="C135" s="662"/>
      <c r="D135" s="662"/>
      <c r="E135" s="662"/>
      <c r="F135" s="662"/>
      <c r="G135" s="662"/>
      <c r="H135" s="662"/>
      <c r="I135" s="662"/>
      <c r="J135" s="662"/>
      <c r="K135" s="662"/>
      <c r="L135" s="662"/>
      <c r="M135" s="662"/>
      <c r="N135" s="662"/>
      <c r="O135" s="663"/>
      <c r="P135" s="659" t="s">
        <v>40</v>
      </c>
      <c r="Q135" s="660"/>
      <c r="R135" s="660"/>
      <c r="S135" s="660"/>
      <c r="T135" s="660"/>
      <c r="U135" s="660"/>
      <c r="V135" s="661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hidden="1" x14ac:dyDescent="0.2">
      <c r="A136" s="662"/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3"/>
      <c r="P136" s="659" t="s">
        <v>40</v>
      </c>
      <c r="Q136" s="660"/>
      <c r="R136" s="660"/>
      <c r="S136" s="660"/>
      <c r="T136" s="660"/>
      <c r="U136" s="660"/>
      <c r="V136" s="661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hidden="1" customHeight="1" x14ac:dyDescent="0.25">
      <c r="A137" s="654" t="s">
        <v>78</v>
      </c>
      <c r="B137" s="654"/>
      <c r="C137" s="654"/>
      <c r="D137" s="654"/>
      <c r="E137" s="654"/>
      <c r="F137" s="654"/>
      <c r="G137" s="654"/>
      <c r="H137" s="654"/>
      <c r="I137" s="654"/>
      <c r="J137" s="654"/>
      <c r="K137" s="654"/>
      <c r="L137" s="654"/>
      <c r="M137" s="654"/>
      <c r="N137" s="654"/>
      <c r="O137" s="654"/>
      <c r="P137" s="654"/>
      <c r="Q137" s="654"/>
      <c r="R137" s="654"/>
      <c r="S137" s="654"/>
      <c r="T137" s="654"/>
      <c r="U137" s="654"/>
      <c r="V137" s="654"/>
      <c r="W137" s="654"/>
      <c r="X137" s="654"/>
      <c r="Y137" s="654"/>
      <c r="Z137" s="654"/>
      <c r="AA137" s="66"/>
      <c r="AB137" s="66"/>
      <c r="AC137" s="80"/>
    </row>
    <row r="138" spans="1:68" ht="27" hidden="1" customHeight="1" x14ac:dyDescent="0.25">
      <c r="A138" s="63" t="s">
        <v>258</v>
      </c>
      <c r="B138" s="63" t="s">
        <v>259</v>
      </c>
      <c r="C138" s="36">
        <v>4301031235</v>
      </c>
      <c r="D138" s="655">
        <v>4680115883444</v>
      </c>
      <c r="E138" s="655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2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7"/>
      <c r="R138" s="657"/>
      <c r="S138" s="657"/>
      <c r="T138" s="65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260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hidden="1" customHeight="1" x14ac:dyDescent="0.25">
      <c r="A139" s="63" t="s">
        <v>258</v>
      </c>
      <c r="B139" s="63" t="s">
        <v>261</v>
      </c>
      <c r="C139" s="36">
        <v>4301031234</v>
      </c>
      <c r="D139" s="655">
        <v>4680115883444</v>
      </c>
      <c r="E139" s="655"/>
      <c r="F139" s="62">
        <v>0.35</v>
      </c>
      <c r="G139" s="37">
        <v>8</v>
      </c>
      <c r="H139" s="62">
        <v>2.8</v>
      </c>
      <c r="I139" s="62">
        <v>3.0680000000000001</v>
      </c>
      <c r="J139" s="37">
        <v>182</v>
      </c>
      <c r="K139" s="37" t="s">
        <v>90</v>
      </c>
      <c r="L139" s="37" t="s">
        <v>45</v>
      </c>
      <c r="M139" s="38" t="s">
        <v>111</v>
      </c>
      <c r="N139" s="38"/>
      <c r="O139" s="37">
        <v>90</v>
      </c>
      <c r="P139" s="72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7"/>
      <c r="R139" s="657"/>
      <c r="S139" s="657"/>
      <c r="T139" s="658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06" t="s">
        <v>260</v>
      </c>
      <c r="AG139" s="78"/>
      <c r="AJ139" s="84" t="s">
        <v>45</v>
      </c>
      <c r="AK139" s="84">
        <v>0</v>
      </c>
      <c r="BB139" s="207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hidden="1" x14ac:dyDescent="0.2">
      <c r="A140" s="662"/>
      <c r="B140" s="662"/>
      <c r="C140" s="662"/>
      <c r="D140" s="662"/>
      <c r="E140" s="662"/>
      <c r="F140" s="662"/>
      <c r="G140" s="662"/>
      <c r="H140" s="662"/>
      <c r="I140" s="662"/>
      <c r="J140" s="662"/>
      <c r="K140" s="662"/>
      <c r="L140" s="662"/>
      <c r="M140" s="662"/>
      <c r="N140" s="662"/>
      <c r="O140" s="663"/>
      <c r="P140" s="659" t="s">
        <v>40</v>
      </c>
      <c r="Q140" s="660"/>
      <c r="R140" s="660"/>
      <c r="S140" s="660"/>
      <c r="T140" s="660"/>
      <c r="U140" s="660"/>
      <c r="V140" s="661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hidden="1" x14ac:dyDescent="0.2">
      <c r="A141" s="662"/>
      <c r="B141" s="662"/>
      <c r="C141" s="662"/>
      <c r="D141" s="662"/>
      <c r="E141" s="662"/>
      <c r="F141" s="662"/>
      <c r="G141" s="662"/>
      <c r="H141" s="662"/>
      <c r="I141" s="662"/>
      <c r="J141" s="662"/>
      <c r="K141" s="662"/>
      <c r="L141" s="662"/>
      <c r="M141" s="662"/>
      <c r="N141" s="662"/>
      <c r="O141" s="663"/>
      <c r="P141" s="659" t="s">
        <v>40</v>
      </c>
      <c r="Q141" s="660"/>
      <c r="R141" s="660"/>
      <c r="S141" s="660"/>
      <c r="T141" s="660"/>
      <c r="U141" s="660"/>
      <c r="V141" s="661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hidden="1" customHeight="1" x14ac:dyDescent="0.25">
      <c r="A142" s="654" t="s">
        <v>85</v>
      </c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4"/>
      <c r="R142" s="654"/>
      <c r="S142" s="654"/>
      <c r="T142" s="654"/>
      <c r="U142" s="654"/>
      <c r="V142" s="654"/>
      <c r="W142" s="654"/>
      <c r="X142" s="654"/>
      <c r="Y142" s="654"/>
      <c r="Z142" s="654"/>
      <c r="AA142" s="66"/>
      <c r="AB142" s="66"/>
      <c r="AC142" s="80"/>
    </row>
    <row r="143" spans="1:68" ht="16.5" hidden="1" customHeight="1" x14ac:dyDescent="0.25">
      <c r="A143" s="63" t="s">
        <v>262</v>
      </c>
      <c r="B143" s="63" t="s">
        <v>263</v>
      </c>
      <c r="C143" s="36">
        <v>4301051477</v>
      </c>
      <c r="D143" s="655">
        <v>4680115882584</v>
      </c>
      <c r="E143" s="655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2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7"/>
      <c r="R143" s="657"/>
      <c r="S143" s="657"/>
      <c r="T143" s="65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256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hidden="1" customHeight="1" x14ac:dyDescent="0.25">
      <c r="A144" s="63" t="s">
        <v>262</v>
      </c>
      <c r="B144" s="63" t="s">
        <v>264</v>
      </c>
      <c r="C144" s="36">
        <v>4301051476</v>
      </c>
      <c r="D144" s="655">
        <v>4680115882584</v>
      </c>
      <c r="E144" s="655"/>
      <c r="F144" s="62">
        <v>0.33</v>
      </c>
      <c r="G144" s="37">
        <v>8</v>
      </c>
      <c r="H144" s="62">
        <v>2.64</v>
      </c>
      <c r="I144" s="62">
        <v>2.9079999999999999</v>
      </c>
      <c r="J144" s="37">
        <v>182</v>
      </c>
      <c r="K144" s="37" t="s">
        <v>90</v>
      </c>
      <c r="L144" s="37" t="s">
        <v>45</v>
      </c>
      <c r="M144" s="38" t="s">
        <v>111</v>
      </c>
      <c r="N144" s="38"/>
      <c r="O144" s="37">
        <v>60</v>
      </c>
      <c r="P144" s="7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7"/>
      <c r="R144" s="657"/>
      <c r="S144" s="657"/>
      <c r="T144" s="658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10" t="s">
        <v>256</v>
      </c>
      <c r="AG144" s="78"/>
      <c r="AJ144" s="84" t="s">
        <v>45</v>
      </c>
      <c r="AK144" s="84">
        <v>0</v>
      </c>
      <c r="BB144" s="211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idden="1" x14ac:dyDescent="0.2">
      <c r="A145" s="662"/>
      <c r="B145" s="662"/>
      <c r="C145" s="662"/>
      <c r="D145" s="662"/>
      <c r="E145" s="662"/>
      <c r="F145" s="662"/>
      <c r="G145" s="662"/>
      <c r="H145" s="662"/>
      <c r="I145" s="662"/>
      <c r="J145" s="662"/>
      <c r="K145" s="662"/>
      <c r="L145" s="662"/>
      <c r="M145" s="662"/>
      <c r="N145" s="662"/>
      <c r="O145" s="663"/>
      <c r="P145" s="659" t="s">
        <v>40</v>
      </c>
      <c r="Q145" s="660"/>
      <c r="R145" s="660"/>
      <c r="S145" s="660"/>
      <c r="T145" s="660"/>
      <c r="U145" s="660"/>
      <c r="V145" s="661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hidden="1" x14ac:dyDescent="0.2">
      <c r="A146" s="662"/>
      <c r="B146" s="662"/>
      <c r="C146" s="662"/>
      <c r="D146" s="662"/>
      <c r="E146" s="662"/>
      <c r="F146" s="662"/>
      <c r="G146" s="662"/>
      <c r="H146" s="662"/>
      <c r="I146" s="662"/>
      <c r="J146" s="662"/>
      <c r="K146" s="662"/>
      <c r="L146" s="662"/>
      <c r="M146" s="662"/>
      <c r="N146" s="662"/>
      <c r="O146" s="663"/>
      <c r="P146" s="659" t="s">
        <v>40</v>
      </c>
      <c r="Q146" s="660"/>
      <c r="R146" s="660"/>
      <c r="S146" s="660"/>
      <c r="T146" s="660"/>
      <c r="U146" s="660"/>
      <c r="V146" s="661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hidden="1" customHeight="1" x14ac:dyDescent="0.25">
      <c r="A147" s="653" t="s">
        <v>112</v>
      </c>
      <c r="B147" s="653"/>
      <c r="C147" s="653"/>
      <c r="D147" s="653"/>
      <c r="E147" s="653"/>
      <c r="F147" s="653"/>
      <c r="G147" s="653"/>
      <c r="H147" s="653"/>
      <c r="I147" s="653"/>
      <c r="J147" s="653"/>
      <c r="K147" s="653"/>
      <c r="L147" s="653"/>
      <c r="M147" s="653"/>
      <c r="N147" s="653"/>
      <c r="O147" s="653"/>
      <c r="P147" s="653"/>
      <c r="Q147" s="653"/>
      <c r="R147" s="653"/>
      <c r="S147" s="653"/>
      <c r="T147" s="653"/>
      <c r="U147" s="653"/>
      <c r="V147" s="653"/>
      <c r="W147" s="653"/>
      <c r="X147" s="653"/>
      <c r="Y147" s="653"/>
      <c r="Z147" s="653"/>
      <c r="AA147" s="65"/>
      <c r="AB147" s="65"/>
      <c r="AC147" s="79"/>
    </row>
    <row r="148" spans="1:68" ht="14.25" hidden="1" customHeight="1" x14ac:dyDescent="0.25">
      <c r="A148" s="654" t="s">
        <v>114</v>
      </c>
      <c r="B148" s="654"/>
      <c r="C148" s="654"/>
      <c r="D148" s="654"/>
      <c r="E148" s="654"/>
      <c r="F148" s="654"/>
      <c r="G148" s="654"/>
      <c r="H148" s="654"/>
      <c r="I148" s="654"/>
      <c r="J148" s="654"/>
      <c r="K148" s="654"/>
      <c r="L148" s="654"/>
      <c r="M148" s="654"/>
      <c r="N148" s="654"/>
      <c r="O148" s="654"/>
      <c r="P148" s="654"/>
      <c r="Q148" s="654"/>
      <c r="R148" s="654"/>
      <c r="S148" s="654"/>
      <c r="T148" s="654"/>
      <c r="U148" s="654"/>
      <c r="V148" s="654"/>
      <c r="W148" s="654"/>
      <c r="X148" s="654"/>
      <c r="Y148" s="654"/>
      <c r="Z148" s="654"/>
      <c r="AA148" s="66"/>
      <c r="AB148" s="66"/>
      <c r="AC148" s="80"/>
    </row>
    <row r="149" spans="1:68" ht="27" hidden="1" customHeight="1" x14ac:dyDescent="0.25">
      <c r="A149" s="63" t="s">
        <v>265</v>
      </c>
      <c r="B149" s="63" t="s">
        <v>266</v>
      </c>
      <c r="C149" s="36">
        <v>4301011705</v>
      </c>
      <c r="D149" s="655">
        <v>4607091384604</v>
      </c>
      <c r="E149" s="655"/>
      <c r="F149" s="62">
        <v>0.4</v>
      </c>
      <c r="G149" s="37">
        <v>10</v>
      </c>
      <c r="H149" s="62">
        <v>4</v>
      </c>
      <c r="I149" s="62">
        <v>4.21</v>
      </c>
      <c r="J149" s="37">
        <v>132</v>
      </c>
      <c r="K149" s="37" t="s">
        <v>122</v>
      </c>
      <c r="L149" s="37" t="s">
        <v>45</v>
      </c>
      <c r="M149" s="38" t="s">
        <v>118</v>
      </c>
      <c r="N149" s="38"/>
      <c r="O149" s="37">
        <v>50</v>
      </c>
      <c r="P149" s="72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7"/>
      <c r="R149" s="657"/>
      <c r="S149" s="657"/>
      <c r="T149" s="658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IFERROR(IF(Y149=0,"",ROUNDUP(Y149/H149,0)*0.00902),"")</f>
        <v/>
      </c>
      <c r="AA149" s="68" t="s">
        <v>45</v>
      </c>
      <c r="AB149" s="69" t="s">
        <v>45</v>
      </c>
      <c r="AC149" s="212" t="s">
        <v>267</v>
      </c>
      <c r="AG149" s="78"/>
      <c r="AJ149" s="84" t="s">
        <v>45</v>
      </c>
      <c r="AK149" s="84">
        <v>0</v>
      </c>
      <c r="BB149" s="213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idden="1" x14ac:dyDescent="0.2">
      <c r="A150" s="662"/>
      <c r="B150" s="662"/>
      <c r="C150" s="662"/>
      <c r="D150" s="662"/>
      <c r="E150" s="662"/>
      <c r="F150" s="662"/>
      <c r="G150" s="662"/>
      <c r="H150" s="662"/>
      <c r="I150" s="662"/>
      <c r="J150" s="662"/>
      <c r="K150" s="662"/>
      <c r="L150" s="662"/>
      <c r="M150" s="662"/>
      <c r="N150" s="662"/>
      <c r="O150" s="663"/>
      <c r="P150" s="659" t="s">
        <v>40</v>
      </c>
      <c r="Q150" s="660"/>
      <c r="R150" s="660"/>
      <c r="S150" s="660"/>
      <c r="T150" s="660"/>
      <c r="U150" s="660"/>
      <c r="V150" s="661"/>
      <c r="W150" s="42" t="s">
        <v>39</v>
      </c>
      <c r="X150" s="43">
        <f>IFERROR(X149/H149,"0")</f>
        <v>0</v>
      </c>
      <c r="Y150" s="43">
        <f>IFERROR(Y149/H149,"0")</f>
        <v>0</v>
      </c>
      <c r="Z150" s="43">
        <f>IFERROR(IF(Z149="",0,Z149),"0")</f>
        <v>0</v>
      </c>
      <c r="AA150" s="67"/>
      <c r="AB150" s="67"/>
      <c r="AC150" s="67"/>
    </row>
    <row r="151" spans="1:68" hidden="1" x14ac:dyDescent="0.2">
      <c r="A151" s="662"/>
      <c r="B151" s="662"/>
      <c r="C151" s="662"/>
      <c r="D151" s="662"/>
      <c r="E151" s="662"/>
      <c r="F151" s="662"/>
      <c r="G151" s="662"/>
      <c r="H151" s="662"/>
      <c r="I151" s="662"/>
      <c r="J151" s="662"/>
      <c r="K151" s="662"/>
      <c r="L151" s="662"/>
      <c r="M151" s="662"/>
      <c r="N151" s="662"/>
      <c r="O151" s="663"/>
      <c r="P151" s="659" t="s">
        <v>40</v>
      </c>
      <c r="Q151" s="660"/>
      <c r="R151" s="660"/>
      <c r="S151" s="660"/>
      <c r="T151" s="660"/>
      <c r="U151" s="660"/>
      <c r="V151" s="661"/>
      <c r="W151" s="42" t="s">
        <v>0</v>
      </c>
      <c r="X151" s="43">
        <f>IFERROR(SUM(X149:X149),"0")</f>
        <v>0</v>
      </c>
      <c r="Y151" s="43">
        <f>IFERROR(SUM(Y149:Y149),"0")</f>
        <v>0</v>
      </c>
      <c r="Z151" s="42"/>
      <c r="AA151" s="67"/>
      <c r="AB151" s="67"/>
      <c r="AC151" s="67"/>
    </row>
    <row r="152" spans="1:68" ht="14.25" hidden="1" customHeight="1" x14ac:dyDescent="0.25">
      <c r="A152" s="654" t="s">
        <v>78</v>
      </c>
      <c r="B152" s="654"/>
      <c r="C152" s="654"/>
      <c r="D152" s="654"/>
      <c r="E152" s="654"/>
      <c r="F152" s="654"/>
      <c r="G152" s="654"/>
      <c r="H152" s="654"/>
      <c r="I152" s="654"/>
      <c r="J152" s="654"/>
      <c r="K152" s="654"/>
      <c r="L152" s="654"/>
      <c r="M152" s="654"/>
      <c r="N152" s="654"/>
      <c r="O152" s="654"/>
      <c r="P152" s="654"/>
      <c r="Q152" s="654"/>
      <c r="R152" s="654"/>
      <c r="S152" s="654"/>
      <c r="T152" s="654"/>
      <c r="U152" s="654"/>
      <c r="V152" s="654"/>
      <c r="W152" s="654"/>
      <c r="X152" s="654"/>
      <c r="Y152" s="654"/>
      <c r="Z152" s="654"/>
      <c r="AA152" s="66"/>
      <c r="AB152" s="66"/>
      <c r="AC152" s="80"/>
    </row>
    <row r="153" spans="1:68" ht="16.5" hidden="1" customHeight="1" x14ac:dyDescent="0.25">
      <c r="A153" s="63" t="s">
        <v>268</v>
      </c>
      <c r="B153" s="63" t="s">
        <v>269</v>
      </c>
      <c r="C153" s="36">
        <v>4301030895</v>
      </c>
      <c r="D153" s="655">
        <v>4607091387667</v>
      </c>
      <c r="E153" s="655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118</v>
      </c>
      <c r="N153" s="38"/>
      <c r="O153" s="37">
        <v>40</v>
      </c>
      <c r="P153" s="7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7"/>
      <c r="R153" s="657"/>
      <c r="S153" s="657"/>
      <c r="T153" s="65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16.5" customHeight="1" x14ac:dyDescent="0.25">
      <c r="A154" s="63" t="s">
        <v>271</v>
      </c>
      <c r="B154" s="63" t="s">
        <v>272</v>
      </c>
      <c r="C154" s="36">
        <v>4301030961</v>
      </c>
      <c r="D154" s="655">
        <v>4607091387636</v>
      </c>
      <c r="E154" s="655"/>
      <c r="F154" s="62">
        <v>0.7</v>
      </c>
      <c r="G154" s="37">
        <v>6</v>
      </c>
      <c r="H154" s="62">
        <v>4.2</v>
      </c>
      <c r="I154" s="62">
        <v>4.47</v>
      </c>
      <c r="J154" s="37">
        <v>182</v>
      </c>
      <c r="K154" s="37" t="s">
        <v>90</v>
      </c>
      <c r="L154" s="37" t="s">
        <v>45</v>
      </c>
      <c r="M154" s="38" t="s">
        <v>83</v>
      </c>
      <c r="N154" s="38"/>
      <c r="O154" s="37">
        <v>40</v>
      </c>
      <c r="P154" s="7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7"/>
      <c r="R154" s="657"/>
      <c r="S154" s="657"/>
      <c r="T154" s="658"/>
      <c r="U154" s="39" t="s">
        <v>45</v>
      </c>
      <c r="V154" s="39" t="s">
        <v>45</v>
      </c>
      <c r="W154" s="40" t="s">
        <v>0</v>
      </c>
      <c r="X154" s="58">
        <v>25</v>
      </c>
      <c r="Y154" s="55">
        <f>IFERROR(IF(X154="",0,CEILING((X154/$H154),1)*$H154),"")</f>
        <v>25.200000000000003</v>
      </c>
      <c r="Z154" s="41">
        <f>IFERROR(IF(Y154=0,"",ROUNDUP(Y154/H154,0)*0.00651),"")</f>
        <v>3.9059999999999997E-2</v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26.607142857142858</v>
      </c>
      <c r="BN154" s="78">
        <f>IFERROR(Y154*I154/H154,"0")</f>
        <v>26.82</v>
      </c>
      <c r="BO154" s="78">
        <f>IFERROR(1/J154*(X154/H154),"0")</f>
        <v>3.2705389848246995E-2</v>
      </c>
      <c r="BP154" s="78">
        <f>IFERROR(1/J154*(Y154/H154),"0")</f>
        <v>3.2967032967032968E-2</v>
      </c>
    </row>
    <row r="155" spans="1:68" ht="27" customHeight="1" x14ac:dyDescent="0.25">
      <c r="A155" s="63" t="s">
        <v>274</v>
      </c>
      <c r="B155" s="63" t="s">
        <v>275</v>
      </c>
      <c r="C155" s="36">
        <v>4301030963</v>
      </c>
      <c r="D155" s="655">
        <v>4607091382426</v>
      </c>
      <c r="E155" s="655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119</v>
      </c>
      <c r="L155" s="37" t="s">
        <v>45</v>
      </c>
      <c r="M155" s="38" t="s">
        <v>83</v>
      </c>
      <c r="N155" s="38"/>
      <c r="O155" s="37">
        <v>40</v>
      </c>
      <c r="P155" s="7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7"/>
      <c r="R155" s="657"/>
      <c r="S155" s="657"/>
      <c r="T155" s="658"/>
      <c r="U155" s="39" t="s">
        <v>45</v>
      </c>
      <c r="V155" s="39" t="s">
        <v>45</v>
      </c>
      <c r="W155" s="40" t="s">
        <v>0</v>
      </c>
      <c r="X155" s="58">
        <v>150</v>
      </c>
      <c r="Y155" s="55">
        <f>IFERROR(IF(X155="",0,CEILING((X155/$H155),1)*$H155),"")</f>
        <v>153</v>
      </c>
      <c r="Z155" s="41">
        <f>IFERROR(IF(Y155=0,"",ROUNDUP(Y155/H155,0)*0.01898),"")</f>
        <v>0.32266</v>
      </c>
      <c r="AA155" s="68" t="s">
        <v>45</v>
      </c>
      <c r="AB155" s="69" t="s">
        <v>45</v>
      </c>
      <c r="AC155" s="218" t="s">
        <v>276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159.75000000000003</v>
      </c>
      <c r="BN155" s="78">
        <f>IFERROR(Y155*I155/H155,"0")</f>
        <v>162.94500000000002</v>
      </c>
      <c r="BO155" s="78">
        <f>IFERROR(1/J155*(X155/H155),"0")</f>
        <v>0.26041666666666669</v>
      </c>
      <c r="BP155" s="78">
        <f>IFERROR(1/J155*(Y155/H155),"0")</f>
        <v>0.265625</v>
      </c>
    </row>
    <row r="156" spans="1:68" x14ac:dyDescent="0.2">
      <c r="A156" s="662"/>
      <c r="B156" s="662"/>
      <c r="C156" s="662"/>
      <c r="D156" s="662"/>
      <c r="E156" s="662"/>
      <c r="F156" s="662"/>
      <c r="G156" s="662"/>
      <c r="H156" s="662"/>
      <c r="I156" s="662"/>
      <c r="J156" s="662"/>
      <c r="K156" s="662"/>
      <c r="L156" s="662"/>
      <c r="M156" s="662"/>
      <c r="N156" s="662"/>
      <c r="O156" s="663"/>
      <c r="P156" s="659" t="s">
        <v>40</v>
      </c>
      <c r="Q156" s="660"/>
      <c r="R156" s="660"/>
      <c r="S156" s="660"/>
      <c r="T156" s="660"/>
      <c r="U156" s="660"/>
      <c r="V156" s="661"/>
      <c r="W156" s="42" t="s">
        <v>39</v>
      </c>
      <c r="X156" s="43">
        <f>IFERROR(X153/H153,"0")+IFERROR(X154/H154,"0")+IFERROR(X155/H155,"0")</f>
        <v>22.61904761904762</v>
      </c>
      <c r="Y156" s="43">
        <f>IFERROR(Y153/H153,"0")+IFERROR(Y154/H154,"0")+IFERROR(Y155/H155,"0")</f>
        <v>23</v>
      </c>
      <c r="Z156" s="43">
        <f>IFERROR(IF(Z153="",0,Z153),"0")+IFERROR(IF(Z154="",0,Z154),"0")+IFERROR(IF(Z155="",0,Z155),"0")</f>
        <v>0.36171999999999999</v>
      </c>
      <c r="AA156" s="67"/>
      <c r="AB156" s="67"/>
      <c r="AC156" s="67"/>
    </row>
    <row r="157" spans="1:68" x14ac:dyDescent="0.2">
      <c r="A157" s="662"/>
      <c r="B157" s="662"/>
      <c r="C157" s="662"/>
      <c r="D157" s="662"/>
      <c r="E157" s="662"/>
      <c r="F157" s="662"/>
      <c r="G157" s="662"/>
      <c r="H157" s="662"/>
      <c r="I157" s="662"/>
      <c r="J157" s="662"/>
      <c r="K157" s="662"/>
      <c r="L157" s="662"/>
      <c r="M157" s="662"/>
      <c r="N157" s="662"/>
      <c r="O157" s="663"/>
      <c r="P157" s="659" t="s">
        <v>40</v>
      </c>
      <c r="Q157" s="660"/>
      <c r="R157" s="660"/>
      <c r="S157" s="660"/>
      <c r="T157" s="660"/>
      <c r="U157" s="660"/>
      <c r="V157" s="661"/>
      <c r="W157" s="42" t="s">
        <v>0</v>
      </c>
      <c r="X157" s="43">
        <f>IFERROR(SUM(X153:X155),"0")</f>
        <v>175</v>
      </c>
      <c r="Y157" s="43">
        <f>IFERROR(SUM(Y153:Y155),"0")</f>
        <v>178.2</v>
      </c>
      <c r="Z157" s="42"/>
      <c r="AA157" s="67"/>
      <c r="AB157" s="67"/>
      <c r="AC157" s="67"/>
    </row>
    <row r="158" spans="1:68" ht="27.75" hidden="1" customHeight="1" x14ac:dyDescent="0.2">
      <c r="A158" s="652" t="s">
        <v>277</v>
      </c>
      <c r="B158" s="652"/>
      <c r="C158" s="652"/>
      <c r="D158" s="652"/>
      <c r="E158" s="652"/>
      <c r="F158" s="652"/>
      <c r="G158" s="652"/>
      <c r="H158" s="652"/>
      <c r="I158" s="652"/>
      <c r="J158" s="652"/>
      <c r="K158" s="652"/>
      <c r="L158" s="652"/>
      <c r="M158" s="652"/>
      <c r="N158" s="652"/>
      <c r="O158" s="652"/>
      <c r="P158" s="652"/>
      <c r="Q158" s="652"/>
      <c r="R158" s="652"/>
      <c r="S158" s="652"/>
      <c r="T158" s="652"/>
      <c r="U158" s="652"/>
      <c r="V158" s="652"/>
      <c r="W158" s="652"/>
      <c r="X158" s="652"/>
      <c r="Y158" s="652"/>
      <c r="Z158" s="652"/>
      <c r="AA158" s="54"/>
      <c r="AB158" s="54"/>
      <c r="AC158" s="54"/>
    </row>
    <row r="159" spans="1:68" ht="16.5" hidden="1" customHeight="1" x14ac:dyDescent="0.25">
      <c r="A159" s="653" t="s">
        <v>278</v>
      </c>
      <c r="B159" s="653"/>
      <c r="C159" s="653"/>
      <c r="D159" s="653"/>
      <c r="E159" s="653"/>
      <c r="F159" s="653"/>
      <c r="G159" s="653"/>
      <c r="H159" s="653"/>
      <c r="I159" s="653"/>
      <c r="J159" s="653"/>
      <c r="K159" s="653"/>
      <c r="L159" s="653"/>
      <c r="M159" s="653"/>
      <c r="N159" s="653"/>
      <c r="O159" s="653"/>
      <c r="P159" s="653"/>
      <c r="Q159" s="653"/>
      <c r="R159" s="653"/>
      <c r="S159" s="653"/>
      <c r="T159" s="653"/>
      <c r="U159" s="653"/>
      <c r="V159" s="653"/>
      <c r="W159" s="653"/>
      <c r="X159" s="653"/>
      <c r="Y159" s="653"/>
      <c r="Z159" s="653"/>
      <c r="AA159" s="65"/>
      <c r="AB159" s="65"/>
      <c r="AC159" s="79"/>
    </row>
    <row r="160" spans="1:68" ht="14.25" hidden="1" customHeight="1" x14ac:dyDescent="0.25">
      <c r="A160" s="654" t="s">
        <v>153</v>
      </c>
      <c r="B160" s="654"/>
      <c r="C160" s="654"/>
      <c r="D160" s="654"/>
      <c r="E160" s="654"/>
      <c r="F160" s="654"/>
      <c r="G160" s="654"/>
      <c r="H160" s="654"/>
      <c r="I160" s="654"/>
      <c r="J160" s="654"/>
      <c r="K160" s="654"/>
      <c r="L160" s="654"/>
      <c r="M160" s="654"/>
      <c r="N160" s="654"/>
      <c r="O160" s="654"/>
      <c r="P160" s="654"/>
      <c r="Q160" s="654"/>
      <c r="R160" s="654"/>
      <c r="S160" s="654"/>
      <c r="T160" s="654"/>
      <c r="U160" s="654"/>
      <c r="V160" s="654"/>
      <c r="W160" s="654"/>
      <c r="X160" s="654"/>
      <c r="Y160" s="654"/>
      <c r="Z160" s="654"/>
      <c r="AA160" s="66"/>
      <c r="AB160" s="66"/>
      <c r="AC160" s="80"/>
    </row>
    <row r="161" spans="1:68" ht="27" hidden="1" customHeight="1" x14ac:dyDescent="0.25">
      <c r="A161" s="63" t="s">
        <v>279</v>
      </c>
      <c r="B161" s="63" t="s">
        <v>280</v>
      </c>
      <c r="C161" s="36">
        <v>4301020323</v>
      </c>
      <c r="D161" s="655">
        <v>4680115886223</v>
      </c>
      <c r="E161" s="655"/>
      <c r="F161" s="62">
        <v>0.33</v>
      </c>
      <c r="G161" s="37">
        <v>6</v>
      </c>
      <c r="H161" s="62">
        <v>1.98</v>
      </c>
      <c r="I161" s="62">
        <v>2.08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57"/>
      <c r="R161" s="657"/>
      <c r="S161" s="657"/>
      <c r="T161" s="658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281</v>
      </c>
      <c r="AG161" s="78"/>
      <c r="AJ161" s="84" t="s">
        <v>45</v>
      </c>
      <c r="AK161" s="84">
        <v>0</v>
      </c>
      <c r="BB161" s="221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idden="1" x14ac:dyDescent="0.2">
      <c r="A162" s="662"/>
      <c r="B162" s="662"/>
      <c r="C162" s="662"/>
      <c r="D162" s="662"/>
      <c r="E162" s="662"/>
      <c r="F162" s="662"/>
      <c r="G162" s="662"/>
      <c r="H162" s="662"/>
      <c r="I162" s="662"/>
      <c r="J162" s="662"/>
      <c r="K162" s="662"/>
      <c r="L162" s="662"/>
      <c r="M162" s="662"/>
      <c r="N162" s="662"/>
      <c r="O162" s="663"/>
      <c r="P162" s="659" t="s">
        <v>40</v>
      </c>
      <c r="Q162" s="660"/>
      <c r="R162" s="660"/>
      <c r="S162" s="660"/>
      <c r="T162" s="660"/>
      <c r="U162" s="660"/>
      <c r="V162" s="661"/>
      <c r="W162" s="42" t="s">
        <v>39</v>
      </c>
      <c r="X162" s="43">
        <f>IFERROR(X161/H161,"0")</f>
        <v>0</v>
      </c>
      <c r="Y162" s="43">
        <f>IFERROR(Y161/H161,"0")</f>
        <v>0</v>
      </c>
      <c r="Z162" s="43">
        <f>IFERROR(IF(Z161="",0,Z161),"0")</f>
        <v>0</v>
      </c>
      <c r="AA162" s="67"/>
      <c r="AB162" s="67"/>
      <c r="AC162" s="67"/>
    </row>
    <row r="163" spans="1:68" hidden="1" x14ac:dyDescent="0.2">
      <c r="A163" s="662"/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3"/>
      <c r="P163" s="659" t="s">
        <v>40</v>
      </c>
      <c r="Q163" s="660"/>
      <c r="R163" s="660"/>
      <c r="S163" s="660"/>
      <c r="T163" s="660"/>
      <c r="U163" s="660"/>
      <c r="V163" s="661"/>
      <c r="W163" s="42" t="s">
        <v>0</v>
      </c>
      <c r="X163" s="43">
        <f>IFERROR(SUM(X161:X161),"0")</f>
        <v>0</v>
      </c>
      <c r="Y163" s="43">
        <f>IFERROR(SUM(Y161:Y161),"0")</f>
        <v>0</v>
      </c>
      <c r="Z163" s="42"/>
      <c r="AA163" s="67"/>
      <c r="AB163" s="67"/>
      <c r="AC163" s="67"/>
    </row>
    <row r="164" spans="1:68" ht="14.25" hidden="1" customHeight="1" x14ac:dyDescent="0.25">
      <c r="A164" s="654" t="s">
        <v>78</v>
      </c>
      <c r="B164" s="654"/>
      <c r="C164" s="654"/>
      <c r="D164" s="654"/>
      <c r="E164" s="654"/>
      <c r="F164" s="654"/>
      <c r="G164" s="654"/>
      <c r="H164" s="654"/>
      <c r="I164" s="654"/>
      <c r="J164" s="654"/>
      <c r="K164" s="654"/>
      <c r="L164" s="654"/>
      <c r="M164" s="654"/>
      <c r="N164" s="654"/>
      <c r="O164" s="654"/>
      <c r="P164" s="654"/>
      <c r="Q164" s="654"/>
      <c r="R164" s="654"/>
      <c r="S164" s="654"/>
      <c r="T164" s="654"/>
      <c r="U164" s="654"/>
      <c r="V164" s="654"/>
      <c r="W164" s="654"/>
      <c r="X164" s="654"/>
      <c r="Y164" s="654"/>
      <c r="Z164" s="654"/>
      <c r="AA164" s="66"/>
      <c r="AB164" s="66"/>
      <c r="AC164" s="80"/>
    </row>
    <row r="165" spans="1:68" ht="27" hidden="1" customHeight="1" x14ac:dyDescent="0.25">
      <c r="A165" s="63" t="s">
        <v>282</v>
      </c>
      <c r="B165" s="63" t="s">
        <v>283</v>
      </c>
      <c r="C165" s="36">
        <v>4301031191</v>
      </c>
      <c r="D165" s="655">
        <v>4680115880993</v>
      </c>
      <c r="E165" s="655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57"/>
      <c r="R165" s="657"/>
      <c r="S165" s="657"/>
      <c r="T165" s="65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ref="Y165:Y173" si="21">IFERROR(IF(X165="",0,CEILING((X165/$H165),1)*$H165),"")</f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ref="BM165:BM173" si="22">IFERROR(X165*I165/H165,"0")</f>
        <v>0</v>
      </c>
      <c r="BN165" s="78">
        <f t="shared" ref="BN165:BN173" si="23">IFERROR(Y165*I165/H165,"0")</f>
        <v>0</v>
      </c>
      <c r="BO165" s="78">
        <f t="shared" ref="BO165:BO173" si="24">IFERROR(1/J165*(X165/H165),"0")</f>
        <v>0</v>
      </c>
      <c r="BP165" s="78">
        <f t="shared" ref="BP165:BP173" si="25">IFERROR(1/J165*(Y165/H165),"0")</f>
        <v>0</v>
      </c>
    </row>
    <row r="166" spans="1:68" ht="27" hidden="1" customHeight="1" x14ac:dyDescent="0.25">
      <c r="A166" s="63" t="s">
        <v>285</v>
      </c>
      <c r="B166" s="63" t="s">
        <v>286</v>
      </c>
      <c r="C166" s="36">
        <v>4301031204</v>
      </c>
      <c r="D166" s="655">
        <v>4680115881761</v>
      </c>
      <c r="E166" s="655"/>
      <c r="F166" s="62">
        <v>0.7</v>
      </c>
      <c r="G166" s="37">
        <v>6</v>
      </c>
      <c r="H166" s="62">
        <v>4.2</v>
      </c>
      <c r="I166" s="62">
        <v>4.47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57"/>
      <c r="R166" s="657"/>
      <c r="S166" s="657"/>
      <c r="T166" s="65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hidden="1" customHeight="1" x14ac:dyDescent="0.25">
      <c r="A167" s="63" t="s">
        <v>288</v>
      </c>
      <c r="B167" s="63" t="s">
        <v>289</v>
      </c>
      <c r="C167" s="36">
        <v>4301031201</v>
      </c>
      <c r="D167" s="655">
        <v>4680115881563</v>
      </c>
      <c r="E167" s="655"/>
      <c r="F167" s="62">
        <v>0.7</v>
      </c>
      <c r="G167" s="37">
        <v>6</v>
      </c>
      <c r="H167" s="62">
        <v>4.2</v>
      </c>
      <c r="I167" s="62">
        <v>4.41</v>
      </c>
      <c r="J167" s="37">
        <v>132</v>
      </c>
      <c r="K167" s="37" t="s">
        <v>122</v>
      </c>
      <c r="L167" s="37" t="s">
        <v>45</v>
      </c>
      <c r="M167" s="38" t="s">
        <v>83</v>
      </c>
      <c r="N167" s="38"/>
      <c r="O167" s="37">
        <v>40</v>
      </c>
      <c r="P167" s="7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57"/>
      <c r="R167" s="657"/>
      <c r="S167" s="657"/>
      <c r="T167" s="658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26" t="s">
        <v>290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hidden="1" customHeight="1" x14ac:dyDescent="0.25">
      <c r="A168" s="63" t="s">
        <v>291</v>
      </c>
      <c r="B168" s="63" t="s">
        <v>292</v>
      </c>
      <c r="C168" s="36">
        <v>4301031199</v>
      </c>
      <c r="D168" s="655">
        <v>4680115880986</v>
      </c>
      <c r="E168" s="655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57"/>
      <c r="R168" s="657"/>
      <c r="S168" s="657"/>
      <c r="T168" s="658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hidden="1" customHeight="1" x14ac:dyDescent="0.25">
      <c r="A169" s="63" t="s">
        <v>293</v>
      </c>
      <c r="B169" s="63" t="s">
        <v>294</v>
      </c>
      <c r="C169" s="36">
        <v>4301031205</v>
      </c>
      <c r="D169" s="655">
        <v>4680115881785</v>
      </c>
      <c r="E169" s="655"/>
      <c r="F169" s="62">
        <v>0.35</v>
      </c>
      <c r="G169" s="37">
        <v>6</v>
      </c>
      <c r="H169" s="62">
        <v>2.1</v>
      </c>
      <c r="I169" s="62">
        <v>2.23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57"/>
      <c r="R169" s="657"/>
      <c r="S169" s="657"/>
      <c r="T169" s="65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287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hidden="1" customHeight="1" x14ac:dyDescent="0.25">
      <c r="A170" s="63" t="s">
        <v>295</v>
      </c>
      <c r="B170" s="63" t="s">
        <v>296</v>
      </c>
      <c r="C170" s="36">
        <v>4301031399</v>
      </c>
      <c r="D170" s="655">
        <v>4680115886537</v>
      </c>
      <c r="E170" s="655"/>
      <c r="F170" s="62">
        <v>0.3</v>
      </c>
      <c r="G170" s="37">
        <v>6</v>
      </c>
      <c r="H170" s="62">
        <v>1.8</v>
      </c>
      <c r="I170" s="62">
        <v>1.93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57"/>
      <c r="R170" s="657"/>
      <c r="S170" s="657"/>
      <c r="T170" s="65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37.5" hidden="1" customHeight="1" x14ac:dyDescent="0.25">
      <c r="A171" s="63" t="s">
        <v>298</v>
      </c>
      <c r="B171" s="63" t="s">
        <v>299</v>
      </c>
      <c r="C171" s="36">
        <v>4301031202</v>
      </c>
      <c r="D171" s="655">
        <v>4680115881679</v>
      </c>
      <c r="E171" s="655"/>
      <c r="F171" s="62">
        <v>0.35</v>
      </c>
      <c r="G171" s="37">
        <v>6</v>
      </c>
      <c r="H171" s="62">
        <v>2.1</v>
      </c>
      <c r="I171" s="62">
        <v>2.2000000000000002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57"/>
      <c r="R171" s="657"/>
      <c r="S171" s="657"/>
      <c r="T171" s="65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290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hidden="1" customHeight="1" x14ac:dyDescent="0.25">
      <c r="A172" s="63" t="s">
        <v>300</v>
      </c>
      <c r="B172" s="63" t="s">
        <v>301</v>
      </c>
      <c r="C172" s="36">
        <v>4301031158</v>
      </c>
      <c r="D172" s="655">
        <v>4680115880191</v>
      </c>
      <c r="E172" s="655"/>
      <c r="F172" s="62">
        <v>0.4</v>
      </c>
      <c r="G172" s="37">
        <v>6</v>
      </c>
      <c r="H172" s="62">
        <v>2.4</v>
      </c>
      <c r="I172" s="62">
        <v>2.58</v>
      </c>
      <c r="J172" s="37">
        <v>182</v>
      </c>
      <c r="K172" s="37" t="s">
        <v>90</v>
      </c>
      <c r="L172" s="37" t="s">
        <v>45</v>
      </c>
      <c r="M172" s="38" t="s">
        <v>83</v>
      </c>
      <c r="N172" s="38"/>
      <c r="O172" s="37">
        <v>40</v>
      </c>
      <c r="P172" s="7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57"/>
      <c r="R172" s="657"/>
      <c r="S172" s="657"/>
      <c r="T172" s="658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IFERROR(IF(Y172=0,"",ROUNDUP(Y172/H172,0)*0.00651),"")</f>
        <v/>
      </c>
      <c r="AA172" s="68" t="s">
        <v>45</v>
      </c>
      <c r="AB172" s="69" t="s">
        <v>45</v>
      </c>
      <c r="AC172" s="236" t="s">
        <v>290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ht="27" hidden="1" customHeight="1" x14ac:dyDescent="0.25">
      <c r="A173" s="63" t="s">
        <v>302</v>
      </c>
      <c r="B173" s="63" t="s">
        <v>303</v>
      </c>
      <c r="C173" s="36">
        <v>4301031245</v>
      </c>
      <c r="D173" s="655">
        <v>4680115883963</v>
      </c>
      <c r="E173" s="655"/>
      <c r="F173" s="62">
        <v>0.28000000000000003</v>
      </c>
      <c r="G173" s="37">
        <v>6</v>
      </c>
      <c r="H173" s="62">
        <v>1.68</v>
      </c>
      <c r="I173" s="62">
        <v>1.78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57"/>
      <c r="R173" s="657"/>
      <c r="S173" s="657"/>
      <c r="T173" s="658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1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304</v>
      </c>
      <c r="AG173" s="78"/>
      <c r="AJ173" s="84" t="s">
        <v>45</v>
      </c>
      <c r="AK173" s="84">
        <v>0</v>
      </c>
      <c r="BB173" s="239" t="s">
        <v>66</v>
      </c>
      <c r="BM173" s="78">
        <f t="shared" si="22"/>
        <v>0</v>
      </c>
      <c r="BN173" s="78">
        <f t="shared" si="23"/>
        <v>0</v>
      </c>
      <c r="BO173" s="78">
        <f t="shared" si="24"/>
        <v>0</v>
      </c>
      <c r="BP173" s="78">
        <f t="shared" si="25"/>
        <v>0</v>
      </c>
    </row>
    <row r="174" spans="1:68" hidden="1" x14ac:dyDescent="0.2">
      <c r="A174" s="662"/>
      <c r="B174" s="662"/>
      <c r="C174" s="662"/>
      <c r="D174" s="662"/>
      <c r="E174" s="662"/>
      <c r="F174" s="662"/>
      <c r="G174" s="662"/>
      <c r="H174" s="662"/>
      <c r="I174" s="662"/>
      <c r="J174" s="662"/>
      <c r="K174" s="662"/>
      <c r="L174" s="662"/>
      <c r="M174" s="662"/>
      <c r="N174" s="662"/>
      <c r="O174" s="663"/>
      <c r="P174" s="659" t="s">
        <v>40</v>
      </c>
      <c r="Q174" s="660"/>
      <c r="R174" s="660"/>
      <c r="S174" s="660"/>
      <c r="T174" s="660"/>
      <c r="U174" s="660"/>
      <c r="V174" s="661"/>
      <c r="W174" s="42" t="s">
        <v>39</v>
      </c>
      <c r="X174" s="43">
        <f>IFERROR(X165/H165,"0")+IFERROR(X166/H166,"0")+IFERROR(X167/H167,"0")+IFERROR(X168/H168,"0")+IFERROR(X169/H169,"0")+IFERROR(X170/H170,"0")+IFERROR(X171/H171,"0")+IFERROR(X172/H172,"0")+IFERROR(X173/H173,"0")</f>
        <v>0</v>
      </c>
      <c r="Y174" s="43">
        <f>IFERROR(Y165/H165,"0")+IFERROR(Y166/H166,"0")+IFERROR(Y167/H167,"0")+IFERROR(Y168/H168,"0")+IFERROR(Y169/H169,"0")+IFERROR(Y170/H170,"0")+IFERROR(Y171/H171,"0")+IFERROR(Y172/H172,"0")+IFERROR(Y173/H173,"0")</f>
        <v>0</v>
      </c>
      <c r="Z174" s="43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7"/>
      <c r="AB174" s="67"/>
      <c r="AC174" s="67"/>
    </row>
    <row r="175" spans="1:68" hidden="1" x14ac:dyDescent="0.2">
      <c r="A175" s="662"/>
      <c r="B175" s="662"/>
      <c r="C175" s="662"/>
      <c r="D175" s="662"/>
      <c r="E175" s="662"/>
      <c r="F175" s="662"/>
      <c r="G175" s="662"/>
      <c r="H175" s="662"/>
      <c r="I175" s="662"/>
      <c r="J175" s="662"/>
      <c r="K175" s="662"/>
      <c r="L175" s="662"/>
      <c r="M175" s="662"/>
      <c r="N175" s="662"/>
      <c r="O175" s="663"/>
      <c r="P175" s="659" t="s">
        <v>40</v>
      </c>
      <c r="Q175" s="660"/>
      <c r="R175" s="660"/>
      <c r="S175" s="660"/>
      <c r="T175" s="660"/>
      <c r="U175" s="660"/>
      <c r="V175" s="661"/>
      <c r="W175" s="42" t="s">
        <v>0</v>
      </c>
      <c r="X175" s="43">
        <f>IFERROR(SUM(X165:X173),"0")</f>
        <v>0</v>
      </c>
      <c r="Y175" s="43">
        <f>IFERROR(SUM(Y165:Y173),"0")</f>
        <v>0</v>
      </c>
      <c r="Z175" s="42"/>
      <c r="AA175" s="67"/>
      <c r="AB175" s="67"/>
      <c r="AC175" s="67"/>
    </row>
    <row r="176" spans="1:68" ht="14.25" hidden="1" customHeight="1" x14ac:dyDescent="0.25">
      <c r="A176" s="654" t="s">
        <v>106</v>
      </c>
      <c r="B176" s="654"/>
      <c r="C176" s="654"/>
      <c r="D176" s="654"/>
      <c r="E176" s="654"/>
      <c r="F176" s="654"/>
      <c r="G176" s="654"/>
      <c r="H176" s="654"/>
      <c r="I176" s="654"/>
      <c r="J176" s="654"/>
      <c r="K176" s="654"/>
      <c r="L176" s="654"/>
      <c r="M176" s="654"/>
      <c r="N176" s="654"/>
      <c r="O176" s="654"/>
      <c r="P176" s="654"/>
      <c r="Q176" s="654"/>
      <c r="R176" s="654"/>
      <c r="S176" s="654"/>
      <c r="T176" s="654"/>
      <c r="U176" s="654"/>
      <c r="V176" s="654"/>
      <c r="W176" s="654"/>
      <c r="X176" s="654"/>
      <c r="Y176" s="654"/>
      <c r="Z176" s="654"/>
      <c r="AA176" s="66"/>
      <c r="AB176" s="66"/>
      <c r="AC176" s="80"/>
    </row>
    <row r="177" spans="1:68" ht="27" hidden="1" customHeight="1" x14ac:dyDescent="0.25">
      <c r="A177" s="63" t="s">
        <v>305</v>
      </c>
      <c r="B177" s="63" t="s">
        <v>306</v>
      </c>
      <c r="C177" s="36">
        <v>4301032053</v>
      </c>
      <c r="D177" s="655">
        <v>4680115886780</v>
      </c>
      <c r="E177" s="655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309</v>
      </c>
      <c r="L177" s="37" t="s">
        <v>45</v>
      </c>
      <c r="M177" s="38" t="s">
        <v>308</v>
      </c>
      <c r="N177" s="38"/>
      <c r="O177" s="37">
        <v>60</v>
      </c>
      <c r="P177" s="74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57"/>
      <c r="R177" s="657"/>
      <c r="S177" s="657"/>
      <c r="T177" s="65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307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hidden="1" customHeight="1" x14ac:dyDescent="0.25">
      <c r="A178" s="63" t="s">
        <v>310</v>
      </c>
      <c r="B178" s="63" t="s">
        <v>311</v>
      </c>
      <c r="C178" s="36">
        <v>4301032051</v>
      </c>
      <c r="D178" s="655">
        <v>4680115886742</v>
      </c>
      <c r="E178" s="655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309</v>
      </c>
      <c r="L178" s="37" t="s">
        <v>45</v>
      </c>
      <c r="M178" s="38" t="s">
        <v>308</v>
      </c>
      <c r="N178" s="38"/>
      <c r="O178" s="37">
        <v>90</v>
      </c>
      <c r="P178" s="7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657"/>
      <c r="R178" s="657"/>
      <c r="S178" s="657"/>
      <c r="T178" s="65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312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hidden="1" customHeight="1" x14ac:dyDescent="0.25">
      <c r="A179" s="63" t="s">
        <v>313</v>
      </c>
      <c r="B179" s="63" t="s">
        <v>314</v>
      </c>
      <c r="C179" s="36">
        <v>4301032052</v>
      </c>
      <c r="D179" s="655">
        <v>4680115886766</v>
      </c>
      <c r="E179" s="655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309</v>
      </c>
      <c r="L179" s="37" t="s">
        <v>45</v>
      </c>
      <c r="M179" s="38" t="s">
        <v>308</v>
      </c>
      <c r="N179" s="38"/>
      <c r="O179" s="37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657"/>
      <c r="R179" s="657"/>
      <c r="S179" s="657"/>
      <c r="T179" s="658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312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idden="1" x14ac:dyDescent="0.2">
      <c r="A180" s="662"/>
      <c r="B180" s="662"/>
      <c r="C180" s="662"/>
      <c r="D180" s="662"/>
      <c r="E180" s="662"/>
      <c r="F180" s="662"/>
      <c r="G180" s="662"/>
      <c r="H180" s="662"/>
      <c r="I180" s="662"/>
      <c r="J180" s="662"/>
      <c r="K180" s="662"/>
      <c r="L180" s="662"/>
      <c r="M180" s="662"/>
      <c r="N180" s="662"/>
      <c r="O180" s="663"/>
      <c r="P180" s="659" t="s">
        <v>40</v>
      </c>
      <c r="Q180" s="660"/>
      <c r="R180" s="660"/>
      <c r="S180" s="660"/>
      <c r="T180" s="660"/>
      <c r="U180" s="660"/>
      <c r="V180" s="661"/>
      <c r="W180" s="42" t="s">
        <v>39</v>
      </c>
      <c r="X180" s="43">
        <f>IFERROR(X177/H177,"0")+IFERROR(X178/H178,"0")+IFERROR(X179/H179,"0")</f>
        <v>0</v>
      </c>
      <c r="Y180" s="43">
        <f>IFERROR(Y177/H177,"0")+IFERROR(Y178/H178,"0")+IFERROR(Y179/H179,"0")</f>
        <v>0</v>
      </c>
      <c r="Z180" s="43">
        <f>IFERROR(IF(Z177="",0,Z177),"0")+IFERROR(IF(Z178="",0,Z178),"0")+IFERROR(IF(Z179="",0,Z179),"0")</f>
        <v>0</v>
      </c>
      <c r="AA180" s="67"/>
      <c r="AB180" s="67"/>
      <c r="AC180" s="67"/>
    </row>
    <row r="181" spans="1:68" hidden="1" x14ac:dyDescent="0.2">
      <c r="A181" s="662"/>
      <c r="B181" s="662"/>
      <c r="C181" s="662"/>
      <c r="D181" s="662"/>
      <c r="E181" s="662"/>
      <c r="F181" s="662"/>
      <c r="G181" s="662"/>
      <c r="H181" s="662"/>
      <c r="I181" s="662"/>
      <c r="J181" s="662"/>
      <c r="K181" s="662"/>
      <c r="L181" s="662"/>
      <c r="M181" s="662"/>
      <c r="N181" s="662"/>
      <c r="O181" s="663"/>
      <c r="P181" s="659" t="s">
        <v>40</v>
      </c>
      <c r="Q181" s="660"/>
      <c r="R181" s="660"/>
      <c r="S181" s="660"/>
      <c r="T181" s="660"/>
      <c r="U181" s="660"/>
      <c r="V181" s="661"/>
      <c r="W181" s="42" t="s">
        <v>0</v>
      </c>
      <c r="X181" s="43">
        <f>IFERROR(SUM(X177:X179),"0")</f>
        <v>0</v>
      </c>
      <c r="Y181" s="43">
        <f>IFERROR(SUM(Y177:Y179),"0")</f>
        <v>0</v>
      </c>
      <c r="Z181" s="42"/>
      <c r="AA181" s="67"/>
      <c r="AB181" s="67"/>
      <c r="AC181" s="67"/>
    </row>
    <row r="182" spans="1:68" ht="14.25" hidden="1" customHeight="1" x14ac:dyDescent="0.25">
      <c r="A182" s="654" t="s">
        <v>315</v>
      </c>
      <c r="B182" s="654"/>
      <c r="C182" s="654"/>
      <c r="D182" s="654"/>
      <c r="E182" s="654"/>
      <c r="F182" s="654"/>
      <c r="G182" s="654"/>
      <c r="H182" s="654"/>
      <c r="I182" s="654"/>
      <c r="J182" s="654"/>
      <c r="K182" s="654"/>
      <c r="L182" s="654"/>
      <c r="M182" s="654"/>
      <c r="N182" s="654"/>
      <c r="O182" s="654"/>
      <c r="P182" s="654"/>
      <c r="Q182" s="654"/>
      <c r="R182" s="654"/>
      <c r="S182" s="654"/>
      <c r="T182" s="654"/>
      <c r="U182" s="654"/>
      <c r="V182" s="654"/>
      <c r="W182" s="654"/>
      <c r="X182" s="654"/>
      <c r="Y182" s="654"/>
      <c r="Z182" s="654"/>
      <c r="AA182" s="66"/>
      <c r="AB182" s="66"/>
      <c r="AC182" s="80"/>
    </row>
    <row r="183" spans="1:68" ht="27" hidden="1" customHeight="1" x14ac:dyDescent="0.25">
      <c r="A183" s="63" t="s">
        <v>316</v>
      </c>
      <c r="B183" s="63" t="s">
        <v>317</v>
      </c>
      <c r="C183" s="36">
        <v>4301170013</v>
      </c>
      <c r="D183" s="655">
        <v>4680115886797</v>
      </c>
      <c r="E183" s="655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309</v>
      </c>
      <c r="L183" s="37" t="s">
        <v>45</v>
      </c>
      <c r="M183" s="38" t="s">
        <v>308</v>
      </c>
      <c r="N183" s="38"/>
      <c r="O183" s="37">
        <v>90</v>
      </c>
      <c r="P183" s="74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657"/>
      <c r="R183" s="657"/>
      <c r="S183" s="657"/>
      <c r="T183" s="658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46" t="s">
        <v>312</v>
      </c>
      <c r="AG183" s="78"/>
      <c r="AJ183" s="84" t="s">
        <v>45</v>
      </c>
      <c r="AK183" s="84">
        <v>0</v>
      </c>
      <c r="BB183" s="247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idden="1" x14ac:dyDescent="0.2">
      <c r="A184" s="662"/>
      <c r="B184" s="662"/>
      <c r="C184" s="662"/>
      <c r="D184" s="662"/>
      <c r="E184" s="662"/>
      <c r="F184" s="662"/>
      <c r="G184" s="662"/>
      <c r="H184" s="662"/>
      <c r="I184" s="662"/>
      <c r="J184" s="662"/>
      <c r="K184" s="662"/>
      <c r="L184" s="662"/>
      <c r="M184" s="662"/>
      <c r="N184" s="662"/>
      <c r="O184" s="663"/>
      <c r="P184" s="659" t="s">
        <v>40</v>
      </c>
      <c r="Q184" s="660"/>
      <c r="R184" s="660"/>
      <c r="S184" s="660"/>
      <c r="T184" s="660"/>
      <c r="U184" s="660"/>
      <c r="V184" s="661"/>
      <c r="W184" s="42" t="s">
        <v>39</v>
      </c>
      <c r="X184" s="43">
        <f>IFERROR(X183/H183,"0")</f>
        <v>0</v>
      </c>
      <c r="Y184" s="43">
        <f>IFERROR(Y183/H183,"0")</f>
        <v>0</v>
      </c>
      <c r="Z184" s="43">
        <f>IFERROR(IF(Z183="",0,Z183),"0")</f>
        <v>0</v>
      </c>
      <c r="AA184" s="67"/>
      <c r="AB184" s="67"/>
      <c r="AC184" s="67"/>
    </row>
    <row r="185" spans="1:68" hidden="1" x14ac:dyDescent="0.2">
      <c r="A185" s="662"/>
      <c r="B185" s="662"/>
      <c r="C185" s="662"/>
      <c r="D185" s="662"/>
      <c r="E185" s="662"/>
      <c r="F185" s="662"/>
      <c r="G185" s="662"/>
      <c r="H185" s="662"/>
      <c r="I185" s="662"/>
      <c r="J185" s="662"/>
      <c r="K185" s="662"/>
      <c r="L185" s="662"/>
      <c r="M185" s="662"/>
      <c r="N185" s="662"/>
      <c r="O185" s="663"/>
      <c r="P185" s="659" t="s">
        <v>40</v>
      </c>
      <c r="Q185" s="660"/>
      <c r="R185" s="660"/>
      <c r="S185" s="660"/>
      <c r="T185" s="660"/>
      <c r="U185" s="660"/>
      <c r="V185" s="661"/>
      <c r="W185" s="42" t="s">
        <v>0</v>
      </c>
      <c r="X185" s="43">
        <f>IFERROR(SUM(X183:X183),"0")</f>
        <v>0</v>
      </c>
      <c r="Y185" s="43">
        <f>IFERROR(SUM(Y183:Y183),"0")</f>
        <v>0</v>
      </c>
      <c r="Z185" s="42"/>
      <c r="AA185" s="67"/>
      <c r="AB185" s="67"/>
      <c r="AC185" s="67"/>
    </row>
    <row r="186" spans="1:68" ht="16.5" hidden="1" customHeight="1" x14ac:dyDescent="0.25">
      <c r="A186" s="653" t="s">
        <v>318</v>
      </c>
      <c r="B186" s="653"/>
      <c r="C186" s="653"/>
      <c r="D186" s="653"/>
      <c r="E186" s="653"/>
      <c r="F186" s="653"/>
      <c r="G186" s="653"/>
      <c r="H186" s="653"/>
      <c r="I186" s="653"/>
      <c r="J186" s="653"/>
      <c r="K186" s="653"/>
      <c r="L186" s="653"/>
      <c r="M186" s="653"/>
      <c r="N186" s="653"/>
      <c r="O186" s="653"/>
      <c r="P186" s="653"/>
      <c r="Q186" s="653"/>
      <c r="R186" s="653"/>
      <c r="S186" s="653"/>
      <c r="T186" s="653"/>
      <c r="U186" s="653"/>
      <c r="V186" s="653"/>
      <c r="W186" s="653"/>
      <c r="X186" s="653"/>
      <c r="Y186" s="653"/>
      <c r="Z186" s="653"/>
      <c r="AA186" s="65"/>
      <c r="AB186" s="65"/>
      <c r="AC186" s="79"/>
    </row>
    <row r="187" spans="1:68" ht="14.25" hidden="1" customHeight="1" x14ac:dyDescent="0.25">
      <c r="A187" s="654" t="s">
        <v>114</v>
      </c>
      <c r="B187" s="654"/>
      <c r="C187" s="654"/>
      <c r="D187" s="654"/>
      <c r="E187" s="654"/>
      <c r="F187" s="654"/>
      <c r="G187" s="654"/>
      <c r="H187" s="654"/>
      <c r="I187" s="654"/>
      <c r="J187" s="654"/>
      <c r="K187" s="654"/>
      <c r="L187" s="654"/>
      <c r="M187" s="654"/>
      <c r="N187" s="654"/>
      <c r="O187" s="654"/>
      <c r="P187" s="654"/>
      <c r="Q187" s="654"/>
      <c r="R187" s="654"/>
      <c r="S187" s="654"/>
      <c r="T187" s="654"/>
      <c r="U187" s="654"/>
      <c r="V187" s="654"/>
      <c r="W187" s="654"/>
      <c r="X187" s="654"/>
      <c r="Y187" s="654"/>
      <c r="Z187" s="654"/>
      <c r="AA187" s="66"/>
      <c r="AB187" s="66"/>
      <c r="AC187" s="80"/>
    </row>
    <row r="188" spans="1:68" ht="16.5" hidden="1" customHeight="1" x14ac:dyDescent="0.25">
      <c r="A188" s="63" t="s">
        <v>319</v>
      </c>
      <c r="B188" s="63" t="s">
        <v>320</v>
      </c>
      <c r="C188" s="36">
        <v>4301011450</v>
      </c>
      <c r="D188" s="655">
        <v>4680115881402</v>
      </c>
      <c r="E188" s="655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119</v>
      </c>
      <c r="L188" s="37" t="s">
        <v>45</v>
      </c>
      <c r="M188" s="38" t="s">
        <v>118</v>
      </c>
      <c r="N188" s="38"/>
      <c r="O188" s="37">
        <v>55</v>
      </c>
      <c r="P188" s="7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57"/>
      <c r="R188" s="657"/>
      <c r="S188" s="657"/>
      <c r="T188" s="658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8" t="s">
        <v>321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27" hidden="1" customHeight="1" x14ac:dyDescent="0.25">
      <c r="A189" s="63" t="s">
        <v>322</v>
      </c>
      <c r="B189" s="63" t="s">
        <v>323</v>
      </c>
      <c r="C189" s="36">
        <v>4301011768</v>
      </c>
      <c r="D189" s="655">
        <v>4680115881396</v>
      </c>
      <c r="E189" s="655"/>
      <c r="F189" s="62">
        <v>0.45</v>
      </c>
      <c r="G189" s="37">
        <v>6</v>
      </c>
      <c r="H189" s="62">
        <v>2.7</v>
      </c>
      <c r="I189" s="62">
        <v>2.88</v>
      </c>
      <c r="J189" s="37">
        <v>182</v>
      </c>
      <c r="K189" s="37" t="s">
        <v>90</v>
      </c>
      <c r="L189" s="37" t="s">
        <v>45</v>
      </c>
      <c r="M189" s="38" t="s">
        <v>118</v>
      </c>
      <c r="N189" s="38"/>
      <c r="O189" s="37">
        <v>55</v>
      </c>
      <c r="P189" s="7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57"/>
      <c r="R189" s="657"/>
      <c r="S189" s="657"/>
      <c r="T189" s="658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50" t="s">
        <v>321</v>
      </c>
      <c r="AG189" s="78"/>
      <c r="AJ189" s="84" t="s">
        <v>45</v>
      </c>
      <c r="AK189" s="84">
        <v>0</v>
      </c>
      <c r="BB189" s="251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hidden="1" x14ac:dyDescent="0.2">
      <c r="A190" s="662"/>
      <c r="B190" s="662"/>
      <c r="C190" s="662"/>
      <c r="D190" s="662"/>
      <c r="E190" s="662"/>
      <c r="F190" s="662"/>
      <c r="G190" s="662"/>
      <c r="H190" s="662"/>
      <c r="I190" s="662"/>
      <c r="J190" s="662"/>
      <c r="K190" s="662"/>
      <c r="L190" s="662"/>
      <c r="M190" s="662"/>
      <c r="N190" s="662"/>
      <c r="O190" s="663"/>
      <c r="P190" s="659" t="s">
        <v>40</v>
      </c>
      <c r="Q190" s="660"/>
      <c r="R190" s="660"/>
      <c r="S190" s="660"/>
      <c r="T190" s="660"/>
      <c r="U190" s="660"/>
      <c r="V190" s="661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hidden="1" x14ac:dyDescent="0.2">
      <c r="A191" s="662"/>
      <c r="B191" s="662"/>
      <c r="C191" s="662"/>
      <c r="D191" s="662"/>
      <c r="E191" s="662"/>
      <c r="F191" s="662"/>
      <c r="G191" s="662"/>
      <c r="H191" s="662"/>
      <c r="I191" s="662"/>
      <c r="J191" s="662"/>
      <c r="K191" s="662"/>
      <c r="L191" s="662"/>
      <c r="M191" s="662"/>
      <c r="N191" s="662"/>
      <c r="O191" s="663"/>
      <c r="P191" s="659" t="s">
        <v>40</v>
      </c>
      <c r="Q191" s="660"/>
      <c r="R191" s="660"/>
      <c r="S191" s="660"/>
      <c r="T191" s="660"/>
      <c r="U191" s="660"/>
      <c r="V191" s="661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hidden="1" customHeight="1" x14ac:dyDescent="0.25">
      <c r="A192" s="654" t="s">
        <v>153</v>
      </c>
      <c r="B192" s="654"/>
      <c r="C192" s="654"/>
      <c r="D192" s="654"/>
      <c r="E192" s="654"/>
      <c r="F192" s="654"/>
      <c r="G192" s="654"/>
      <c r="H192" s="654"/>
      <c r="I192" s="654"/>
      <c r="J192" s="654"/>
      <c r="K192" s="654"/>
      <c r="L192" s="654"/>
      <c r="M192" s="654"/>
      <c r="N192" s="654"/>
      <c r="O192" s="654"/>
      <c r="P192" s="654"/>
      <c r="Q192" s="654"/>
      <c r="R192" s="654"/>
      <c r="S192" s="654"/>
      <c r="T192" s="654"/>
      <c r="U192" s="654"/>
      <c r="V192" s="654"/>
      <c r="W192" s="654"/>
      <c r="X192" s="654"/>
      <c r="Y192" s="654"/>
      <c r="Z192" s="654"/>
      <c r="AA192" s="66"/>
      <c r="AB192" s="66"/>
      <c r="AC192" s="80"/>
    </row>
    <row r="193" spans="1:68" ht="16.5" hidden="1" customHeight="1" x14ac:dyDescent="0.25">
      <c r="A193" s="63" t="s">
        <v>324</v>
      </c>
      <c r="B193" s="63" t="s">
        <v>325</v>
      </c>
      <c r="C193" s="36">
        <v>4301020262</v>
      </c>
      <c r="D193" s="655">
        <v>4680115882935</v>
      </c>
      <c r="E193" s="655"/>
      <c r="F193" s="62">
        <v>1.35</v>
      </c>
      <c r="G193" s="37">
        <v>8</v>
      </c>
      <c r="H193" s="62">
        <v>10.8</v>
      </c>
      <c r="I193" s="62">
        <v>11.234999999999999</v>
      </c>
      <c r="J193" s="37">
        <v>64</v>
      </c>
      <c r="K193" s="37" t="s">
        <v>119</v>
      </c>
      <c r="L193" s="37" t="s">
        <v>45</v>
      </c>
      <c r="M193" s="38" t="s">
        <v>89</v>
      </c>
      <c r="N193" s="38"/>
      <c r="O193" s="37">
        <v>50</v>
      </c>
      <c r="P193" s="7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57"/>
      <c r="R193" s="657"/>
      <c r="S193" s="657"/>
      <c r="T193" s="65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IFERROR(IF(Y193=0,"",ROUNDUP(Y193/H193,0)*0.01898),"")</f>
        <v/>
      </c>
      <c r="AA193" s="68" t="s">
        <v>45</v>
      </c>
      <c r="AB193" s="69" t="s">
        <v>45</v>
      </c>
      <c r="AC193" s="252" t="s">
        <v>326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t="16.5" hidden="1" customHeight="1" x14ac:dyDescent="0.25">
      <c r="A194" s="63" t="s">
        <v>327</v>
      </c>
      <c r="B194" s="63" t="s">
        <v>328</v>
      </c>
      <c r="C194" s="36">
        <v>4301020220</v>
      </c>
      <c r="D194" s="655">
        <v>4680115880764</v>
      </c>
      <c r="E194" s="655"/>
      <c r="F194" s="62">
        <v>0.35</v>
      </c>
      <c r="G194" s="37">
        <v>6</v>
      </c>
      <c r="H194" s="62">
        <v>2.1</v>
      </c>
      <c r="I194" s="62">
        <v>2.2799999999999998</v>
      </c>
      <c r="J194" s="37">
        <v>182</v>
      </c>
      <c r="K194" s="37" t="s">
        <v>90</v>
      </c>
      <c r="L194" s="37" t="s">
        <v>45</v>
      </c>
      <c r="M194" s="38" t="s">
        <v>118</v>
      </c>
      <c r="N194" s="38"/>
      <c r="O194" s="37">
        <v>50</v>
      </c>
      <c r="P194" s="7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57"/>
      <c r="R194" s="657"/>
      <c r="S194" s="657"/>
      <c r="T194" s="658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IFERROR(IF(Y194=0,"",ROUNDUP(Y194/H194,0)*0.00651),"")</f>
        <v/>
      </c>
      <c r="AA194" s="68" t="s">
        <v>45</v>
      </c>
      <c r="AB194" s="69" t="s">
        <v>45</v>
      </c>
      <c r="AC194" s="254" t="s">
        <v>326</v>
      </c>
      <c r="AG194" s="78"/>
      <c r="AJ194" s="84" t="s">
        <v>45</v>
      </c>
      <c r="AK194" s="84">
        <v>0</v>
      </c>
      <c r="BB194" s="255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hidden="1" x14ac:dyDescent="0.2">
      <c r="A195" s="662"/>
      <c r="B195" s="662"/>
      <c r="C195" s="662"/>
      <c r="D195" s="662"/>
      <c r="E195" s="662"/>
      <c r="F195" s="662"/>
      <c r="G195" s="662"/>
      <c r="H195" s="662"/>
      <c r="I195" s="662"/>
      <c r="J195" s="662"/>
      <c r="K195" s="662"/>
      <c r="L195" s="662"/>
      <c r="M195" s="662"/>
      <c r="N195" s="662"/>
      <c r="O195" s="663"/>
      <c r="P195" s="659" t="s">
        <v>40</v>
      </c>
      <c r="Q195" s="660"/>
      <c r="R195" s="660"/>
      <c r="S195" s="660"/>
      <c r="T195" s="660"/>
      <c r="U195" s="660"/>
      <c r="V195" s="661"/>
      <c r="W195" s="42" t="s">
        <v>39</v>
      </c>
      <c r="X195" s="43">
        <f>IFERROR(X193/H193,"0")+IFERROR(X194/H194,"0")</f>
        <v>0</v>
      </c>
      <c r="Y195" s="43">
        <f>IFERROR(Y193/H193,"0")+IFERROR(Y194/H194,"0")</f>
        <v>0</v>
      </c>
      <c r="Z195" s="43">
        <f>IFERROR(IF(Z193="",0,Z193),"0")+IFERROR(IF(Z194="",0,Z194),"0")</f>
        <v>0</v>
      </c>
      <c r="AA195" s="67"/>
      <c r="AB195" s="67"/>
      <c r="AC195" s="67"/>
    </row>
    <row r="196" spans="1:68" hidden="1" x14ac:dyDescent="0.2">
      <c r="A196" s="662"/>
      <c r="B196" s="662"/>
      <c r="C196" s="662"/>
      <c r="D196" s="662"/>
      <c r="E196" s="662"/>
      <c r="F196" s="662"/>
      <c r="G196" s="662"/>
      <c r="H196" s="662"/>
      <c r="I196" s="662"/>
      <c r="J196" s="662"/>
      <c r="K196" s="662"/>
      <c r="L196" s="662"/>
      <c r="M196" s="662"/>
      <c r="N196" s="662"/>
      <c r="O196" s="663"/>
      <c r="P196" s="659" t="s">
        <v>40</v>
      </c>
      <c r="Q196" s="660"/>
      <c r="R196" s="660"/>
      <c r="S196" s="660"/>
      <c r="T196" s="660"/>
      <c r="U196" s="660"/>
      <c r="V196" s="661"/>
      <c r="W196" s="42" t="s">
        <v>0</v>
      </c>
      <c r="X196" s="43">
        <f>IFERROR(SUM(X193:X194),"0")</f>
        <v>0</v>
      </c>
      <c r="Y196" s="43">
        <f>IFERROR(SUM(Y193:Y194),"0")</f>
        <v>0</v>
      </c>
      <c r="Z196" s="42"/>
      <c r="AA196" s="67"/>
      <c r="AB196" s="67"/>
      <c r="AC196" s="67"/>
    </row>
    <row r="197" spans="1:68" ht="14.25" hidden="1" customHeight="1" x14ac:dyDescent="0.25">
      <c r="A197" s="654" t="s">
        <v>78</v>
      </c>
      <c r="B197" s="654"/>
      <c r="C197" s="654"/>
      <c r="D197" s="654"/>
      <c r="E197" s="654"/>
      <c r="F197" s="654"/>
      <c r="G197" s="654"/>
      <c r="H197" s="654"/>
      <c r="I197" s="654"/>
      <c r="J197" s="654"/>
      <c r="K197" s="654"/>
      <c r="L197" s="654"/>
      <c r="M197" s="654"/>
      <c r="N197" s="654"/>
      <c r="O197" s="654"/>
      <c r="P197" s="654"/>
      <c r="Q197" s="654"/>
      <c r="R197" s="654"/>
      <c r="S197" s="654"/>
      <c r="T197" s="654"/>
      <c r="U197" s="654"/>
      <c r="V197" s="654"/>
      <c r="W197" s="654"/>
      <c r="X197" s="654"/>
      <c r="Y197" s="654"/>
      <c r="Z197" s="654"/>
      <c r="AA197" s="66"/>
      <c r="AB197" s="66"/>
      <c r="AC197" s="80"/>
    </row>
    <row r="198" spans="1:68" ht="27" hidden="1" customHeight="1" x14ac:dyDescent="0.25">
      <c r="A198" s="63" t="s">
        <v>329</v>
      </c>
      <c r="B198" s="63" t="s">
        <v>330</v>
      </c>
      <c r="C198" s="36">
        <v>4301031224</v>
      </c>
      <c r="D198" s="655">
        <v>4680115882683</v>
      </c>
      <c r="E198" s="655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57"/>
      <c r="R198" s="657"/>
      <c r="S198" s="657"/>
      <c r="T198" s="65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ref="Y198:Y205" si="26">IFERROR(IF(X198="",0,CEILING((X198/$H198),1)*$H198),"")</f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ref="BM198:BM205" si="27">IFERROR(X198*I198/H198,"0")</f>
        <v>0</v>
      </c>
      <c r="BN198" s="78">
        <f t="shared" ref="BN198:BN205" si="28">IFERROR(Y198*I198/H198,"0")</f>
        <v>0</v>
      </c>
      <c r="BO198" s="78">
        <f t="shared" ref="BO198:BO205" si="29">IFERROR(1/J198*(X198/H198),"0")</f>
        <v>0</v>
      </c>
      <c r="BP198" s="78">
        <f t="shared" ref="BP198:BP205" si="30">IFERROR(1/J198*(Y198/H198),"0")</f>
        <v>0</v>
      </c>
    </row>
    <row r="199" spans="1:68" ht="27" hidden="1" customHeight="1" x14ac:dyDescent="0.25">
      <c r="A199" s="63" t="s">
        <v>332</v>
      </c>
      <c r="B199" s="63" t="s">
        <v>333</v>
      </c>
      <c r="C199" s="36">
        <v>4301031230</v>
      </c>
      <c r="D199" s="655">
        <v>4680115882690</v>
      </c>
      <c r="E199" s="655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57"/>
      <c r="R199" s="657"/>
      <c r="S199" s="657"/>
      <c r="T199" s="65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hidden="1" customHeight="1" x14ac:dyDescent="0.25">
      <c r="A200" s="63" t="s">
        <v>335</v>
      </c>
      <c r="B200" s="63" t="s">
        <v>336</v>
      </c>
      <c r="C200" s="36">
        <v>4301031220</v>
      </c>
      <c r="D200" s="655">
        <v>4680115882669</v>
      </c>
      <c r="E200" s="655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57"/>
      <c r="R200" s="657"/>
      <c r="S200" s="657"/>
      <c r="T200" s="65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4301031221</v>
      </c>
      <c r="D201" s="655">
        <v>4680115882676</v>
      </c>
      <c r="E201" s="655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122</v>
      </c>
      <c r="L201" s="37" t="s">
        <v>45</v>
      </c>
      <c r="M201" s="38" t="s">
        <v>83</v>
      </c>
      <c r="N201" s="38"/>
      <c r="O201" s="37">
        <v>40</v>
      </c>
      <c r="P201" s="7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57"/>
      <c r="R201" s="657"/>
      <c r="S201" s="657"/>
      <c r="T201" s="658"/>
      <c r="U201" s="39" t="s">
        <v>45</v>
      </c>
      <c r="V201" s="39" t="s">
        <v>45</v>
      </c>
      <c r="W201" s="40" t="s">
        <v>0</v>
      </c>
      <c r="X201" s="58">
        <v>100</v>
      </c>
      <c r="Y201" s="55">
        <f t="shared" si="26"/>
        <v>102.60000000000001</v>
      </c>
      <c r="Z201" s="41">
        <f>IFERROR(IF(Y201=0,"",ROUNDUP(Y201/H201,0)*0.00902),"")</f>
        <v>0.17138</v>
      </c>
      <c r="AA201" s="68" t="s">
        <v>45</v>
      </c>
      <c r="AB201" s="69" t="s">
        <v>45</v>
      </c>
      <c r="AC201" s="262" t="s">
        <v>340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103.88888888888889</v>
      </c>
      <c r="BN201" s="78">
        <f t="shared" si="28"/>
        <v>106.59000000000002</v>
      </c>
      <c r="BO201" s="78">
        <f t="shared" si="29"/>
        <v>0.14029180695847362</v>
      </c>
      <c r="BP201" s="78">
        <f t="shared" si="30"/>
        <v>0.14393939393939395</v>
      </c>
    </row>
    <row r="202" spans="1:68" ht="27" hidden="1" customHeight="1" x14ac:dyDescent="0.25">
      <c r="A202" s="63" t="s">
        <v>341</v>
      </c>
      <c r="B202" s="63" t="s">
        <v>342</v>
      </c>
      <c r="C202" s="36">
        <v>4301031223</v>
      </c>
      <c r="D202" s="655">
        <v>4680115884014</v>
      </c>
      <c r="E202" s="655"/>
      <c r="F202" s="62">
        <v>0.3</v>
      </c>
      <c r="G202" s="37">
        <v>6</v>
      </c>
      <c r="H202" s="62">
        <v>1.8</v>
      </c>
      <c r="I202" s="62">
        <v>1.93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57"/>
      <c r="R202" s="657"/>
      <c r="S202" s="657"/>
      <c r="T202" s="65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hidden="1" customHeight="1" x14ac:dyDescent="0.25">
      <c r="A203" s="63" t="s">
        <v>343</v>
      </c>
      <c r="B203" s="63" t="s">
        <v>344</v>
      </c>
      <c r="C203" s="36">
        <v>4301031222</v>
      </c>
      <c r="D203" s="655">
        <v>4680115884007</v>
      </c>
      <c r="E203" s="655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57"/>
      <c r="R203" s="657"/>
      <c r="S203" s="657"/>
      <c r="T203" s="65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hidden="1" customHeight="1" x14ac:dyDescent="0.25">
      <c r="A204" s="63" t="s">
        <v>345</v>
      </c>
      <c r="B204" s="63" t="s">
        <v>346</v>
      </c>
      <c r="C204" s="36">
        <v>4301031229</v>
      </c>
      <c r="D204" s="655">
        <v>4680115884038</v>
      </c>
      <c r="E204" s="655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57"/>
      <c r="R204" s="657"/>
      <c r="S204" s="657"/>
      <c r="T204" s="65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hidden="1" customHeight="1" x14ac:dyDescent="0.25">
      <c r="A205" s="63" t="s">
        <v>347</v>
      </c>
      <c r="B205" s="63" t="s">
        <v>348</v>
      </c>
      <c r="C205" s="36">
        <v>4301031225</v>
      </c>
      <c r="D205" s="655">
        <v>4680115884021</v>
      </c>
      <c r="E205" s="655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84</v>
      </c>
      <c r="L205" s="37" t="s">
        <v>45</v>
      </c>
      <c r="M205" s="38" t="s">
        <v>83</v>
      </c>
      <c r="N205" s="38"/>
      <c r="O205" s="37">
        <v>40</v>
      </c>
      <c r="P205" s="7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57"/>
      <c r="R205" s="657"/>
      <c r="S205" s="657"/>
      <c r="T205" s="65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340</v>
      </c>
      <c r="AG205" s="78"/>
      <c r="AJ205" s="84" t="s">
        <v>45</v>
      </c>
      <c r="AK205" s="84">
        <v>0</v>
      </c>
      <c r="BB205" s="271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x14ac:dyDescent="0.2">
      <c r="A206" s="662"/>
      <c r="B206" s="662"/>
      <c r="C206" s="662"/>
      <c r="D206" s="662"/>
      <c r="E206" s="662"/>
      <c r="F206" s="662"/>
      <c r="G206" s="662"/>
      <c r="H206" s="662"/>
      <c r="I206" s="662"/>
      <c r="J206" s="662"/>
      <c r="K206" s="662"/>
      <c r="L206" s="662"/>
      <c r="M206" s="662"/>
      <c r="N206" s="662"/>
      <c r="O206" s="663"/>
      <c r="P206" s="659" t="s">
        <v>40</v>
      </c>
      <c r="Q206" s="660"/>
      <c r="R206" s="660"/>
      <c r="S206" s="660"/>
      <c r="T206" s="660"/>
      <c r="U206" s="660"/>
      <c r="V206" s="661"/>
      <c r="W206" s="42" t="s">
        <v>39</v>
      </c>
      <c r="X206" s="43">
        <f>IFERROR(X198/H198,"0")+IFERROR(X199/H199,"0")+IFERROR(X200/H200,"0")+IFERROR(X201/H201,"0")+IFERROR(X202/H202,"0")+IFERROR(X203/H203,"0")+IFERROR(X204/H204,"0")+IFERROR(X205/H205,"0")</f>
        <v>18.518518518518519</v>
      </c>
      <c r="Y206" s="43">
        <f>IFERROR(Y198/H198,"0")+IFERROR(Y199/H199,"0")+IFERROR(Y200/H200,"0")+IFERROR(Y201/H201,"0")+IFERROR(Y202/H202,"0")+IFERROR(Y203/H203,"0")+IFERROR(Y204/H204,"0")+IFERROR(Y205/H205,"0")</f>
        <v>19</v>
      </c>
      <c r="Z206" s="43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0.17138</v>
      </c>
      <c r="AA206" s="67"/>
      <c r="AB206" s="67"/>
      <c r="AC206" s="67"/>
    </row>
    <row r="207" spans="1:68" x14ac:dyDescent="0.2">
      <c r="A207" s="662"/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3"/>
      <c r="P207" s="659" t="s">
        <v>40</v>
      </c>
      <c r="Q207" s="660"/>
      <c r="R207" s="660"/>
      <c r="S207" s="660"/>
      <c r="T207" s="660"/>
      <c r="U207" s="660"/>
      <c r="V207" s="661"/>
      <c r="W207" s="42" t="s">
        <v>0</v>
      </c>
      <c r="X207" s="43">
        <f>IFERROR(SUM(X198:X205),"0")</f>
        <v>100</v>
      </c>
      <c r="Y207" s="43">
        <f>IFERROR(SUM(Y198:Y205),"0")</f>
        <v>102.60000000000001</v>
      </c>
      <c r="Z207" s="42"/>
      <c r="AA207" s="67"/>
      <c r="AB207" s="67"/>
      <c r="AC207" s="67"/>
    </row>
    <row r="208" spans="1:68" ht="14.25" hidden="1" customHeight="1" x14ac:dyDescent="0.25">
      <c r="A208" s="654" t="s">
        <v>85</v>
      </c>
      <c r="B208" s="654"/>
      <c r="C208" s="654"/>
      <c r="D208" s="654"/>
      <c r="E208" s="654"/>
      <c r="F208" s="654"/>
      <c r="G208" s="654"/>
      <c r="H208" s="654"/>
      <c r="I208" s="654"/>
      <c r="J208" s="654"/>
      <c r="K208" s="654"/>
      <c r="L208" s="654"/>
      <c r="M208" s="654"/>
      <c r="N208" s="654"/>
      <c r="O208" s="654"/>
      <c r="P208" s="654"/>
      <c r="Q208" s="654"/>
      <c r="R208" s="654"/>
      <c r="S208" s="654"/>
      <c r="T208" s="654"/>
      <c r="U208" s="654"/>
      <c r="V208" s="654"/>
      <c r="W208" s="654"/>
      <c r="X208" s="654"/>
      <c r="Y208" s="654"/>
      <c r="Z208" s="654"/>
      <c r="AA208" s="66"/>
      <c r="AB208" s="66"/>
      <c r="AC208" s="80"/>
    </row>
    <row r="209" spans="1:68" ht="27" hidden="1" customHeight="1" x14ac:dyDescent="0.25">
      <c r="A209" s="63" t="s">
        <v>349</v>
      </c>
      <c r="B209" s="63" t="s">
        <v>350</v>
      </c>
      <c r="C209" s="36">
        <v>4301051408</v>
      </c>
      <c r="D209" s="655">
        <v>4680115881594</v>
      </c>
      <c r="E209" s="655"/>
      <c r="F209" s="62">
        <v>1.35</v>
      </c>
      <c r="G209" s="37">
        <v>6</v>
      </c>
      <c r="H209" s="62">
        <v>8.1</v>
      </c>
      <c r="I209" s="62">
        <v>8.6189999999999998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57"/>
      <c r="R209" s="657"/>
      <c r="S209" s="657"/>
      <c r="T209" s="65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ref="Y209:Y217" si="31">IFERROR(IF(X209="",0,CEILING((X209/$H209),1)*$H209),"")</f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ref="BM209:BM217" si="32">IFERROR(X209*I209/H209,"0")</f>
        <v>0</v>
      </c>
      <c r="BN209" s="78">
        <f t="shared" ref="BN209:BN217" si="33">IFERROR(Y209*I209/H209,"0")</f>
        <v>0</v>
      </c>
      <c r="BO209" s="78">
        <f t="shared" ref="BO209:BO217" si="34">IFERROR(1/J209*(X209/H209),"0")</f>
        <v>0</v>
      </c>
      <c r="BP209" s="78">
        <f t="shared" ref="BP209:BP217" si="35">IFERROR(1/J209*(Y209/H209),"0")</f>
        <v>0</v>
      </c>
    </row>
    <row r="210" spans="1:68" ht="27" hidden="1" customHeight="1" x14ac:dyDescent="0.25">
      <c r="A210" s="63" t="s">
        <v>352</v>
      </c>
      <c r="B210" s="63" t="s">
        <v>353</v>
      </c>
      <c r="C210" s="36">
        <v>4301051411</v>
      </c>
      <c r="D210" s="655">
        <v>4680115881617</v>
      </c>
      <c r="E210" s="655"/>
      <c r="F210" s="62">
        <v>1.35</v>
      </c>
      <c r="G210" s="37">
        <v>6</v>
      </c>
      <c r="H210" s="62">
        <v>8.1</v>
      </c>
      <c r="I210" s="62">
        <v>8.6010000000000009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40</v>
      </c>
      <c r="P210" s="7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57"/>
      <c r="R210" s="657"/>
      <c r="S210" s="657"/>
      <c r="T210" s="65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16.5" hidden="1" customHeight="1" x14ac:dyDescent="0.25">
      <c r="A211" s="63" t="s">
        <v>355</v>
      </c>
      <c r="B211" s="63" t="s">
        <v>356</v>
      </c>
      <c r="C211" s="36">
        <v>4301051656</v>
      </c>
      <c r="D211" s="655">
        <v>4680115880573</v>
      </c>
      <c r="E211" s="655"/>
      <c r="F211" s="62">
        <v>1.45</v>
      </c>
      <c r="G211" s="37">
        <v>6</v>
      </c>
      <c r="H211" s="62">
        <v>8.6999999999999993</v>
      </c>
      <c r="I211" s="62">
        <v>9.2189999999999994</v>
      </c>
      <c r="J211" s="37">
        <v>64</v>
      </c>
      <c r="K211" s="37" t="s">
        <v>119</v>
      </c>
      <c r="L211" s="37" t="s">
        <v>45</v>
      </c>
      <c r="M211" s="38" t="s">
        <v>89</v>
      </c>
      <c r="N211" s="38"/>
      <c r="O211" s="37">
        <v>45</v>
      </c>
      <c r="P211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57"/>
      <c r="R211" s="657"/>
      <c r="S211" s="657"/>
      <c r="T211" s="658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76" t="s">
        <v>357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hidden="1" customHeight="1" x14ac:dyDescent="0.25">
      <c r="A212" s="63" t="s">
        <v>358</v>
      </c>
      <c r="B212" s="63" t="s">
        <v>359</v>
      </c>
      <c r="C212" s="36">
        <v>4301051407</v>
      </c>
      <c r="D212" s="655">
        <v>4680115882195</v>
      </c>
      <c r="E212" s="655"/>
      <c r="F212" s="62">
        <v>0.4</v>
      </c>
      <c r="G212" s="37">
        <v>6</v>
      </c>
      <c r="H212" s="62">
        <v>2.4</v>
      </c>
      <c r="I212" s="62">
        <v>2.67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40</v>
      </c>
      <c r="P212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57"/>
      <c r="R212" s="657"/>
      <c r="S212" s="657"/>
      <c r="T212" s="65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ref="Z212:Z217" si="36">IFERROR(IF(Y212=0,"",ROUNDUP(Y212/H212,0)*0.00651),"")</f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hidden="1" customHeight="1" x14ac:dyDescent="0.25">
      <c r="A213" s="63" t="s">
        <v>360</v>
      </c>
      <c r="B213" s="63" t="s">
        <v>361</v>
      </c>
      <c r="C213" s="36">
        <v>4301051752</v>
      </c>
      <c r="D213" s="655">
        <v>4680115882607</v>
      </c>
      <c r="E213" s="655"/>
      <c r="F213" s="62">
        <v>0.3</v>
      </c>
      <c r="G213" s="37">
        <v>6</v>
      </c>
      <c r="H213" s="62">
        <v>1.8</v>
      </c>
      <c r="I213" s="62">
        <v>2.052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45</v>
      </c>
      <c r="P213" s="7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57"/>
      <c r="R213" s="657"/>
      <c r="S213" s="657"/>
      <c r="T213" s="65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hidden="1" customHeight="1" x14ac:dyDescent="0.25">
      <c r="A214" s="63" t="s">
        <v>363</v>
      </c>
      <c r="B214" s="63" t="s">
        <v>364</v>
      </c>
      <c r="C214" s="36">
        <v>4301051666</v>
      </c>
      <c r="D214" s="655">
        <v>4680115880092</v>
      </c>
      <c r="E214" s="65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57"/>
      <c r="R214" s="657"/>
      <c r="S214" s="657"/>
      <c r="T214" s="65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357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hidden="1" customHeight="1" x14ac:dyDescent="0.25">
      <c r="A215" s="63" t="s">
        <v>365</v>
      </c>
      <c r="B215" s="63" t="s">
        <v>366</v>
      </c>
      <c r="C215" s="36">
        <v>4301051668</v>
      </c>
      <c r="D215" s="655">
        <v>4680115880221</v>
      </c>
      <c r="E215" s="65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45</v>
      </c>
      <c r="P215" s="76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57"/>
      <c r="R215" s="657"/>
      <c r="S215" s="657"/>
      <c r="T215" s="65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357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hidden="1" customHeight="1" x14ac:dyDescent="0.25">
      <c r="A216" s="63" t="s">
        <v>367</v>
      </c>
      <c r="B216" s="63" t="s">
        <v>368</v>
      </c>
      <c r="C216" s="36">
        <v>4301051945</v>
      </c>
      <c r="D216" s="655">
        <v>4680115880504</v>
      </c>
      <c r="E216" s="655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90</v>
      </c>
      <c r="L216" s="37" t="s">
        <v>45</v>
      </c>
      <c r="M216" s="38" t="s">
        <v>105</v>
      </c>
      <c r="N216" s="38"/>
      <c r="O216" s="37">
        <v>40</v>
      </c>
      <c r="P216" s="7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57"/>
      <c r="R216" s="657"/>
      <c r="S216" s="657"/>
      <c r="T216" s="65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hidden="1" customHeight="1" x14ac:dyDescent="0.25">
      <c r="A217" s="63" t="s">
        <v>370</v>
      </c>
      <c r="B217" s="63" t="s">
        <v>371</v>
      </c>
      <c r="C217" s="36">
        <v>4301051410</v>
      </c>
      <c r="D217" s="655">
        <v>4680115882164</v>
      </c>
      <c r="E217" s="655"/>
      <c r="F217" s="62">
        <v>0.4</v>
      </c>
      <c r="G217" s="37">
        <v>6</v>
      </c>
      <c r="H217" s="62">
        <v>2.4</v>
      </c>
      <c r="I217" s="62">
        <v>2.6579999999999999</v>
      </c>
      <c r="J217" s="37">
        <v>182</v>
      </c>
      <c r="K217" s="37" t="s">
        <v>90</v>
      </c>
      <c r="L217" s="37" t="s">
        <v>45</v>
      </c>
      <c r="M217" s="38" t="s">
        <v>89</v>
      </c>
      <c r="N217" s="38"/>
      <c r="O217" s="37">
        <v>40</v>
      </c>
      <c r="P217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57"/>
      <c r="R217" s="657"/>
      <c r="S217" s="657"/>
      <c r="T217" s="65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 t="shared" si="36"/>
        <v/>
      </c>
      <c r="AA217" s="68" t="s">
        <v>45</v>
      </c>
      <c r="AB217" s="69" t="s">
        <v>45</v>
      </c>
      <c r="AC217" s="288" t="s">
        <v>372</v>
      </c>
      <c r="AG217" s="78"/>
      <c r="AJ217" s="84" t="s">
        <v>45</v>
      </c>
      <c r="AK217" s="84">
        <v>0</v>
      </c>
      <c r="BB217" s="289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hidden="1" x14ac:dyDescent="0.2">
      <c r="A218" s="662"/>
      <c r="B218" s="662"/>
      <c r="C218" s="662"/>
      <c r="D218" s="662"/>
      <c r="E218" s="662"/>
      <c r="F218" s="662"/>
      <c r="G218" s="662"/>
      <c r="H218" s="662"/>
      <c r="I218" s="662"/>
      <c r="J218" s="662"/>
      <c r="K218" s="662"/>
      <c r="L218" s="662"/>
      <c r="M218" s="662"/>
      <c r="N218" s="662"/>
      <c r="O218" s="663"/>
      <c r="P218" s="659" t="s">
        <v>40</v>
      </c>
      <c r="Q218" s="660"/>
      <c r="R218" s="660"/>
      <c r="S218" s="660"/>
      <c r="T218" s="660"/>
      <c r="U218" s="660"/>
      <c r="V218" s="661"/>
      <c r="W218" s="42" t="s">
        <v>39</v>
      </c>
      <c r="X218" s="43">
        <f>IFERROR(X209/H209,"0")+IFERROR(X210/H210,"0")+IFERROR(X211/H211,"0")+IFERROR(X212/H212,"0")+IFERROR(X213/H213,"0")+IFERROR(X214/H214,"0")+IFERROR(X215/H215,"0")+IFERROR(X216/H216,"0")+IFERROR(X217/H217,"0")</f>
        <v>0</v>
      </c>
      <c r="Y218" s="43">
        <f>IFERROR(Y209/H209,"0")+IFERROR(Y210/H210,"0")+IFERROR(Y211/H211,"0")+IFERROR(Y212/H212,"0")+IFERROR(Y213/H213,"0")+IFERROR(Y214/H214,"0")+IFERROR(Y215/H215,"0")+IFERROR(Y216/H216,"0")+IFERROR(Y217/H217,"0")</f>
        <v>0</v>
      </c>
      <c r="Z218" s="43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 hidden="1" x14ac:dyDescent="0.2">
      <c r="A219" s="662"/>
      <c r="B219" s="662"/>
      <c r="C219" s="662"/>
      <c r="D219" s="662"/>
      <c r="E219" s="662"/>
      <c r="F219" s="662"/>
      <c r="G219" s="662"/>
      <c r="H219" s="662"/>
      <c r="I219" s="662"/>
      <c r="J219" s="662"/>
      <c r="K219" s="662"/>
      <c r="L219" s="662"/>
      <c r="M219" s="662"/>
      <c r="N219" s="662"/>
      <c r="O219" s="663"/>
      <c r="P219" s="659" t="s">
        <v>40</v>
      </c>
      <c r="Q219" s="660"/>
      <c r="R219" s="660"/>
      <c r="S219" s="660"/>
      <c r="T219" s="660"/>
      <c r="U219" s="660"/>
      <c r="V219" s="661"/>
      <c r="W219" s="42" t="s">
        <v>0</v>
      </c>
      <c r="X219" s="43">
        <f>IFERROR(SUM(X209:X217),"0")</f>
        <v>0</v>
      </c>
      <c r="Y219" s="43">
        <f>IFERROR(SUM(Y209:Y217),"0")</f>
        <v>0</v>
      </c>
      <c r="Z219" s="42"/>
      <c r="AA219" s="67"/>
      <c r="AB219" s="67"/>
      <c r="AC219" s="67"/>
    </row>
    <row r="220" spans="1:68" ht="14.25" hidden="1" customHeight="1" x14ac:dyDescent="0.25">
      <c r="A220" s="654" t="s">
        <v>188</v>
      </c>
      <c r="B220" s="654"/>
      <c r="C220" s="654"/>
      <c r="D220" s="654"/>
      <c r="E220" s="654"/>
      <c r="F220" s="654"/>
      <c r="G220" s="654"/>
      <c r="H220" s="654"/>
      <c r="I220" s="654"/>
      <c r="J220" s="654"/>
      <c r="K220" s="654"/>
      <c r="L220" s="654"/>
      <c r="M220" s="654"/>
      <c r="N220" s="654"/>
      <c r="O220" s="654"/>
      <c r="P220" s="654"/>
      <c r="Q220" s="654"/>
      <c r="R220" s="654"/>
      <c r="S220" s="654"/>
      <c r="T220" s="654"/>
      <c r="U220" s="654"/>
      <c r="V220" s="654"/>
      <c r="W220" s="654"/>
      <c r="X220" s="654"/>
      <c r="Y220" s="654"/>
      <c r="Z220" s="654"/>
      <c r="AA220" s="66"/>
      <c r="AB220" s="66"/>
      <c r="AC220" s="80"/>
    </row>
    <row r="221" spans="1:68" ht="27" hidden="1" customHeight="1" x14ac:dyDescent="0.25">
      <c r="A221" s="63" t="s">
        <v>373</v>
      </c>
      <c r="B221" s="63" t="s">
        <v>374</v>
      </c>
      <c r="C221" s="36">
        <v>4301060463</v>
      </c>
      <c r="D221" s="655">
        <v>4680115880818</v>
      </c>
      <c r="E221" s="655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105</v>
      </c>
      <c r="N221" s="38"/>
      <c r="O221" s="37">
        <v>40</v>
      </c>
      <c r="P221" s="76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57"/>
      <c r="R221" s="657"/>
      <c r="S221" s="657"/>
      <c r="T221" s="658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ht="27" hidden="1" customHeight="1" x14ac:dyDescent="0.25">
      <c r="A222" s="63" t="s">
        <v>376</v>
      </c>
      <c r="B222" s="63" t="s">
        <v>377</v>
      </c>
      <c r="C222" s="36">
        <v>4301060389</v>
      </c>
      <c r="D222" s="655">
        <v>4680115880801</v>
      </c>
      <c r="E222" s="655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90</v>
      </c>
      <c r="L222" s="37" t="s">
        <v>45</v>
      </c>
      <c r="M222" s="38" t="s">
        <v>89</v>
      </c>
      <c r="N222" s="38"/>
      <c r="O222" s="37">
        <v>40</v>
      </c>
      <c r="P222" s="7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57"/>
      <c r="R222" s="657"/>
      <c r="S222" s="657"/>
      <c r="T222" s="658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IFERROR(IF(Y222=0,"",ROUNDUP(Y222/H222,0)*0.00651),"")</f>
        <v/>
      </c>
      <c r="AA222" s="68" t="s">
        <v>45</v>
      </c>
      <c r="AB222" s="69" t="s">
        <v>45</v>
      </c>
      <c r="AC222" s="292" t="s">
        <v>378</v>
      </c>
      <c r="AG222" s="78"/>
      <c r="AJ222" s="84" t="s">
        <v>45</v>
      </c>
      <c r="AK222" s="84">
        <v>0</v>
      </c>
      <c r="BB222" s="293" t="s">
        <v>66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 hidden="1" x14ac:dyDescent="0.2">
      <c r="A223" s="662"/>
      <c r="B223" s="662"/>
      <c r="C223" s="662"/>
      <c r="D223" s="662"/>
      <c r="E223" s="662"/>
      <c r="F223" s="662"/>
      <c r="G223" s="662"/>
      <c r="H223" s="662"/>
      <c r="I223" s="662"/>
      <c r="J223" s="662"/>
      <c r="K223" s="662"/>
      <c r="L223" s="662"/>
      <c r="M223" s="662"/>
      <c r="N223" s="662"/>
      <c r="O223" s="663"/>
      <c r="P223" s="659" t="s">
        <v>40</v>
      </c>
      <c r="Q223" s="660"/>
      <c r="R223" s="660"/>
      <c r="S223" s="660"/>
      <c r="T223" s="660"/>
      <c r="U223" s="660"/>
      <c r="V223" s="661"/>
      <c r="W223" s="42" t="s">
        <v>39</v>
      </c>
      <c r="X223" s="43">
        <f>IFERROR(X221/H221,"0")+IFERROR(X222/H222,"0")</f>
        <v>0</v>
      </c>
      <c r="Y223" s="43">
        <f>IFERROR(Y221/H221,"0")+IFERROR(Y222/H222,"0")</f>
        <v>0</v>
      </c>
      <c r="Z223" s="43">
        <f>IFERROR(IF(Z221="",0,Z221),"0")+IFERROR(IF(Z222="",0,Z222),"0")</f>
        <v>0</v>
      </c>
      <c r="AA223" s="67"/>
      <c r="AB223" s="67"/>
      <c r="AC223" s="67"/>
    </row>
    <row r="224" spans="1:68" hidden="1" x14ac:dyDescent="0.2">
      <c r="A224" s="662"/>
      <c r="B224" s="662"/>
      <c r="C224" s="662"/>
      <c r="D224" s="662"/>
      <c r="E224" s="662"/>
      <c r="F224" s="662"/>
      <c r="G224" s="662"/>
      <c r="H224" s="662"/>
      <c r="I224" s="662"/>
      <c r="J224" s="662"/>
      <c r="K224" s="662"/>
      <c r="L224" s="662"/>
      <c r="M224" s="662"/>
      <c r="N224" s="662"/>
      <c r="O224" s="663"/>
      <c r="P224" s="659" t="s">
        <v>40</v>
      </c>
      <c r="Q224" s="660"/>
      <c r="R224" s="660"/>
      <c r="S224" s="660"/>
      <c r="T224" s="660"/>
      <c r="U224" s="660"/>
      <c r="V224" s="661"/>
      <c r="W224" s="42" t="s">
        <v>0</v>
      </c>
      <c r="X224" s="43">
        <f>IFERROR(SUM(X221:X222),"0")</f>
        <v>0</v>
      </c>
      <c r="Y224" s="43">
        <f>IFERROR(SUM(Y221:Y222),"0")</f>
        <v>0</v>
      </c>
      <c r="Z224" s="42"/>
      <c r="AA224" s="67"/>
      <c r="AB224" s="67"/>
      <c r="AC224" s="67"/>
    </row>
    <row r="225" spans="1:68" ht="16.5" hidden="1" customHeight="1" x14ac:dyDescent="0.25">
      <c r="A225" s="653" t="s">
        <v>379</v>
      </c>
      <c r="B225" s="653"/>
      <c r="C225" s="653"/>
      <c r="D225" s="653"/>
      <c r="E225" s="653"/>
      <c r="F225" s="653"/>
      <c r="G225" s="653"/>
      <c r="H225" s="653"/>
      <c r="I225" s="653"/>
      <c r="J225" s="653"/>
      <c r="K225" s="653"/>
      <c r="L225" s="653"/>
      <c r="M225" s="653"/>
      <c r="N225" s="653"/>
      <c r="O225" s="653"/>
      <c r="P225" s="653"/>
      <c r="Q225" s="653"/>
      <c r="R225" s="653"/>
      <c r="S225" s="653"/>
      <c r="T225" s="653"/>
      <c r="U225" s="653"/>
      <c r="V225" s="653"/>
      <c r="W225" s="653"/>
      <c r="X225" s="653"/>
      <c r="Y225" s="653"/>
      <c r="Z225" s="653"/>
      <c r="AA225" s="65"/>
      <c r="AB225" s="65"/>
      <c r="AC225" s="79"/>
    </row>
    <row r="226" spans="1:68" ht="14.25" hidden="1" customHeight="1" x14ac:dyDescent="0.25">
      <c r="A226" s="654" t="s">
        <v>114</v>
      </c>
      <c r="B226" s="654"/>
      <c r="C226" s="654"/>
      <c r="D226" s="654"/>
      <c r="E226" s="654"/>
      <c r="F226" s="654"/>
      <c r="G226" s="654"/>
      <c r="H226" s="654"/>
      <c r="I226" s="654"/>
      <c r="J226" s="654"/>
      <c r="K226" s="654"/>
      <c r="L226" s="654"/>
      <c r="M226" s="654"/>
      <c r="N226" s="654"/>
      <c r="O226" s="654"/>
      <c r="P226" s="654"/>
      <c r="Q226" s="654"/>
      <c r="R226" s="654"/>
      <c r="S226" s="654"/>
      <c r="T226" s="654"/>
      <c r="U226" s="654"/>
      <c r="V226" s="654"/>
      <c r="W226" s="654"/>
      <c r="X226" s="654"/>
      <c r="Y226" s="654"/>
      <c r="Z226" s="654"/>
      <c r="AA226" s="66"/>
      <c r="AB226" s="66"/>
      <c r="AC226" s="80"/>
    </row>
    <row r="227" spans="1:68" ht="27" hidden="1" customHeight="1" x14ac:dyDescent="0.25">
      <c r="A227" s="63" t="s">
        <v>380</v>
      </c>
      <c r="B227" s="63" t="s">
        <v>381</v>
      </c>
      <c r="C227" s="36">
        <v>4301011826</v>
      </c>
      <c r="D227" s="655">
        <v>4680115884137</v>
      </c>
      <c r="E227" s="655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57"/>
      <c r="R227" s="657"/>
      <c r="S227" s="657"/>
      <c r="T227" s="65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3" si="37">IFERROR(IF(X227="",0,CEILING((X227/$H227),1)*$H227),"")</f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ref="BM227:BM233" si="38">IFERROR(X227*I227/H227,"0")</f>
        <v>0</v>
      </c>
      <c r="BN227" s="78">
        <f t="shared" ref="BN227:BN233" si="39">IFERROR(Y227*I227/H227,"0")</f>
        <v>0</v>
      </c>
      <c r="BO227" s="78">
        <f t="shared" ref="BO227:BO233" si="40">IFERROR(1/J227*(X227/H227),"0")</f>
        <v>0</v>
      </c>
      <c r="BP227" s="78">
        <f t="shared" ref="BP227:BP233" si="41">IFERROR(1/J227*(Y227/H227),"0")</f>
        <v>0</v>
      </c>
    </row>
    <row r="228" spans="1:68" ht="27" hidden="1" customHeight="1" x14ac:dyDescent="0.25">
      <c r="A228" s="63" t="s">
        <v>383</v>
      </c>
      <c r="B228" s="63" t="s">
        <v>384</v>
      </c>
      <c r="C228" s="36">
        <v>4301011724</v>
      </c>
      <c r="D228" s="655">
        <v>4680115884236</v>
      </c>
      <c r="E228" s="655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657"/>
      <c r="R228" s="657"/>
      <c r="S228" s="657"/>
      <c r="T228" s="65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hidden="1" customHeight="1" x14ac:dyDescent="0.25">
      <c r="A229" s="63" t="s">
        <v>386</v>
      </c>
      <c r="B229" s="63" t="s">
        <v>387</v>
      </c>
      <c r="C229" s="36">
        <v>4301011721</v>
      </c>
      <c r="D229" s="655">
        <v>4680115884175</v>
      </c>
      <c r="E229" s="655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119</v>
      </c>
      <c r="L229" s="37" t="s">
        <v>45</v>
      </c>
      <c r="M229" s="38" t="s">
        <v>118</v>
      </c>
      <c r="N229" s="38"/>
      <c r="O229" s="37">
        <v>55</v>
      </c>
      <c r="P229" s="7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657"/>
      <c r="R229" s="657"/>
      <c r="S229" s="657"/>
      <c r="T229" s="65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hidden="1" customHeight="1" x14ac:dyDescent="0.25">
      <c r="A230" s="63" t="s">
        <v>389</v>
      </c>
      <c r="B230" s="63" t="s">
        <v>390</v>
      </c>
      <c r="C230" s="36">
        <v>4301011824</v>
      </c>
      <c r="D230" s="655">
        <v>4680115884144</v>
      </c>
      <c r="E230" s="655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657"/>
      <c r="R230" s="657"/>
      <c r="S230" s="657"/>
      <c r="T230" s="65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hidden="1" customHeight="1" x14ac:dyDescent="0.25">
      <c r="A231" s="63" t="s">
        <v>391</v>
      </c>
      <c r="B231" s="63" t="s">
        <v>392</v>
      </c>
      <c r="C231" s="36">
        <v>4301012149</v>
      </c>
      <c r="D231" s="655">
        <v>4680115886551</v>
      </c>
      <c r="E231" s="655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657"/>
      <c r="R231" s="657"/>
      <c r="S231" s="657"/>
      <c r="T231" s="65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393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hidden="1" customHeight="1" x14ac:dyDescent="0.25">
      <c r="A232" s="63" t="s">
        <v>394</v>
      </c>
      <c r="B232" s="63" t="s">
        <v>395</v>
      </c>
      <c r="C232" s="36">
        <v>4301011726</v>
      </c>
      <c r="D232" s="655">
        <v>4680115884182</v>
      </c>
      <c r="E232" s="655"/>
      <c r="F232" s="62">
        <v>0.37</v>
      </c>
      <c r="G232" s="37">
        <v>10</v>
      </c>
      <c r="H232" s="62">
        <v>3.7</v>
      </c>
      <c r="I232" s="62">
        <v>3.91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657"/>
      <c r="R232" s="657"/>
      <c r="S232" s="657"/>
      <c r="T232" s="65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t="27" hidden="1" customHeight="1" x14ac:dyDescent="0.25">
      <c r="A233" s="63" t="s">
        <v>396</v>
      </c>
      <c r="B233" s="63" t="s">
        <v>397</v>
      </c>
      <c r="C233" s="36">
        <v>4301011722</v>
      </c>
      <c r="D233" s="655">
        <v>4680115884205</v>
      </c>
      <c r="E233" s="655"/>
      <c r="F233" s="62">
        <v>0.4</v>
      </c>
      <c r="G233" s="37">
        <v>10</v>
      </c>
      <c r="H233" s="62">
        <v>4</v>
      </c>
      <c r="I233" s="62">
        <v>4.21</v>
      </c>
      <c r="J233" s="37">
        <v>132</v>
      </c>
      <c r="K233" s="37" t="s">
        <v>122</v>
      </c>
      <c r="L233" s="37" t="s">
        <v>45</v>
      </c>
      <c r="M233" s="38" t="s">
        <v>118</v>
      </c>
      <c r="N233" s="38"/>
      <c r="O233" s="37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657"/>
      <c r="R233" s="657"/>
      <c r="S233" s="657"/>
      <c r="T233" s="65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388</v>
      </c>
      <c r="AG233" s="78"/>
      <c r="AJ233" s="84" t="s">
        <v>45</v>
      </c>
      <c r="AK233" s="84">
        <v>0</v>
      </c>
      <c r="BB233" s="307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 hidden="1" x14ac:dyDescent="0.2">
      <c r="A234" s="662"/>
      <c r="B234" s="662"/>
      <c r="C234" s="662"/>
      <c r="D234" s="662"/>
      <c r="E234" s="662"/>
      <c r="F234" s="662"/>
      <c r="G234" s="662"/>
      <c r="H234" s="662"/>
      <c r="I234" s="662"/>
      <c r="J234" s="662"/>
      <c r="K234" s="662"/>
      <c r="L234" s="662"/>
      <c r="M234" s="662"/>
      <c r="N234" s="662"/>
      <c r="O234" s="663"/>
      <c r="P234" s="659" t="s">
        <v>40</v>
      </c>
      <c r="Q234" s="660"/>
      <c r="R234" s="660"/>
      <c r="S234" s="660"/>
      <c r="T234" s="660"/>
      <c r="U234" s="660"/>
      <c r="V234" s="661"/>
      <c r="W234" s="42" t="s">
        <v>39</v>
      </c>
      <c r="X234" s="43">
        <f>IFERROR(X227/H227,"0")+IFERROR(X228/H228,"0")+IFERROR(X229/H229,"0")+IFERROR(X230/H230,"0")+IFERROR(X231/H231,"0")+IFERROR(X232/H232,"0")+IFERROR(X233/H233,"0")</f>
        <v>0</v>
      </c>
      <c r="Y234" s="43">
        <f>IFERROR(Y227/H227,"0")+IFERROR(Y228/H228,"0")+IFERROR(Y229/H229,"0")+IFERROR(Y230/H230,"0")+IFERROR(Y231/H231,"0")+IFERROR(Y232/H232,"0")+IFERROR(Y233/H233,"0")</f>
        <v>0</v>
      </c>
      <c r="Z234" s="43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hidden="1" x14ac:dyDescent="0.2">
      <c r="A235" s="662"/>
      <c r="B235" s="662"/>
      <c r="C235" s="662"/>
      <c r="D235" s="662"/>
      <c r="E235" s="662"/>
      <c r="F235" s="662"/>
      <c r="G235" s="662"/>
      <c r="H235" s="662"/>
      <c r="I235" s="662"/>
      <c r="J235" s="662"/>
      <c r="K235" s="662"/>
      <c r="L235" s="662"/>
      <c r="M235" s="662"/>
      <c r="N235" s="662"/>
      <c r="O235" s="663"/>
      <c r="P235" s="659" t="s">
        <v>40</v>
      </c>
      <c r="Q235" s="660"/>
      <c r="R235" s="660"/>
      <c r="S235" s="660"/>
      <c r="T235" s="660"/>
      <c r="U235" s="660"/>
      <c r="V235" s="661"/>
      <c r="W235" s="42" t="s">
        <v>0</v>
      </c>
      <c r="X235" s="43">
        <f>IFERROR(SUM(X227:X233),"0")</f>
        <v>0</v>
      </c>
      <c r="Y235" s="43">
        <f>IFERROR(SUM(Y227:Y233),"0")</f>
        <v>0</v>
      </c>
      <c r="Z235" s="42"/>
      <c r="AA235" s="67"/>
      <c r="AB235" s="67"/>
      <c r="AC235" s="67"/>
    </row>
    <row r="236" spans="1:68" ht="14.25" hidden="1" customHeight="1" x14ac:dyDescent="0.25">
      <c r="A236" s="654" t="s">
        <v>153</v>
      </c>
      <c r="B236" s="654"/>
      <c r="C236" s="654"/>
      <c r="D236" s="654"/>
      <c r="E236" s="654"/>
      <c r="F236" s="654"/>
      <c r="G236" s="654"/>
      <c r="H236" s="654"/>
      <c r="I236" s="654"/>
      <c r="J236" s="654"/>
      <c r="K236" s="654"/>
      <c r="L236" s="654"/>
      <c r="M236" s="654"/>
      <c r="N236" s="654"/>
      <c r="O236" s="654"/>
      <c r="P236" s="654"/>
      <c r="Q236" s="654"/>
      <c r="R236" s="654"/>
      <c r="S236" s="654"/>
      <c r="T236" s="654"/>
      <c r="U236" s="654"/>
      <c r="V236" s="654"/>
      <c r="W236" s="654"/>
      <c r="X236" s="654"/>
      <c r="Y236" s="654"/>
      <c r="Z236" s="654"/>
      <c r="AA236" s="66"/>
      <c r="AB236" s="66"/>
      <c r="AC236" s="80"/>
    </row>
    <row r="237" spans="1:68" ht="27" hidden="1" customHeight="1" x14ac:dyDescent="0.25">
      <c r="A237" s="63" t="s">
        <v>398</v>
      </c>
      <c r="B237" s="63" t="s">
        <v>399</v>
      </c>
      <c r="C237" s="36">
        <v>4301020340</v>
      </c>
      <c r="D237" s="655">
        <v>4680115885721</v>
      </c>
      <c r="E237" s="655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657"/>
      <c r="R237" s="657"/>
      <c r="S237" s="657"/>
      <c r="T237" s="65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400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27" hidden="1" customHeight="1" x14ac:dyDescent="0.25">
      <c r="A238" s="63" t="s">
        <v>398</v>
      </c>
      <c r="B238" s="63" t="s">
        <v>401</v>
      </c>
      <c r="C238" s="36">
        <v>4301020377</v>
      </c>
      <c r="D238" s="655">
        <v>4680115885981</v>
      </c>
      <c r="E238" s="655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84</v>
      </c>
      <c r="L238" s="37" t="s">
        <v>45</v>
      </c>
      <c r="M238" s="38" t="s">
        <v>89</v>
      </c>
      <c r="N238" s="38"/>
      <c r="O238" s="37">
        <v>50</v>
      </c>
      <c r="P238" s="77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57"/>
      <c r="R238" s="657"/>
      <c r="S238" s="657"/>
      <c r="T238" s="658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400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idden="1" x14ac:dyDescent="0.2">
      <c r="A239" s="662"/>
      <c r="B239" s="662"/>
      <c r="C239" s="662"/>
      <c r="D239" s="662"/>
      <c r="E239" s="662"/>
      <c r="F239" s="662"/>
      <c r="G239" s="662"/>
      <c r="H239" s="662"/>
      <c r="I239" s="662"/>
      <c r="J239" s="662"/>
      <c r="K239" s="662"/>
      <c r="L239" s="662"/>
      <c r="M239" s="662"/>
      <c r="N239" s="662"/>
      <c r="O239" s="663"/>
      <c r="P239" s="659" t="s">
        <v>40</v>
      </c>
      <c r="Q239" s="660"/>
      <c r="R239" s="660"/>
      <c r="S239" s="660"/>
      <c r="T239" s="660"/>
      <c r="U239" s="660"/>
      <c r="V239" s="661"/>
      <c r="W239" s="42" t="s">
        <v>39</v>
      </c>
      <c r="X239" s="43">
        <f>IFERROR(X237/H237,"0")+IFERROR(X238/H238,"0")</f>
        <v>0</v>
      </c>
      <c r="Y239" s="43">
        <f>IFERROR(Y237/H237,"0")+IFERROR(Y238/H238,"0")</f>
        <v>0</v>
      </c>
      <c r="Z239" s="43">
        <f>IFERROR(IF(Z237="",0,Z237),"0")+IFERROR(IF(Z238="",0,Z238),"0")</f>
        <v>0</v>
      </c>
      <c r="AA239" s="67"/>
      <c r="AB239" s="67"/>
      <c r="AC239" s="67"/>
    </row>
    <row r="240" spans="1:68" hidden="1" x14ac:dyDescent="0.2">
      <c r="A240" s="662"/>
      <c r="B240" s="662"/>
      <c r="C240" s="662"/>
      <c r="D240" s="662"/>
      <c r="E240" s="662"/>
      <c r="F240" s="662"/>
      <c r="G240" s="662"/>
      <c r="H240" s="662"/>
      <c r="I240" s="662"/>
      <c r="J240" s="662"/>
      <c r="K240" s="662"/>
      <c r="L240" s="662"/>
      <c r="M240" s="662"/>
      <c r="N240" s="662"/>
      <c r="O240" s="663"/>
      <c r="P240" s="659" t="s">
        <v>40</v>
      </c>
      <c r="Q240" s="660"/>
      <c r="R240" s="660"/>
      <c r="S240" s="660"/>
      <c r="T240" s="660"/>
      <c r="U240" s="660"/>
      <c r="V240" s="661"/>
      <c r="W240" s="42" t="s">
        <v>0</v>
      </c>
      <c r="X240" s="43">
        <f>IFERROR(SUM(X237:X238),"0")</f>
        <v>0</v>
      </c>
      <c r="Y240" s="43">
        <f>IFERROR(SUM(Y237:Y238),"0")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654" t="s">
        <v>402</v>
      </c>
      <c r="B241" s="654"/>
      <c r="C241" s="654"/>
      <c r="D241" s="654"/>
      <c r="E241" s="654"/>
      <c r="F241" s="654"/>
      <c r="G241" s="654"/>
      <c r="H241" s="654"/>
      <c r="I241" s="654"/>
      <c r="J241" s="654"/>
      <c r="K241" s="654"/>
      <c r="L241" s="654"/>
      <c r="M241" s="654"/>
      <c r="N241" s="654"/>
      <c r="O241" s="654"/>
      <c r="P241" s="654"/>
      <c r="Q241" s="654"/>
      <c r="R241" s="654"/>
      <c r="S241" s="654"/>
      <c r="T241" s="654"/>
      <c r="U241" s="654"/>
      <c r="V241" s="654"/>
      <c r="W241" s="654"/>
      <c r="X241" s="654"/>
      <c r="Y241" s="654"/>
      <c r="Z241" s="654"/>
      <c r="AA241" s="66"/>
      <c r="AB241" s="66"/>
      <c r="AC241" s="80"/>
    </row>
    <row r="242" spans="1:68" ht="27" hidden="1" customHeight="1" x14ac:dyDescent="0.25">
      <c r="A242" s="63" t="s">
        <v>403</v>
      </c>
      <c r="B242" s="63" t="s">
        <v>404</v>
      </c>
      <c r="C242" s="36">
        <v>4301040361</v>
      </c>
      <c r="D242" s="655">
        <v>4680115886803</v>
      </c>
      <c r="E242" s="655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309</v>
      </c>
      <c r="L242" s="37" t="s">
        <v>45</v>
      </c>
      <c r="M242" s="38" t="s">
        <v>308</v>
      </c>
      <c r="N242" s="38"/>
      <c r="O242" s="37">
        <v>45</v>
      </c>
      <c r="P242" s="77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57"/>
      <c r="R242" s="657"/>
      <c r="S242" s="657"/>
      <c r="T242" s="65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405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idden="1" x14ac:dyDescent="0.2">
      <c r="A243" s="662"/>
      <c r="B243" s="662"/>
      <c r="C243" s="662"/>
      <c r="D243" s="662"/>
      <c r="E243" s="662"/>
      <c r="F243" s="662"/>
      <c r="G243" s="662"/>
      <c r="H243" s="662"/>
      <c r="I243" s="662"/>
      <c r="J243" s="662"/>
      <c r="K243" s="662"/>
      <c r="L243" s="662"/>
      <c r="M243" s="662"/>
      <c r="N243" s="662"/>
      <c r="O243" s="663"/>
      <c r="P243" s="659" t="s">
        <v>40</v>
      </c>
      <c r="Q243" s="660"/>
      <c r="R243" s="660"/>
      <c r="S243" s="660"/>
      <c r="T243" s="660"/>
      <c r="U243" s="660"/>
      <c r="V243" s="661"/>
      <c r="W243" s="42" t="s">
        <v>39</v>
      </c>
      <c r="X243" s="43">
        <f>IFERROR(X242/H242,"0")</f>
        <v>0</v>
      </c>
      <c r="Y243" s="43">
        <f>IFERROR(Y242/H242,"0")</f>
        <v>0</v>
      </c>
      <c r="Z243" s="43">
        <f>IFERROR(IF(Z242="",0,Z242),"0")</f>
        <v>0</v>
      </c>
      <c r="AA243" s="67"/>
      <c r="AB243" s="67"/>
      <c r="AC243" s="67"/>
    </row>
    <row r="244" spans="1:68" hidden="1" x14ac:dyDescent="0.2">
      <c r="A244" s="662"/>
      <c r="B244" s="662"/>
      <c r="C244" s="662"/>
      <c r="D244" s="662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3"/>
      <c r="P244" s="659" t="s">
        <v>40</v>
      </c>
      <c r="Q244" s="660"/>
      <c r="R244" s="660"/>
      <c r="S244" s="660"/>
      <c r="T244" s="660"/>
      <c r="U244" s="660"/>
      <c r="V244" s="661"/>
      <c r="W244" s="42" t="s">
        <v>0</v>
      </c>
      <c r="X244" s="43">
        <f>IFERROR(SUM(X242:X242),"0")</f>
        <v>0</v>
      </c>
      <c r="Y244" s="43">
        <f>IFERROR(SUM(Y242:Y242),"0")</f>
        <v>0</v>
      </c>
      <c r="Z244" s="42"/>
      <c r="AA244" s="67"/>
      <c r="AB244" s="67"/>
      <c r="AC244" s="67"/>
    </row>
    <row r="245" spans="1:68" ht="14.25" hidden="1" customHeight="1" x14ac:dyDescent="0.25">
      <c r="A245" s="654" t="s">
        <v>406</v>
      </c>
      <c r="B245" s="654"/>
      <c r="C245" s="654"/>
      <c r="D245" s="654"/>
      <c r="E245" s="654"/>
      <c r="F245" s="654"/>
      <c r="G245" s="654"/>
      <c r="H245" s="654"/>
      <c r="I245" s="654"/>
      <c r="J245" s="654"/>
      <c r="K245" s="654"/>
      <c r="L245" s="654"/>
      <c r="M245" s="654"/>
      <c r="N245" s="654"/>
      <c r="O245" s="654"/>
      <c r="P245" s="654"/>
      <c r="Q245" s="654"/>
      <c r="R245" s="654"/>
      <c r="S245" s="654"/>
      <c r="T245" s="654"/>
      <c r="U245" s="654"/>
      <c r="V245" s="654"/>
      <c r="W245" s="654"/>
      <c r="X245" s="654"/>
      <c r="Y245" s="654"/>
      <c r="Z245" s="654"/>
      <c r="AA245" s="66"/>
      <c r="AB245" s="66"/>
      <c r="AC245" s="80"/>
    </row>
    <row r="246" spans="1:68" ht="27" hidden="1" customHeight="1" x14ac:dyDescent="0.25">
      <c r="A246" s="63" t="s">
        <v>407</v>
      </c>
      <c r="B246" s="63" t="s">
        <v>408</v>
      </c>
      <c r="C246" s="36">
        <v>4301041004</v>
      </c>
      <c r="D246" s="655">
        <v>4680115886704</v>
      </c>
      <c r="E246" s="655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309</v>
      </c>
      <c r="L246" s="37" t="s">
        <v>45</v>
      </c>
      <c r="M246" s="38" t="s">
        <v>308</v>
      </c>
      <c r="N246" s="38"/>
      <c r="O246" s="37">
        <v>90</v>
      </c>
      <c r="P246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57"/>
      <c r="R246" s="657"/>
      <c r="S246" s="657"/>
      <c r="T246" s="65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409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hidden="1" customHeight="1" x14ac:dyDescent="0.25">
      <c r="A247" s="63" t="s">
        <v>410</v>
      </c>
      <c r="B247" s="63" t="s">
        <v>411</v>
      </c>
      <c r="C247" s="36">
        <v>4301041003</v>
      </c>
      <c r="D247" s="655">
        <v>4680115886681</v>
      </c>
      <c r="E247" s="655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309</v>
      </c>
      <c r="L247" s="37" t="s">
        <v>45</v>
      </c>
      <c r="M247" s="38" t="s">
        <v>308</v>
      </c>
      <c r="N247" s="38"/>
      <c r="O247" s="37">
        <v>90</v>
      </c>
      <c r="P247" s="77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657"/>
      <c r="R247" s="657"/>
      <c r="S247" s="657"/>
      <c r="T247" s="658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409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hidden="1" customHeight="1" x14ac:dyDescent="0.25">
      <c r="A248" s="63" t="s">
        <v>412</v>
      </c>
      <c r="B248" s="63" t="s">
        <v>413</v>
      </c>
      <c r="C248" s="36">
        <v>4301041007</v>
      </c>
      <c r="D248" s="655">
        <v>4680115886735</v>
      </c>
      <c r="E248" s="655"/>
      <c r="F248" s="62">
        <v>0.05</v>
      </c>
      <c r="G248" s="37">
        <v>18</v>
      </c>
      <c r="H248" s="62">
        <v>0.9</v>
      </c>
      <c r="I248" s="62">
        <v>1.0900000000000001</v>
      </c>
      <c r="J248" s="37">
        <v>216</v>
      </c>
      <c r="K248" s="37" t="s">
        <v>309</v>
      </c>
      <c r="L248" s="37" t="s">
        <v>45</v>
      </c>
      <c r="M248" s="38" t="s">
        <v>308</v>
      </c>
      <c r="N248" s="38"/>
      <c r="O248" s="37">
        <v>90</v>
      </c>
      <c r="P248" s="77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657"/>
      <c r="R248" s="657"/>
      <c r="S248" s="657"/>
      <c r="T248" s="658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409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hidden="1" customHeight="1" x14ac:dyDescent="0.25">
      <c r="A249" s="63" t="s">
        <v>414</v>
      </c>
      <c r="B249" s="63" t="s">
        <v>415</v>
      </c>
      <c r="C249" s="36">
        <v>4301041006</v>
      </c>
      <c r="D249" s="655">
        <v>4680115886728</v>
      </c>
      <c r="E249" s="655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309</v>
      </c>
      <c r="L249" s="37" t="s">
        <v>45</v>
      </c>
      <c r="M249" s="38" t="s">
        <v>308</v>
      </c>
      <c r="N249" s="38"/>
      <c r="O249" s="37">
        <v>90</v>
      </c>
      <c r="P249" s="78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657"/>
      <c r="R249" s="657"/>
      <c r="S249" s="657"/>
      <c r="T249" s="658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409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hidden="1" customHeight="1" x14ac:dyDescent="0.25">
      <c r="A250" s="63" t="s">
        <v>416</v>
      </c>
      <c r="B250" s="63" t="s">
        <v>417</v>
      </c>
      <c r="C250" s="36">
        <v>4301041005</v>
      </c>
      <c r="D250" s="655">
        <v>4680115886711</v>
      </c>
      <c r="E250" s="655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309</v>
      </c>
      <c r="L250" s="37" t="s">
        <v>45</v>
      </c>
      <c r="M250" s="38" t="s">
        <v>308</v>
      </c>
      <c r="N250" s="38"/>
      <c r="O250" s="37">
        <v>90</v>
      </c>
      <c r="P250" s="78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657"/>
      <c r="R250" s="657"/>
      <c r="S250" s="657"/>
      <c r="T250" s="65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409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idden="1" x14ac:dyDescent="0.2">
      <c r="A251" s="662"/>
      <c r="B251" s="662"/>
      <c r="C251" s="662"/>
      <c r="D251" s="662"/>
      <c r="E251" s="662"/>
      <c r="F251" s="662"/>
      <c r="G251" s="662"/>
      <c r="H251" s="662"/>
      <c r="I251" s="662"/>
      <c r="J251" s="662"/>
      <c r="K251" s="662"/>
      <c r="L251" s="662"/>
      <c r="M251" s="662"/>
      <c r="N251" s="662"/>
      <c r="O251" s="663"/>
      <c r="P251" s="659" t="s">
        <v>40</v>
      </c>
      <c r="Q251" s="660"/>
      <c r="R251" s="660"/>
      <c r="S251" s="660"/>
      <c r="T251" s="660"/>
      <c r="U251" s="660"/>
      <c r="V251" s="661"/>
      <c r="W251" s="42" t="s">
        <v>39</v>
      </c>
      <c r="X251" s="43">
        <f>IFERROR(X246/H246,"0")+IFERROR(X247/H247,"0")+IFERROR(X248/H248,"0")+IFERROR(X249/H249,"0")+IFERROR(X250/H250,"0")</f>
        <v>0</v>
      </c>
      <c r="Y251" s="43">
        <f>IFERROR(Y246/H246,"0")+IFERROR(Y247/H247,"0")+IFERROR(Y248/H248,"0")+IFERROR(Y249/H249,"0")+IFERROR(Y250/H250,"0")</f>
        <v>0</v>
      </c>
      <c r="Z251" s="43">
        <f>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hidden="1" x14ac:dyDescent="0.2">
      <c r="A252" s="662"/>
      <c r="B252" s="662"/>
      <c r="C252" s="662"/>
      <c r="D252" s="662"/>
      <c r="E252" s="662"/>
      <c r="F252" s="662"/>
      <c r="G252" s="662"/>
      <c r="H252" s="662"/>
      <c r="I252" s="662"/>
      <c r="J252" s="662"/>
      <c r="K252" s="662"/>
      <c r="L252" s="662"/>
      <c r="M252" s="662"/>
      <c r="N252" s="662"/>
      <c r="O252" s="663"/>
      <c r="P252" s="659" t="s">
        <v>40</v>
      </c>
      <c r="Q252" s="660"/>
      <c r="R252" s="660"/>
      <c r="S252" s="660"/>
      <c r="T252" s="660"/>
      <c r="U252" s="660"/>
      <c r="V252" s="661"/>
      <c r="W252" s="42" t="s">
        <v>0</v>
      </c>
      <c r="X252" s="43">
        <f>IFERROR(SUM(X246:X250),"0")</f>
        <v>0</v>
      </c>
      <c r="Y252" s="43">
        <f>IFERROR(SUM(Y246:Y250),"0")</f>
        <v>0</v>
      </c>
      <c r="Z252" s="42"/>
      <c r="AA252" s="67"/>
      <c r="AB252" s="67"/>
      <c r="AC252" s="67"/>
    </row>
    <row r="253" spans="1:68" ht="16.5" hidden="1" customHeight="1" x14ac:dyDescent="0.25">
      <c r="A253" s="653" t="s">
        <v>418</v>
      </c>
      <c r="B253" s="653"/>
      <c r="C253" s="653"/>
      <c r="D253" s="653"/>
      <c r="E253" s="653"/>
      <c r="F253" s="653"/>
      <c r="G253" s="653"/>
      <c r="H253" s="653"/>
      <c r="I253" s="653"/>
      <c r="J253" s="653"/>
      <c r="K253" s="653"/>
      <c r="L253" s="653"/>
      <c r="M253" s="653"/>
      <c r="N253" s="653"/>
      <c r="O253" s="653"/>
      <c r="P253" s="653"/>
      <c r="Q253" s="653"/>
      <c r="R253" s="653"/>
      <c r="S253" s="653"/>
      <c r="T253" s="653"/>
      <c r="U253" s="653"/>
      <c r="V253" s="653"/>
      <c r="W253" s="653"/>
      <c r="X253" s="653"/>
      <c r="Y253" s="653"/>
      <c r="Z253" s="653"/>
      <c r="AA253" s="65"/>
      <c r="AB253" s="65"/>
      <c r="AC253" s="79"/>
    </row>
    <row r="254" spans="1:68" ht="14.25" hidden="1" customHeight="1" x14ac:dyDescent="0.25">
      <c r="A254" s="654" t="s">
        <v>114</v>
      </c>
      <c r="B254" s="654"/>
      <c r="C254" s="654"/>
      <c r="D254" s="654"/>
      <c r="E254" s="654"/>
      <c r="F254" s="654"/>
      <c r="G254" s="654"/>
      <c r="H254" s="654"/>
      <c r="I254" s="654"/>
      <c r="J254" s="654"/>
      <c r="K254" s="654"/>
      <c r="L254" s="654"/>
      <c r="M254" s="654"/>
      <c r="N254" s="654"/>
      <c r="O254" s="654"/>
      <c r="P254" s="654"/>
      <c r="Q254" s="654"/>
      <c r="R254" s="654"/>
      <c r="S254" s="654"/>
      <c r="T254" s="654"/>
      <c r="U254" s="654"/>
      <c r="V254" s="654"/>
      <c r="W254" s="654"/>
      <c r="X254" s="654"/>
      <c r="Y254" s="654"/>
      <c r="Z254" s="654"/>
      <c r="AA254" s="66"/>
      <c r="AB254" s="66"/>
      <c r="AC254" s="80"/>
    </row>
    <row r="255" spans="1:68" ht="27" hidden="1" customHeight="1" x14ac:dyDescent="0.25">
      <c r="A255" s="63" t="s">
        <v>419</v>
      </c>
      <c r="B255" s="63" t="s">
        <v>420</v>
      </c>
      <c r="C255" s="36">
        <v>4301011855</v>
      </c>
      <c r="D255" s="655">
        <v>4680115885837</v>
      </c>
      <c r="E255" s="655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57"/>
      <c r="R255" s="657"/>
      <c r="S255" s="657"/>
      <c r="T255" s="658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421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hidden="1" customHeight="1" x14ac:dyDescent="0.25">
      <c r="A256" s="63" t="s">
        <v>422</v>
      </c>
      <c r="B256" s="63" t="s">
        <v>423</v>
      </c>
      <c r="C256" s="36">
        <v>4301011850</v>
      </c>
      <c r="D256" s="655">
        <v>4680115885806</v>
      </c>
      <c r="E256" s="65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657"/>
      <c r="R256" s="657"/>
      <c r="S256" s="657"/>
      <c r="T256" s="658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424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37.5" hidden="1" customHeight="1" x14ac:dyDescent="0.25">
      <c r="A257" s="63" t="s">
        <v>425</v>
      </c>
      <c r="B257" s="63" t="s">
        <v>426</v>
      </c>
      <c r="C257" s="36">
        <v>4301011853</v>
      </c>
      <c r="D257" s="655">
        <v>4680115885851</v>
      </c>
      <c r="E257" s="655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657"/>
      <c r="R257" s="657"/>
      <c r="S257" s="657"/>
      <c r="T257" s="658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427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hidden="1" customHeight="1" x14ac:dyDescent="0.25">
      <c r="A258" s="63" t="s">
        <v>428</v>
      </c>
      <c r="B258" s="63" t="s">
        <v>429</v>
      </c>
      <c r="C258" s="36">
        <v>4301011852</v>
      </c>
      <c r="D258" s="655">
        <v>4680115885844</v>
      </c>
      <c r="E258" s="655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657"/>
      <c r="R258" s="657"/>
      <c r="S258" s="657"/>
      <c r="T258" s="65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430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hidden="1" customHeight="1" x14ac:dyDescent="0.25">
      <c r="A259" s="63" t="s">
        <v>431</v>
      </c>
      <c r="B259" s="63" t="s">
        <v>432</v>
      </c>
      <c r="C259" s="36">
        <v>4301011851</v>
      </c>
      <c r="D259" s="655">
        <v>4680115885820</v>
      </c>
      <c r="E259" s="65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657"/>
      <c r="R259" s="657"/>
      <c r="S259" s="657"/>
      <c r="T259" s="65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433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idden="1" x14ac:dyDescent="0.2">
      <c r="A260" s="662"/>
      <c r="B260" s="662"/>
      <c r="C260" s="662"/>
      <c r="D260" s="662"/>
      <c r="E260" s="662"/>
      <c r="F260" s="662"/>
      <c r="G260" s="662"/>
      <c r="H260" s="662"/>
      <c r="I260" s="662"/>
      <c r="J260" s="662"/>
      <c r="K260" s="662"/>
      <c r="L260" s="662"/>
      <c r="M260" s="662"/>
      <c r="N260" s="662"/>
      <c r="O260" s="663"/>
      <c r="P260" s="659" t="s">
        <v>40</v>
      </c>
      <c r="Q260" s="660"/>
      <c r="R260" s="660"/>
      <c r="S260" s="660"/>
      <c r="T260" s="660"/>
      <c r="U260" s="660"/>
      <c r="V260" s="661"/>
      <c r="W260" s="42" t="s">
        <v>39</v>
      </c>
      <c r="X260" s="43">
        <f>IFERROR(X255/H255,"0")+IFERROR(X256/H256,"0")+IFERROR(X257/H257,"0")+IFERROR(X258/H258,"0")+IFERROR(X259/H259,"0")</f>
        <v>0</v>
      </c>
      <c r="Y260" s="43">
        <f>IFERROR(Y255/H255,"0")+IFERROR(Y256/H256,"0")+IFERROR(Y257/H257,"0")+IFERROR(Y258/H258,"0")+IFERROR(Y259/H259,"0")</f>
        <v>0</v>
      </c>
      <c r="Z260" s="43">
        <f>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hidden="1" x14ac:dyDescent="0.2">
      <c r="A261" s="662"/>
      <c r="B261" s="662"/>
      <c r="C261" s="662"/>
      <c r="D261" s="662"/>
      <c r="E261" s="662"/>
      <c r="F261" s="662"/>
      <c r="G261" s="662"/>
      <c r="H261" s="662"/>
      <c r="I261" s="662"/>
      <c r="J261" s="662"/>
      <c r="K261" s="662"/>
      <c r="L261" s="662"/>
      <c r="M261" s="662"/>
      <c r="N261" s="662"/>
      <c r="O261" s="663"/>
      <c r="P261" s="659" t="s">
        <v>40</v>
      </c>
      <c r="Q261" s="660"/>
      <c r="R261" s="660"/>
      <c r="S261" s="660"/>
      <c r="T261" s="660"/>
      <c r="U261" s="660"/>
      <c r="V261" s="661"/>
      <c r="W261" s="42" t="s">
        <v>0</v>
      </c>
      <c r="X261" s="43">
        <f>IFERROR(SUM(X255:X259),"0")</f>
        <v>0</v>
      </c>
      <c r="Y261" s="43">
        <f>IFERROR(SUM(Y255:Y259),"0")</f>
        <v>0</v>
      </c>
      <c r="Z261" s="42"/>
      <c r="AA261" s="67"/>
      <c r="AB261" s="67"/>
      <c r="AC261" s="67"/>
    </row>
    <row r="262" spans="1:68" ht="16.5" hidden="1" customHeight="1" x14ac:dyDescent="0.25">
      <c r="A262" s="653" t="s">
        <v>434</v>
      </c>
      <c r="B262" s="653"/>
      <c r="C262" s="653"/>
      <c r="D262" s="653"/>
      <c r="E262" s="653"/>
      <c r="F262" s="653"/>
      <c r="G262" s="653"/>
      <c r="H262" s="653"/>
      <c r="I262" s="653"/>
      <c r="J262" s="653"/>
      <c r="K262" s="653"/>
      <c r="L262" s="653"/>
      <c r="M262" s="653"/>
      <c r="N262" s="653"/>
      <c r="O262" s="653"/>
      <c r="P262" s="653"/>
      <c r="Q262" s="653"/>
      <c r="R262" s="653"/>
      <c r="S262" s="653"/>
      <c r="T262" s="653"/>
      <c r="U262" s="653"/>
      <c r="V262" s="653"/>
      <c r="W262" s="653"/>
      <c r="X262" s="653"/>
      <c r="Y262" s="653"/>
      <c r="Z262" s="653"/>
      <c r="AA262" s="65"/>
      <c r="AB262" s="65"/>
      <c r="AC262" s="79"/>
    </row>
    <row r="263" spans="1:68" ht="14.25" hidden="1" customHeight="1" x14ac:dyDescent="0.25">
      <c r="A263" s="654" t="s">
        <v>114</v>
      </c>
      <c r="B263" s="654"/>
      <c r="C263" s="654"/>
      <c r="D263" s="654"/>
      <c r="E263" s="654"/>
      <c r="F263" s="654"/>
      <c r="G263" s="654"/>
      <c r="H263" s="654"/>
      <c r="I263" s="654"/>
      <c r="J263" s="654"/>
      <c r="K263" s="654"/>
      <c r="L263" s="654"/>
      <c r="M263" s="654"/>
      <c r="N263" s="654"/>
      <c r="O263" s="654"/>
      <c r="P263" s="654"/>
      <c r="Q263" s="654"/>
      <c r="R263" s="654"/>
      <c r="S263" s="654"/>
      <c r="T263" s="654"/>
      <c r="U263" s="654"/>
      <c r="V263" s="654"/>
      <c r="W263" s="654"/>
      <c r="X263" s="654"/>
      <c r="Y263" s="654"/>
      <c r="Z263" s="654"/>
      <c r="AA263" s="66"/>
      <c r="AB263" s="66"/>
      <c r="AC263" s="80"/>
    </row>
    <row r="264" spans="1:68" ht="27" hidden="1" customHeight="1" x14ac:dyDescent="0.25">
      <c r="A264" s="63" t="s">
        <v>435</v>
      </c>
      <c r="B264" s="63" t="s">
        <v>436</v>
      </c>
      <c r="C264" s="36">
        <v>4301011223</v>
      </c>
      <c r="D264" s="655">
        <v>4607091383423</v>
      </c>
      <c r="E264" s="655"/>
      <c r="F264" s="62">
        <v>1.35</v>
      </c>
      <c r="G264" s="37">
        <v>8</v>
      </c>
      <c r="H264" s="62">
        <v>10.8</v>
      </c>
      <c r="I264" s="62">
        <v>11.331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35</v>
      </c>
      <c r="P264" s="7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657"/>
      <c r="R264" s="657"/>
      <c r="S264" s="657"/>
      <c r="T264" s="658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117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37.5" hidden="1" customHeight="1" x14ac:dyDescent="0.25">
      <c r="A265" s="63" t="s">
        <v>437</v>
      </c>
      <c r="B265" s="63" t="s">
        <v>438</v>
      </c>
      <c r="C265" s="36">
        <v>4301012099</v>
      </c>
      <c r="D265" s="655">
        <v>4680115885691</v>
      </c>
      <c r="E265" s="655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30</v>
      </c>
      <c r="P265" s="78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657"/>
      <c r="R265" s="657"/>
      <c r="S265" s="657"/>
      <c r="T265" s="65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439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hidden="1" customHeight="1" x14ac:dyDescent="0.25">
      <c r="A266" s="63" t="s">
        <v>440</v>
      </c>
      <c r="B266" s="63" t="s">
        <v>441</v>
      </c>
      <c r="C266" s="36">
        <v>4301012098</v>
      </c>
      <c r="D266" s="655">
        <v>4680115885660</v>
      </c>
      <c r="E266" s="655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35</v>
      </c>
      <c r="P266" s="7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657"/>
      <c r="R266" s="657"/>
      <c r="S266" s="657"/>
      <c r="T266" s="65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442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hidden="1" customHeight="1" x14ac:dyDescent="0.25">
      <c r="A267" s="63" t="s">
        <v>443</v>
      </c>
      <c r="B267" s="63" t="s">
        <v>444</v>
      </c>
      <c r="C267" s="36">
        <v>4301012176</v>
      </c>
      <c r="D267" s="655">
        <v>4680115886773</v>
      </c>
      <c r="E267" s="655"/>
      <c r="F267" s="62">
        <v>0.9</v>
      </c>
      <c r="G267" s="37">
        <v>10</v>
      </c>
      <c r="H267" s="62">
        <v>9</v>
      </c>
      <c r="I267" s="62">
        <v>9.4350000000000005</v>
      </c>
      <c r="J267" s="37">
        <v>64</v>
      </c>
      <c r="K267" s="37" t="s">
        <v>119</v>
      </c>
      <c r="L267" s="37" t="s">
        <v>45</v>
      </c>
      <c r="M267" s="38" t="s">
        <v>118</v>
      </c>
      <c r="N267" s="38"/>
      <c r="O267" s="37">
        <v>31</v>
      </c>
      <c r="P267" s="790" t="s">
        <v>445</v>
      </c>
      <c r="Q267" s="657"/>
      <c r="R267" s="657"/>
      <c r="S267" s="657"/>
      <c r="T267" s="65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446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idden="1" x14ac:dyDescent="0.2">
      <c r="A268" s="662"/>
      <c r="B268" s="662"/>
      <c r="C268" s="662"/>
      <c r="D268" s="662"/>
      <c r="E268" s="662"/>
      <c r="F268" s="662"/>
      <c r="G268" s="662"/>
      <c r="H268" s="662"/>
      <c r="I268" s="662"/>
      <c r="J268" s="662"/>
      <c r="K268" s="662"/>
      <c r="L268" s="662"/>
      <c r="M268" s="662"/>
      <c r="N268" s="662"/>
      <c r="O268" s="663"/>
      <c r="P268" s="659" t="s">
        <v>40</v>
      </c>
      <c r="Q268" s="660"/>
      <c r="R268" s="660"/>
      <c r="S268" s="660"/>
      <c r="T268" s="660"/>
      <c r="U268" s="660"/>
      <c r="V268" s="661"/>
      <c r="W268" s="42" t="s">
        <v>39</v>
      </c>
      <c r="X268" s="43">
        <f>IFERROR(X264/H264,"0")+IFERROR(X265/H265,"0")+IFERROR(X266/H266,"0")+IFERROR(X267/H267,"0")</f>
        <v>0</v>
      </c>
      <c r="Y268" s="43">
        <f>IFERROR(Y264/H264,"0")+IFERROR(Y265/H265,"0")+IFERROR(Y266/H266,"0")+IFERROR(Y267/H267,"0")</f>
        <v>0</v>
      </c>
      <c r="Z268" s="43">
        <f>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hidden="1" x14ac:dyDescent="0.2">
      <c r="A269" s="662"/>
      <c r="B269" s="662"/>
      <c r="C269" s="662"/>
      <c r="D269" s="662"/>
      <c r="E269" s="662"/>
      <c r="F269" s="662"/>
      <c r="G269" s="662"/>
      <c r="H269" s="662"/>
      <c r="I269" s="662"/>
      <c r="J269" s="662"/>
      <c r="K269" s="662"/>
      <c r="L269" s="662"/>
      <c r="M269" s="662"/>
      <c r="N269" s="662"/>
      <c r="O269" s="663"/>
      <c r="P269" s="659" t="s">
        <v>40</v>
      </c>
      <c r="Q269" s="660"/>
      <c r="R269" s="660"/>
      <c r="S269" s="660"/>
      <c r="T269" s="660"/>
      <c r="U269" s="660"/>
      <c r="V269" s="661"/>
      <c r="W269" s="42" t="s">
        <v>0</v>
      </c>
      <c r="X269" s="43">
        <f>IFERROR(SUM(X264:X267),"0")</f>
        <v>0</v>
      </c>
      <c r="Y269" s="43">
        <f>IFERROR(SUM(Y264:Y267),"0")</f>
        <v>0</v>
      </c>
      <c r="Z269" s="42"/>
      <c r="AA269" s="67"/>
      <c r="AB269" s="67"/>
      <c r="AC269" s="67"/>
    </row>
    <row r="270" spans="1:68" ht="16.5" hidden="1" customHeight="1" x14ac:dyDescent="0.25">
      <c r="A270" s="653" t="s">
        <v>447</v>
      </c>
      <c r="B270" s="653"/>
      <c r="C270" s="653"/>
      <c r="D270" s="653"/>
      <c r="E270" s="653"/>
      <c r="F270" s="653"/>
      <c r="G270" s="653"/>
      <c r="H270" s="653"/>
      <c r="I270" s="653"/>
      <c r="J270" s="653"/>
      <c r="K270" s="653"/>
      <c r="L270" s="653"/>
      <c r="M270" s="653"/>
      <c r="N270" s="653"/>
      <c r="O270" s="653"/>
      <c r="P270" s="653"/>
      <c r="Q270" s="653"/>
      <c r="R270" s="653"/>
      <c r="S270" s="653"/>
      <c r="T270" s="653"/>
      <c r="U270" s="653"/>
      <c r="V270" s="653"/>
      <c r="W270" s="653"/>
      <c r="X270" s="653"/>
      <c r="Y270" s="653"/>
      <c r="Z270" s="653"/>
      <c r="AA270" s="65"/>
      <c r="AB270" s="65"/>
      <c r="AC270" s="79"/>
    </row>
    <row r="271" spans="1:68" ht="14.25" hidden="1" customHeight="1" x14ac:dyDescent="0.25">
      <c r="A271" s="654" t="s">
        <v>85</v>
      </c>
      <c r="B271" s="654"/>
      <c r="C271" s="654"/>
      <c r="D271" s="654"/>
      <c r="E271" s="654"/>
      <c r="F271" s="654"/>
      <c r="G271" s="654"/>
      <c r="H271" s="654"/>
      <c r="I271" s="654"/>
      <c r="J271" s="654"/>
      <c r="K271" s="654"/>
      <c r="L271" s="654"/>
      <c r="M271" s="654"/>
      <c r="N271" s="654"/>
      <c r="O271" s="654"/>
      <c r="P271" s="654"/>
      <c r="Q271" s="654"/>
      <c r="R271" s="654"/>
      <c r="S271" s="654"/>
      <c r="T271" s="654"/>
      <c r="U271" s="654"/>
      <c r="V271" s="654"/>
      <c r="W271" s="654"/>
      <c r="X271" s="654"/>
      <c r="Y271" s="654"/>
      <c r="Z271" s="654"/>
      <c r="AA271" s="66"/>
      <c r="AB271" s="66"/>
      <c r="AC271" s="80"/>
    </row>
    <row r="272" spans="1:68" ht="27" hidden="1" customHeight="1" x14ac:dyDescent="0.25">
      <c r="A272" s="63" t="s">
        <v>448</v>
      </c>
      <c r="B272" s="63" t="s">
        <v>449</v>
      </c>
      <c r="C272" s="36">
        <v>4301051893</v>
      </c>
      <c r="D272" s="655">
        <v>4680115886186</v>
      </c>
      <c r="E272" s="655"/>
      <c r="F272" s="62">
        <v>0.3</v>
      </c>
      <c r="G272" s="37">
        <v>6</v>
      </c>
      <c r="H272" s="62">
        <v>1.8</v>
      </c>
      <c r="I272" s="62">
        <v>1.98</v>
      </c>
      <c r="J272" s="37">
        <v>182</v>
      </c>
      <c r="K272" s="37" t="s">
        <v>90</v>
      </c>
      <c r="L272" s="37" t="s">
        <v>45</v>
      </c>
      <c r="M272" s="38" t="s">
        <v>89</v>
      </c>
      <c r="N272" s="38"/>
      <c r="O272" s="37">
        <v>45</v>
      </c>
      <c r="P272" s="79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657"/>
      <c r="R272" s="657"/>
      <c r="S272" s="657"/>
      <c r="T272" s="65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450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hidden="1" customHeight="1" x14ac:dyDescent="0.25">
      <c r="A273" s="63" t="s">
        <v>451</v>
      </c>
      <c r="B273" s="63" t="s">
        <v>452</v>
      </c>
      <c r="C273" s="36">
        <v>4301051795</v>
      </c>
      <c r="D273" s="655">
        <v>4680115881228</v>
      </c>
      <c r="E273" s="655"/>
      <c r="F273" s="62">
        <v>0.4</v>
      </c>
      <c r="G273" s="37">
        <v>6</v>
      </c>
      <c r="H273" s="62">
        <v>2.4</v>
      </c>
      <c r="I273" s="62">
        <v>2.6520000000000001</v>
      </c>
      <c r="J273" s="37">
        <v>182</v>
      </c>
      <c r="K273" s="37" t="s">
        <v>90</v>
      </c>
      <c r="L273" s="37" t="s">
        <v>45</v>
      </c>
      <c r="M273" s="38" t="s">
        <v>105</v>
      </c>
      <c r="N273" s="38"/>
      <c r="O273" s="37">
        <v>40</v>
      </c>
      <c r="P273" s="79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657"/>
      <c r="R273" s="657"/>
      <c r="S273" s="657"/>
      <c r="T273" s="65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453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37.5" hidden="1" customHeight="1" x14ac:dyDescent="0.25">
      <c r="A274" s="63" t="s">
        <v>454</v>
      </c>
      <c r="B274" s="63" t="s">
        <v>455</v>
      </c>
      <c r="C274" s="36">
        <v>4301051388</v>
      </c>
      <c r="D274" s="655">
        <v>4680115881211</v>
      </c>
      <c r="E274" s="655"/>
      <c r="F274" s="62">
        <v>0.4</v>
      </c>
      <c r="G274" s="37">
        <v>6</v>
      </c>
      <c r="H274" s="62">
        <v>2.4</v>
      </c>
      <c r="I274" s="62">
        <v>2.58</v>
      </c>
      <c r="J274" s="37">
        <v>182</v>
      </c>
      <c r="K274" s="37" t="s">
        <v>90</v>
      </c>
      <c r="L274" s="37" t="s">
        <v>125</v>
      </c>
      <c r="M274" s="38" t="s">
        <v>89</v>
      </c>
      <c r="N274" s="38"/>
      <c r="O274" s="37">
        <v>45</v>
      </c>
      <c r="P274" s="7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657"/>
      <c r="R274" s="657"/>
      <c r="S274" s="657"/>
      <c r="T274" s="65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456</v>
      </c>
      <c r="AG274" s="78"/>
      <c r="AJ274" s="84" t="s">
        <v>126</v>
      </c>
      <c r="AK274" s="84">
        <v>33.6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idden="1" x14ac:dyDescent="0.2">
      <c r="A275" s="662"/>
      <c r="B275" s="662"/>
      <c r="C275" s="662"/>
      <c r="D275" s="662"/>
      <c r="E275" s="662"/>
      <c r="F275" s="662"/>
      <c r="G275" s="662"/>
      <c r="H275" s="662"/>
      <c r="I275" s="662"/>
      <c r="J275" s="662"/>
      <c r="K275" s="662"/>
      <c r="L275" s="662"/>
      <c r="M275" s="662"/>
      <c r="N275" s="662"/>
      <c r="O275" s="663"/>
      <c r="P275" s="659" t="s">
        <v>40</v>
      </c>
      <c r="Q275" s="660"/>
      <c r="R275" s="660"/>
      <c r="S275" s="660"/>
      <c r="T275" s="660"/>
      <c r="U275" s="660"/>
      <c r="V275" s="661"/>
      <c r="W275" s="42" t="s">
        <v>39</v>
      </c>
      <c r="X275" s="43">
        <f>IFERROR(X272/H272,"0")+IFERROR(X273/H273,"0")+IFERROR(X274/H274,"0")</f>
        <v>0</v>
      </c>
      <c r="Y275" s="43">
        <f>IFERROR(Y272/H272,"0")+IFERROR(Y273/H273,"0")+IFERROR(Y274/H274,"0")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hidden="1" x14ac:dyDescent="0.2">
      <c r="A276" s="662"/>
      <c r="B276" s="662"/>
      <c r="C276" s="662"/>
      <c r="D276" s="662"/>
      <c r="E276" s="662"/>
      <c r="F276" s="662"/>
      <c r="G276" s="662"/>
      <c r="H276" s="662"/>
      <c r="I276" s="662"/>
      <c r="J276" s="662"/>
      <c r="K276" s="662"/>
      <c r="L276" s="662"/>
      <c r="M276" s="662"/>
      <c r="N276" s="662"/>
      <c r="O276" s="663"/>
      <c r="P276" s="659" t="s">
        <v>40</v>
      </c>
      <c r="Q276" s="660"/>
      <c r="R276" s="660"/>
      <c r="S276" s="660"/>
      <c r="T276" s="660"/>
      <c r="U276" s="660"/>
      <c r="V276" s="661"/>
      <c r="W276" s="42" t="s">
        <v>0</v>
      </c>
      <c r="X276" s="43">
        <f>IFERROR(SUM(X272:X274),"0")</f>
        <v>0</v>
      </c>
      <c r="Y276" s="43">
        <f>IFERROR(SUM(Y272:Y274),"0")</f>
        <v>0</v>
      </c>
      <c r="Z276" s="42"/>
      <c r="AA276" s="67"/>
      <c r="AB276" s="67"/>
      <c r="AC276" s="67"/>
    </row>
    <row r="277" spans="1:68" ht="16.5" hidden="1" customHeight="1" x14ac:dyDescent="0.25">
      <c r="A277" s="653" t="s">
        <v>457</v>
      </c>
      <c r="B277" s="653"/>
      <c r="C277" s="653"/>
      <c r="D277" s="653"/>
      <c r="E277" s="653"/>
      <c r="F277" s="653"/>
      <c r="G277" s="653"/>
      <c r="H277" s="653"/>
      <c r="I277" s="653"/>
      <c r="J277" s="653"/>
      <c r="K277" s="653"/>
      <c r="L277" s="653"/>
      <c r="M277" s="653"/>
      <c r="N277" s="653"/>
      <c r="O277" s="653"/>
      <c r="P277" s="653"/>
      <c r="Q277" s="653"/>
      <c r="R277" s="653"/>
      <c r="S277" s="653"/>
      <c r="T277" s="653"/>
      <c r="U277" s="653"/>
      <c r="V277" s="653"/>
      <c r="W277" s="653"/>
      <c r="X277" s="653"/>
      <c r="Y277" s="653"/>
      <c r="Z277" s="653"/>
      <c r="AA277" s="65"/>
      <c r="AB277" s="65"/>
      <c r="AC277" s="79"/>
    </row>
    <row r="278" spans="1:68" ht="14.25" hidden="1" customHeight="1" x14ac:dyDescent="0.25">
      <c r="A278" s="654" t="s">
        <v>78</v>
      </c>
      <c r="B278" s="654"/>
      <c r="C278" s="654"/>
      <c r="D278" s="654"/>
      <c r="E278" s="654"/>
      <c r="F278" s="654"/>
      <c r="G278" s="654"/>
      <c r="H278" s="654"/>
      <c r="I278" s="654"/>
      <c r="J278" s="654"/>
      <c r="K278" s="654"/>
      <c r="L278" s="654"/>
      <c r="M278" s="654"/>
      <c r="N278" s="654"/>
      <c r="O278" s="654"/>
      <c r="P278" s="654"/>
      <c r="Q278" s="654"/>
      <c r="R278" s="654"/>
      <c r="S278" s="654"/>
      <c r="T278" s="654"/>
      <c r="U278" s="654"/>
      <c r="V278" s="654"/>
      <c r="W278" s="654"/>
      <c r="X278" s="654"/>
      <c r="Y278" s="654"/>
      <c r="Z278" s="654"/>
      <c r="AA278" s="66"/>
      <c r="AB278" s="66"/>
      <c r="AC278" s="80"/>
    </row>
    <row r="279" spans="1:68" ht="27" hidden="1" customHeight="1" x14ac:dyDescent="0.25">
      <c r="A279" s="63" t="s">
        <v>458</v>
      </c>
      <c r="B279" s="63" t="s">
        <v>459</v>
      </c>
      <c r="C279" s="36">
        <v>4301031307</v>
      </c>
      <c r="D279" s="655">
        <v>4680115880344</v>
      </c>
      <c r="E279" s="655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84</v>
      </c>
      <c r="L279" s="37" t="s">
        <v>45</v>
      </c>
      <c r="M279" s="38" t="s">
        <v>83</v>
      </c>
      <c r="N279" s="38"/>
      <c r="O279" s="37">
        <v>40</v>
      </c>
      <c r="P279" s="79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57"/>
      <c r="R279" s="657"/>
      <c r="S279" s="657"/>
      <c r="T279" s="65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48" t="s">
        <v>460</v>
      </c>
      <c r="AG279" s="78"/>
      <c r="AJ279" s="84" t="s">
        <v>45</v>
      </c>
      <c r="AK279" s="84">
        <v>0</v>
      </c>
      <c r="BB279" s="349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idden="1" x14ac:dyDescent="0.2">
      <c r="A280" s="662"/>
      <c r="B280" s="662"/>
      <c r="C280" s="662"/>
      <c r="D280" s="662"/>
      <c r="E280" s="662"/>
      <c r="F280" s="662"/>
      <c r="G280" s="662"/>
      <c r="H280" s="662"/>
      <c r="I280" s="662"/>
      <c r="J280" s="662"/>
      <c r="K280" s="662"/>
      <c r="L280" s="662"/>
      <c r="M280" s="662"/>
      <c r="N280" s="662"/>
      <c r="O280" s="663"/>
      <c r="P280" s="659" t="s">
        <v>40</v>
      </c>
      <c r="Q280" s="660"/>
      <c r="R280" s="660"/>
      <c r="S280" s="660"/>
      <c r="T280" s="660"/>
      <c r="U280" s="660"/>
      <c r="V280" s="661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hidden="1" x14ac:dyDescent="0.2">
      <c r="A281" s="662"/>
      <c r="B281" s="662"/>
      <c r="C281" s="662"/>
      <c r="D281" s="662"/>
      <c r="E281" s="662"/>
      <c r="F281" s="662"/>
      <c r="G281" s="662"/>
      <c r="H281" s="662"/>
      <c r="I281" s="662"/>
      <c r="J281" s="662"/>
      <c r="K281" s="662"/>
      <c r="L281" s="662"/>
      <c r="M281" s="662"/>
      <c r="N281" s="662"/>
      <c r="O281" s="663"/>
      <c r="P281" s="659" t="s">
        <v>40</v>
      </c>
      <c r="Q281" s="660"/>
      <c r="R281" s="660"/>
      <c r="S281" s="660"/>
      <c r="T281" s="660"/>
      <c r="U281" s="660"/>
      <c r="V281" s="661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4.25" hidden="1" customHeight="1" x14ac:dyDescent="0.25">
      <c r="A282" s="654" t="s">
        <v>85</v>
      </c>
      <c r="B282" s="654"/>
      <c r="C282" s="654"/>
      <c r="D282" s="654"/>
      <c r="E282" s="654"/>
      <c r="F282" s="654"/>
      <c r="G282" s="654"/>
      <c r="H282" s="654"/>
      <c r="I282" s="654"/>
      <c r="J282" s="654"/>
      <c r="K282" s="654"/>
      <c r="L282" s="654"/>
      <c r="M282" s="654"/>
      <c r="N282" s="654"/>
      <c r="O282" s="654"/>
      <c r="P282" s="654"/>
      <c r="Q282" s="654"/>
      <c r="R282" s="654"/>
      <c r="S282" s="654"/>
      <c r="T282" s="654"/>
      <c r="U282" s="654"/>
      <c r="V282" s="654"/>
      <c r="W282" s="654"/>
      <c r="X282" s="654"/>
      <c r="Y282" s="654"/>
      <c r="Z282" s="654"/>
      <c r="AA282" s="66"/>
      <c r="AB282" s="66"/>
      <c r="AC282" s="80"/>
    </row>
    <row r="283" spans="1:68" ht="27" customHeight="1" x14ac:dyDescent="0.25">
      <c r="A283" s="63" t="s">
        <v>461</v>
      </c>
      <c r="B283" s="63" t="s">
        <v>462</v>
      </c>
      <c r="C283" s="36">
        <v>4301051782</v>
      </c>
      <c r="D283" s="655">
        <v>4680115884618</v>
      </c>
      <c r="E283" s="655"/>
      <c r="F283" s="62">
        <v>0.6</v>
      </c>
      <c r="G283" s="37">
        <v>6</v>
      </c>
      <c r="H283" s="62">
        <v>3.6</v>
      </c>
      <c r="I283" s="62">
        <v>3.81</v>
      </c>
      <c r="J283" s="37">
        <v>132</v>
      </c>
      <c r="K283" s="37" t="s">
        <v>122</v>
      </c>
      <c r="L283" s="37" t="s">
        <v>45</v>
      </c>
      <c r="M283" s="38" t="s">
        <v>89</v>
      </c>
      <c r="N283" s="38"/>
      <c r="O283" s="37">
        <v>45</v>
      </c>
      <c r="P283" s="7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57"/>
      <c r="R283" s="657"/>
      <c r="S283" s="657"/>
      <c r="T283" s="658"/>
      <c r="U283" s="39" t="s">
        <v>45</v>
      </c>
      <c r="V283" s="39" t="s">
        <v>45</v>
      </c>
      <c r="W283" s="40" t="s">
        <v>0</v>
      </c>
      <c r="X283" s="58">
        <v>30</v>
      </c>
      <c r="Y283" s="55">
        <f>IFERROR(IF(X283="",0,CEILING((X283/$H283),1)*$H283),"")</f>
        <v>32.4</v>
      </c>
      <c r="Z283" s="41">
        <f>IFERROR(IF(Y283=0,"",ROUNDUP(Y283/H283,0)*0.00902),"")</f>
        <v>8.1180000000000002E-2</v>
      </c>
      <c r="AA283" s="68" t="s">
        <v>45</v>
      </c>
      <c r="AB283" s="69" t="s">
        <v>45</v>
      </c>
      <c r="AC283" s="350" t="s">
        <v>463</v>
      </c>
      <c r="AG283" s="78"/>
      <c r="AJ283" s="84" t="s">
        <v>45</v>
      </c>
      <c r="AK283" s="84">
        <v>0</v>
      </c>
      <c r="BB283" s="351" t="s">
        <v>66</v>
      </c>
      <c r="BM283" s="78">
        <f>IFERROR(X283*I283/H283,"0")</f>
        <v>31.75</v>
      </c>
      <c r="BN283" s="78">
        <f>IFERROR(Y283*I283/H283,"0")</f>
        <v>34.29</v>
      </c>
      <c r="BO283" s="78">
        <f>IFERROR(1/J283*(X283/H283),"0")</f>
        <v>6.3131313131313135E-2</v>
      </c>
      <c r="BP283" s="78">
        <f>IFERROR(1/J283*(Y283/H283),"0")</f>
        <v>6.8181818181818177E-2</v>
      </c>
    </row>
    <row r="284" spans="1:68" x14ac:dyDescent="0.2">
      <c r="A284" s="662"/>
      <c r="B284" s="662"/>
      <c r="C284" s="662"/>
      <c r="D284" s="662"/>
      <c r="E284" s="662"/>
      <c r="F284" s="662"/>
      <c r="G284" s="662"/>
      <c r="H284" s="662"/>
      <c r="I284" s="662"/>
      <c r="J284" s="662"/>
      <c r="K284" s="662"/>
      <c r="L284" s="662"/>
      <c r="M284" s="662"/>
      <c r="N284" s="662"/>
      <c r="O284" s="663"/>
      <c r="P284" s="659" t="s">
        <v>40</v>
      </c>
      <c r="Q284" s="660"/>
      <c r="R284" s="660"/>
      <c r="S284" s="660"/>
      <c r="T284" s="660"/>
      <c r="U284" s="660"/>
      <c r="V284" s="661"/>
      <c r="W284" s="42" t="s">
        <v>39</v>
      </c>
      <c r="X284" s="43">
        <f>IFERROR(X283/H283,"0")</f>
        <v>8.3333333333333339</v>
      </c>
      <c r="Y284" s="43">
        <f>IFERROR(Y283/H283,"0")</f>
        <v>9</v>
      </c>
      <c r="Z284" s="43">
        <f>IFERROR(IF(Z283="",0,Z283),"0")</f>
        <v>8.1180000000000002E-2</v>
      </c>
      <c r="AA284" s="67"/>
      <c r="AB284" s="67"/>
      <c r="AC284" s="67"/>
    </row>
    <row r="285" spans="1:68" x14ac:dyDescent="0.2">
      <c r="A285" s="662"/>
      <c r="B285" s="662"/>
      <c r="C285" s="662"/>
      <c r="D285" s="662"/>
      <c r="E285" s="662"/>
      <c r="F285" s="662"/>
      <c r="G285" s="662"/>
      <c r="H285" s="662"/>
      <c r="I285" s="662"/>
      <c r="J285" s="662"/>
      <c r="K285" s="662"/>
      <c r="L285" s="662"/>
      <c r="M285" s="662"/>
      <c r="N285" s="662"/>
      <c r="O285" s="663"/>
      <c r="P285" s="659" t="s">
        <v>40</v>
      </c>
      <c r="Q285" s="660"/>
      <c r="R285" s="660"/>
      <c r="S285" s="660"/>
      <c r="T285" s="660"/>
      <c r="U285" s="660"/>
      <c r="V285" s="661"/>
      <c r="W285" s="42" t="s">
        <v>0</v>
      </c>
      <c r="X285" s="43">
        <f>IFERROR(SUM(X283:X283),"0")</f>
        <v>30</v>
      </c>
      <c r="Y285" s="43">
        <f>IFERROR(SUM(Y283:Y283),"0")</f>
        <v>32.4</v>
      </c>
      <c r="Z285" s="42"/>
      <c r="AA285" s="67"/>
      <c r="AB285" s="67"/>
      <c r="AC285" s="67"/>
    </row>
    <row r="286" spans="1:68" ht="16.5" hidden="1" customHeight="1" x14ac:dyDescent="0.25">
      <c r="A286" s="653" t="s">
        <v>464</v>
      </c>
      <c r="B286" s="653"/>
      <c r="C286" s="653"/>
      <c r="D286" s="653"/>
      <c r="E286" s="653"/>
      <c r="F286" s="653"/>
      <c r="G286" s="653"/>
      <c r="H286" s="653"/>
      <c r="I286" s="653"/>
      <c r="J286" s="653"/>
      <c r="K286" s="653"/>
      <c r="L286" s="653"/>
      <c r="M286" s="653"/>
      <c r="N286" s="653"/>
      <c r="O286" s="653"/>
      <c r="P286" s="653"/>
      <c r="Q286" s="653"/>
      <c r="R286" s="653"/>
      <c r="S286" s="653"/>
      <c r="T286" s="653"/>
      <c r="U286" s="653"/>
      <c r="V286" s="653"/>
      <c r="W286" s="653"/>
      <c r="X286" s="653"/>
      <c r="Y286" s="653"/>
      <c r="Z286" s="653"/>
      <c r="AA286" s="65"/>
      <c r="AB286" s="65"/>
      <c r="AC286" s="79"/>
    </row>
    <row r="287" spans="1:68" ht="14.25" hidden="1" customHeight="1" x14ac:dyDescent="0.25">
      <c r="A287" s="654" t="s">
        <v>114</v>
      </c>
      <c r="B287" s="654"/>
      <c r="C287" s="654"/>
      <c r="D287" s="654"/>
      <c r="E287" s="654"/>
      <c r="F287" s="654"/>
      <c r="G287" s="654"/>
      <c r="H287" s="654"/>
      <c r="I287" s="654"/>
      <c r="J287" s="654"/>
      <c r="K287" s="654"/>
      <c r="L287" s="654"/>
      <c r="M287" s="654"/>
      <c r="N287" s="654"/>
      <c r="O287" s="654"/>
      <c r="P287" s="654"/>
      <c r="Q287" s="654"/>
      <c r="R287" s="654"/>
      <c r="S287" s="654"/>
      <c r="T287" s="654"/>
      <c r="U287" s="654"/>
      <c r="V287" s="654"/>
      <c r="W287" s="654"/>
      <c r="X287" s="654"/>
      <c r="Y287" s="654"/>
      <c r="Z287" s="654"/>
      <c r="AA287" s="66"/>
      <c r="AB287" s="66"/>
      <c r="AC287" s="80"/>
    </row>
    <row r="288" spans="1:68" ht="27" hidden="1" customHeight="1" x14ac:dyDescent="0.25">
      <c r="A288" s="63" t="s">
        <v>465</v>
      </c>
      <c r="B288" s="63" t="s">
        <v>466</v>
      </c>
      <c r="C288" s="36">
        <v>4301011662</v>
      </c>
      <c r="D288" s="655">
        <v>4680115883703</v>
      </c>
      <c r="E288" s="655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657"/>
      <c r="R288" s="657"/>
      <c r="S288" s="657"/>
      <c r="T288" s="658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468</v>
      </c>
      <c r="AB288" s="69" t="s">
        <v>45</v>
      </c>
      <c r="AC288" s="352" t="s">
        <v>467</v>
      </c>
      <c r="AG288" s="78"/>
      <c r="AJ288" s="84" t="s">
        <v>45</v>
      </c>
      <c r="AK288" s="84">
        <v>0</v>
      </c>
      <c r="BB288" s="353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idden="1" x14ac:dyDescent="0.2">
      <c r="A289" s="662"/>
      <c r="B289" s="662"/>
      <c r="C289" s="662"/>
      <c r="D289" s="662"/>
      <c r="E289" s="662"/>
      <c r="F289" s="662"/>
      <c r="G289" s="662"/>
      <c r="H289" s="662"/>
      <c r="I289" s="662"/>
      <c r="J289" s="662"/>
      <c r="K289" s="662"/>
      <c r="L289" s="662"/>
      <c r="M289" s="662"/>
      <c r="N289" s="662"/>
      <c r="O289" s="663"/>
      <c r="P289" s="659" t="s">
        <v>40</v>
      </c>
      <c r="Q289" s="660"/>
      <c r="R289" s="660"/>
      <c r="S289" s="660"/>
      <c r="T289" s="660"/>
      <c r="U289" s="660"/>
      <c r="V289" s="661"/>
      <c r="W289" s="42" t="s">
        <v>39</v>
      </c>
      <c r="X289" s="43">
        <f>IFERROR(X288/H288,"0")</f>
        <v>0</v>
      </c>
      <c r="Y289" s="43">
        <f>IFERROR(Y288/H288,"0")</f>
        <v>0</v>
      </c>
      <c r="Z289" s="43">
        <f>IFERROR(IF(Z288="",0,Z288),"0")</f>
        <v>0</v>
      </c>
      <c r="AA289" s="67"/>
      <c r="AB289" s="67"/>
      <c r="AC289" s="67"/>
    </row>
    <row r="290" spans="1:68" hidden="1" x14ac:dyDescent="0.2">
      <c r="A290" s="662"/>
      <c r="B290" s="662"/>
      <c r="C290" s="662"/>
      <c r="D290" s="662"/>
      <c r="E290" s="662"/>
      <c r="F290" s="662"/>
      <c r="G290" s="662"/>
      <c r="H290" s="662"/>
      <c r="I290" s="662"/>
      <c r="J290" s="662"/>
      <c r="K290" s="662"/>
      <c r="L290" s="662"/>
      <c r="M290" s="662"/>
      <c r="N290" s="662"/>
      <c r="O290" s="663"/>
      <c r="P290" s="659" t="s">
        <v>40</v>
      </c>
      <c r="Q290" s="660"/>
      <c r="R290" s="660"/>
      <c r="S290" s="660"/>
      <c r="T290" s="660"/>
      <c r="U290" s="660"/>
      <c r="V290" s="661"/>
      <c r="W290" s="42" t="s">
        <v>0</v>
      </c>
      <c r="X290" s="43">
        <f>IFERROR(SUM(X288:X288),"0")</f>
        <v>0</v>
      </c>
      <c r="Y290" s="43">
        <f>IFERROR(SUM(Y288:Y288),"0")</f>
        <v>0</v>
      </c>
      <c r="Z290" s="42"/>
      <c r="AA290" s="67"/>
      <c r="AB290" s="67"/>
      <c r="AC290" s="67"/>
    </row>
    <row r="291" spans="1:68" ht="16.5" hidden="1" customHeight="1" x14ac:dyDescent="0.25">
      <c r="A291" s="653" t="s">
        <v>469</v>
      </c>
      <c r="B291" s="653"/>
      <c r="C291" s="653"/>
      <c r="D291" s="653"/>
      <c r="E291" s="653"/>
      <c r="F291" s="653"/>
      <c r="G291" s="653"/>
      <c r="H291" s="653"/>
      <c r="I291" s="653"/>
      <c r="J291" s="653"/>
      <c r="K291" s="653"/>
      <c r="L291" s="653"/>
      <c r="M291" s="653"/>
      <c r="N291" s="653"/>
      <c r="O291" s="653"/>
      <c r="P291" s="653"/>
      <c r="Q291" s="653"/>
      <c r="R291" s="653"/>
      <c r="S291" s="653"/>
      <c r="T291" s="653"/>
      <c r="U291" s="653"/>
      <c r="V291" s="653"/>
      <c r="W291" s="653"/>
      <c r="X291" s="653"/>
      <c r="Y291" s="653"/>
      <c r="Z291" s="653"/>
      <c r="AA291" s="65"/>
      <c r="AB291" s="65"/>
      <c r="AC291" s="79"/>
    </row>
    <row r="292" spans="1:68" ht="14.25" hidden="1" customHeight="1" x14ac:dyDescent="0.25">
      <c r="A292" s="654" t="s">
        <v>114</v>
      </c>
      <c r="B292" s="654"/>
      <c r="C292" s="654"/>
      <c r="D292" s="654"/>
      <c r="E292" s="654"/>
      <c r="F292" s="654"/>
      <c r="G292" s="654"/>
      <c r="H292" s="654"/>
      <c r="I292" s="654"/>
      <c r="J292" s="654"/>
      <c r="K292" s="654"/>
      <c r="L292" s="654"/>
      <c r="M292" s="654"/>
      <c r="N292" s="654"/>
      <c r="O292" s="654"/>
      <c r="P292" s="654"/>
      <c r="Q292" s="654"/>
      <c r="R292" s="654"/>
      <c r="S292" s="654"/>
      <c r="T292" s="654"/>
      <c r="U292" s="654"/>
      <c r="V292" s="654"/>
      <c r="W292" s="654"/>
      <c r="X292" s="654"/>
      <c r="Y292" s="654"/>
      <c r="Z292" s="654"/>
      <c r="AA292" s="66"/>
      <c r="AB292" s="66"/>
      <c r="AC292" s="80"/>
    </row>
    <row r="293" spans="1:68" ht="27" customHeight="1" x14ac:dyDescent="0.25">
      <c r="A293" s="63" t="s">
        <v>470</v>
      </c>
      <c r="B293" s="63" t="s">
        <v>471</v>
      </c>
      <c r="C293" s="36">
        <v>4301012024</v>
      </c>
      <c r="D293" s="655">
        <v>4680115885615</v>
      </c>
      <c r="E293" s="655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89</v>
      </c>
      <c r="N293" s="38"/>
      <c r="O293" s="37">
        <v>55</v>
      </c>
      <c r="P293" s="7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657"/>
      <c r="R293" s="657"/>
      <c r="S293" s="657"/>
      <c r="T293" s="658"/>
      <c r="U293" s="39" t="s">
        <v>45</v>
      </c>
      <c r="V293" s="39" t="s">
        <v>45</v>
      </c>
      <c r="W293" s="40" t="s">
        <v>0</v>
      </c>
      <c r="X293" s="58">
        <v>100</v>
      </c>
      <c r="Y293" s="55">
        <f t="shared" ref="Y293:Y298" si="42">IFERROR(IF(X293="",0,CEILING((X293/$H293),1)*$H293),"")</f>
        <v>108</v>
      </c>
      <c r="Z293" s="41">
        <f>IFERROR(IF(Y293=0,"",ROUNDUP(Y293/H293,0)*0.01898),"")</f>
        <v>0.1898</v>
      </c>
      <c r="AA293" s="68" t="s">
        <v>45</v>
      </c>
      <c r="AB293" s="69" t="s">
        <v>45</v>
      </c>
      <c r="AC293" s="354" t="s">
        <v>472</v>
      </c>
      <c r="AG293" s="78"/>
      <c r="AJ293" s="84" t="s">
        <v>45</v>
      </c>
      <c r="AK293" s="84">
        <v>0</v>
      </c>
      <c r="BB293" s="355" t="s">
        <v>66</v>
      </c>
      <c r="BM293" s="78">
        <f t="shared" ref="BM293:BM298" si="43">IFERROR(X293*I293/H293,"0")</f>
        <v>104.02777777777777</v>
      </c>
      <c r="BN293" s="78">
        <f t="shared" ref="BN293:BN298" si="44">IFERROR(Y293*I293/H293,"0")</f>
        <v>112.34999999999998</v>
      </c>
      <c r="BO293" s="78">
        <f t="shared" ref="BO293:BO298" si="45">IFERROR(1/J293*(X293/H293),"0")</f>
        <v>0.14467592592592593</v>
      </c>
      <c r="BP293" s="78">
        <f t="shared" ref="BP293:BP298" si="46">IFERROR(1/J293*(Y293/H293),"0")</f>
        <v>0.15625</v>
      </c>
    </row>
    <row r="294" spans="1:68" ht="27" customHeight="1" x14ac:dyDescent="0.25">
      <c r="A294" s="63" t="s">
        <v>473</v>
      </c>
      <c r="B294" s="63" t="s">
        <v>474</v>
      </c>
      <c r="C294" s="36">
        <v>4301011911</v>
      </c>
      <c r="D294" s="655">
        <v>4680115885554</v>
      </c>
      <c r="E294" s="655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476</v>
      </c>
      <c r="N294" s="38"/>
      <c r="O294" s="37">
        <v>55</v>
      </c>
      <c r="P294" s="7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7"/>
      <c r="R294" s="657"/>
      <c r="S294" s="657"/>
      <c r="T294" s="658"/>
      <c r="U294" s="39" t="s">
        <v>45</v>
      </c>
      <c r="V294" s="39" t="s">
        <v>45</v>
      </c>
      <c r="W294" s="40" t="s">
        <v>0</v>
      </c>
      <c r="X294" s="58">
        <v>1200</v>
      </c>
      <c r="Y294" s="55">
        <f t="shared" si="42"/>
        <v>1209.6000000000001</v>
      </c>
      <c r="Z294" s="41">
        <f>IFERROR(IF(Y294=0,"",ROUNDUP(Y294/H294,0)*0.02039),"")</f>
        <v>2.2836799999999999</v>
      </c>
      <c r="AA294" s="68" t="s">
        <v>45</v>
      </c>
      <c r="AB294" s="69" t="s">
        <v>45</v>
      </c>
      <c r="AC294" s="356" t="s">
        <v>475</v>
      </c>
      <c r="AG294" s="78"/>
      <c r="AJ294" s="84" t="s">
        <v>45</v>
      </c>
      <c r="AK294" s="84">
        <v>0</v>
      </c>
      <c r="BB294" s="357" t="s">
        <v>66</v>
      </c>
      <c r="BM294" s="78">
        <f t="shared" si="43"/>
        <v>1253.3333333333333</v>
      </c>
      <c r="BN294" s="78">
        <f t="shared" si="44"/>
        <v>1263.3599999999999</v>
      </c>
      <c r="BO294" s="78">
        <f t="shared" si="45"/>
        <v>2.3148148148148144</v>
      </c>
      <c r="BP294" s="78">
        <f t="shared" si="46"/>
        <v>2.333333333333333</v>
      </c>
    </row>
    <row r="295" spans="1:68" ht="27" hidden="1" customHeight="1" x14ac:dyDescent="0.25">
      <c r="A295" s="63" t="s">
        <v>473</v>
      </c>
      <c r="B295" s="63" t="s">
        <v>477</v>
      </c>
      <c r="C295" s="36">
        <v>4301012016</v>
      </c>
      <c r="D295" s="655">
        <v>4680115885554</v>
      </c>
      <c r="E295" s="655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140</v>
      </c>
      <c r="M295" s="38" t="s">
        <v>89</v>
      </c>
      <c r="N295" s="38"/>
      <c r="O295" s="37">
        <v>55</v>
      </c>
      <c r="P295" s="7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57"/>
      <c r="R295" s="657"/>
      <c r="S295" s="657"/>
      <c r="T295" s="658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2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478</v>
      </c>
      <c r="AG295" s="78"/>
      <c r="AJ295" s="84" t="s">
        <v>141</v>
      </c>
      <c r="AK295" s="84">
        <v>691.2</v>
      </c>
      <c r="BB295" s="359" t="s">
        <v>66</v>
      </c>
      <c r="BM295" s="78">
        <f t="shared" si="43"/>
        <v>0</v>
      </c>
      <c r="BN295" s="78">
        <f t="shared" si="44"/>
        <v>0</v>
      </c>
      <c r="BO295" s="78">
        <f t="shared" si="45"/>
        <v>0</v>
      </c>
      <c r="BP295" s="78">
        <f t="shared" si="46"/>
        <v>0</v>
      </c>
    </row>
    <row r="296" spans="1:68" ht="37.5" customHeight="1" x14ac:dyDescent="0.25">
      <c r="A296" s="63" t="s">
        <v>479</v>
      </c>
      <c r="B296" s="63" t="s">
        <v>480</v>
      </c>
      <c r="C296" s="36">
        <v>4301011858</v>
      </c>
      <c r="D296" s="655">
        <v>4680115885646</v>
      </c>
      <c r="E296" s="655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45</v>
      </c>
      <c r="M296" s="38" t="s">
        <v>118</v>
      </c>
      <c r="N296" s="38"/>
      <c r="O296" s="37">
        <v>55</v>
      </c>
      <c r="P296" s="8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657"/>
      <c r="R296" s="657"/>
      <c r="S296" s="657"/>
      <c r="T296" s="658"/>
      <c r="U296" s="39" t="s">
        <v>45</v>
      </c>
      <c r="V296" s="39" t="s">
        <v>45</v>
      </c>
      <c r="W296" s="40" t="s">
        <v>0</v>
      </c>
      <c r="X296" s="58">
        <v>200</v>
      </c>
      <c r="Y296" s="55">
        <f t="shared" si="42"/>
        <v>205.20000000000002</v>
      </c>
      <c r="Z296" s="41">
        <f>IFERROR(IF(Y296=0,"",ROUNDUP(Y296/H296,0)*0.01898),"")</f>
        <v>0.36062</v>
      </c>
      <c r="AA296" s="68" t="s">
        <v>45</v>
      </c>
      <c r="AB296" s="69" t="s">
        <v>45</v>
      </c>
      <c r="AC296" s="360" t="s">
        <v>481</v>
      </c>
      <c r="AG296" s="78"/>
      <c r="AJ296" s="84" t="s">
        <v>45</v>
      </c>
      <c r="AK296" s="84">
        <v>0</v>
      </c>
      <c r="BB296" s="361" t="s">
        <v>66</v>
      </c>
      <c r="BM296" s="78">
        <f t="shared" si="43"/>
        <v>208.05555555555554</v>
      </c>
      <c r="BN296" s="78">
        <f t="shared" si="44"/>
        <v>213.46499999999997</v>
      </c>
      <c r="BO296" s="78">
        <f t="shared" si="45"/>
        <v>0.28935185185185186</v>
      </c>
      <c r="BP296" s="78">
        <f t="shared" si="46"/>
        <v>0.296875</v>
      </c>
    </row>
    <row r="297" spans="1:68" ht="27" hidden="1" customHeight="1" x14ac:dyDescent="0.25">
      <c r="A297" s="63" t="s">
        <v>482</v>
      </c>
      <c r="B297" s="63" t="s">
        <v>483</v>
      </c>
      <c r="C297" s="36">
        <v>4301011857</v>
      </c>
      <c r="D297" s="655">
        <v>4680115885622</v>
      </c>
      <c r="E297" s="655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8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657"/>
      <c r="R297" s="657"/>
      <c r="S297" s="657"/>
      <c r="T297" s="65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2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472</v>
      </c>
      <c r="AG297" s="78"/>
      <c r="AJ297" s="84" t="s">
        <v>45</v>
      </c>
      <c r="AK297" s="84">
        <v>0</v>
      </c>
      <c r="BB297" s="363" t="s">
        <v>66</v>
      </c>
      <c r="BM297" s="78">
        <f t="shared" si="43"/>
        <v>0</v>
      </c>
      <c r="BN297" s="78">
        <f t="shared" si="44"/>
        <v>0</v>
      </c>
      <c r="BO297" s="78">
        <f t="shared" si="45"/>
        <v>0</v>
      </c>
      <c r="BP297" s="78">
        <f t="shared" si="46"/>
        <v>0</v>
      </c>
    </row>
    <row r="298" spans="1:68" ht="27" hidden="1" customHeight="1" x14ac:dyDescent="0.25">
      <c r="A298" s="63" t="s">
        <v>484</v>
      </c>
      <c r="B298" s="63" t="s">
        <v>485</v>
      </c>
      <c r="C298" s="36">
        <v>4301011859</v>
      </c>
      <c r="D298" s="655">
        <v>4680115885608</v>
      </c>
      <c r="E298" s="655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0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657"/>
      <c r="R298" s="657"/>
      <c r="S298" s="657"/>
      <c r="T298" s="65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3"/>
        <v>0</v>
      </c>
      <c r="BN298" s="78">
        <f t="shared" si="44"/>
        <v>0</v>
      </c>
      <c r="BO298" s="78">
        <f t="shared" si="45"/>
        <v>0</v>
      </c>
      <c r="BP298" s="78">
        <f t="shared" si="46"/>
        <v>0</v>
      </c>
    </row>
    <row r="299" spans="1:68" x14ac:dyDescent="0.2">
      <c r="A299" s="662"/>
      <c r="B299" s="662"/>
      <c r="C299" s="662"/>
      <c r="D299" s="662"/>
      <c r="E299" s="662"/>
      <c r="F299" s="662"/>
      <c r="G299" s="662"/>
      <c r="H299" s="662"/>
      <c r="I299" s="662"/>
      <c r="J299" s="662"/>
      <c r="K299" s="662"/>
      <c r="L299" s="662"/>
      <c r="M299" s="662"/>
      <c r="N299" s="662"/>
      <c r="O299" s="663"/>
      <c r="P299" s="659" t="s">
        <v>40</v>
      </c>
      <c r="Q299" s="660"/>
      <c r="R299" s="660"/>
      <c r="S299" s="660"/>
      <c r="T299" s="660"/>
      <c r="U299" s="660"/>
      <c r="V299" s="661"/>
      <c r="W299" s="42" t="s">
        <v>39</v>
      </c>
      <c r="X299" s="43">
        <f>IFERROR(X293/H293,"0")+IFERROR(X294/H294,"0")+IFERROR(X295/H295,"0")+IFERROR(X296/H296,"0")+IFERROR(X297/H297,"0")+IFERROR(X298/H298,"0")</f>
        <v>138.88888888888886</v>
      </c>
      <c r="Y299" s="43">
        <f>IFERROR(Y293/H293,"0")+IFERROR(Y294/H294,"0")+IFERROR(Y295/H295,"0")+IFERROR(Y296/H296,"0")+IFERROR(Y297/H297,"0")+IFERROR(Y298/H298,"0")</f>
        <v>141</v>
      </c>
      <c r="Z299" s="43">
        <f>IFERROR(IF(Z293="",0,Z293),"0")+IFERROR(IF(Z294="",0,Z294),"0")+IFERROR(IF(Z295="",0,Z295),"0")+IFERROR(IF(Z296="",0,Z296),"0")+IFERROR(IF(Z297="",0,Z297),"0")+IFERROR(IF(Z298="",0,Z298),"0")</f>
        <v>2.8340999999999998</v>
      </c>
      <c r="AA299" s="67"/>
      <c r="AB299" s="67"/>
      <c r="AC299" s="67"/>
    </row>
    <row r="300" spans="1:68" x14ac:dyDescent="0.2">
      <c r="A300" s="662"/>
      <c r="B300" s="662"/>
      <c r="C300" s="662"/>
      <c r="D300" s="662"/>
      <c r="E300" s="662"/>
      <c r="F300" s="662"/>
      <c r="G300" s="662"/>
      <c r="H300" s="662"/>
      <c r="I300" s="662"/>
      <c r="J300" s="662"/>
      <c r="K300" s="662"/>
      <c r="L300" s="662"/>
      <c r="M300" s="662"/>
      <c r="N300" s="662"/>
      <c r="O300" s="663"/>
      <c r="P300" s="659" t="s">
        <v>40</v>
      </c>
      <c r="Q300" s="660"/>
      <c r="R300" s="660"/>
      <c r="S300" s="660"/>
      <c r="T300" s="660"/>
      <c r="U300" s="660"/>
      <c r="V300" s="661"/>
      <c r="W300" s="42" t="s">
        <v>0</v>
      </c>
      <c r="X300" s="43">
        <f>IFERROR(SUM(X293:X298),"0")</f>
        <v>1500</v>
      </c>
      <c r="Y300" s="43">
        <f>IFERROR(SUM(Y293:Y298),"0")</f>
        <v>1522.8000000000002</v>
      </c>
      <c r="Z300" s="42"/>
      <c r="AA300" s="67"/>
      <c r="AB300" s="67"/>
      <c r="AC300" s="67"/>
    </row>
    <row r="301" spans="1:68" ht="14.25" hidden="1" customHeight="1" x14ac:dyDescent="0.25">
      <c r="A301" s="654" t="s">
        <v>78</v>
      </c>
      <c r="B301" s="654"/>
      <c r="C301" s="654"/>
      <c r="D301" s="654"/>
      <c r="E301" s="654"/>
      <c r="F301" s="654"/>
      <c r="G301" s="654"/>
      <c r="H301" s="654"/>
      <c r="I301" s="654"/>
      <c r="J301" s="654"/>
      <c r="K301" s="654"/>
      <c r="L301" s="654"/>
      <c r="M301" s="654"/>
      <c r="N301" s="654"/>
      <c r="O301" s="654"/>
      <c r="P301" s="654"/>
      <c r="Q301" s="654"/>
      <c r="R301" s="654"/>
      <c r="S301" s="654"/>
      <c r="T301" s="654"/>
      <c r="U301" s="654"/>
      <c r="V301" s="654"/>
      <c r="W301" s="654"/>
      <c r="X301" s="654"/>
      <c r="Y301" s="654"/>
      <c r="Z301" s="654"/>
      <c r="AA301" s="66"/>
      <c r="AB301" s="66"/>
      <c r="AC301" s="80"/>
    </row>
    <row r="302" spans="1:68" ht="27" customHeight="1" x14ac:dyDescent="0.25">
      <c r="A302" s="63" t="s">
        <v>487</v>
      </c>
      <c r="B302" s="63" t="s">
        <v>488</v>
      </c>
      <c r="C302" s="36">
        <v>4301030878</v>
      </c>
      <c r="D302" s="655">
        <v>4607091387193</v>
      </c>
      <c r="E302" s="655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35</v>
      </c>
      <c r="P302" s="8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657"/>
      <c r="R302" s="657"/>
      <c r="S302" s="657"/>
      <c r="T302" s="658"/>
      <c r="U302" s="39" t="s">
        <v>45</v>
      </c>
      <c r="V302" s="39" t="s">
        <v>45</v>
      </c>
      <c r="W302" s="40" t="s">
        <v>0</v>
      </c>
      <c r="X302" s="58">
        <v>100</v>
      </c>
      <c r="Y302" s="55">
        <f t="shared" ref="Y302:Y308" si="47">IFERROR(IF(X302="",0,CEILING((X302/$H302),1)*$H302),"")</f>
        <v>100.80000000000001</v>
      </c>
      <c r="Z302" s="41">
        <f>IFERROR(IF(Y302=0,"",ROUNDUP(Y302/H302,0)*0.00902),"")</f>
        <v>0.21648000000000001</v>
      </c>
      <c r="AA302" s="68" t="s">
        <v>45</v>
      </c>
      <c r="AB302" s="69" t="s">
        <v>45</v>
      </c>
      <c r="AC302" s="366" t="s">
        <v>489</v>
      </c>
      <c r="AG302" s="78"/>
      <c r="AJ302" s="84" t="s">
        <v>45</v>
      </c>
      <c r="AK302" s="84">
        <v>0</v>
      </c>
      <c r="BB302" s="367" t="s">
        <v>66</v>
      </c>
      <c r="BM302" s="78">
        <f t="shared" ref="BM302:BM308" si="48">IFERROR(X302*I302/H302,"0")</f>
        <v>106.42857142857143</v>
      </c>
      <c r="BN302" s="78">
        <f t="shared" ref="BN302:BN308" si="49">IFERROR(Y302*I302/H302,"0")</f>
        <v>107.28</v>
      </c>
      <c r="BO302" s="78">
        <f t="shared" ref="BO302:BO308" si="50">IFERROR(1/J302*(X302/H302),"0")</f>
        <v>0.18037518037518038</v>
      </c>
      <c r="BP302" s="78">
        <f t="shared" ref="BP302:BP308" si="51">IFERROR(1/J302*(Y302/H302),"0")</f>
        <v>0.18181818181818182</v>
      </c>
    </row>
    <row r="303" spans="1:68" ht="27" customHeight="1" x14ac:dyDescent="0.25">
      <c r="A303" s="63" t="s">
        <v>490</v>
      </c>
      <c r="B303" s="63" t="s">
        <v>491</v>
      </c>
      <c r="C303" s="36">
        <v>4301031153</v>
      </c>
      <c r="D303" s="655">
        <v>4607091387230</v>
      </c>
      <c r="E303" s="655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40</v>
      </c>
      <c r="P303" s="8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657"/>
      <c r="R303" s="657"/>
      <c r="S303" s="657"/>
      <c r="T303" s="658"/>
      <c r="U303" s="39" t="s">
        <v>45</v>
      </c>
      <c r="V303" s="39" t="s">
        <v>45</v>
      </c>
      <c r="W303" s="40" t="s">
        <v>0</v>
      </c>
      <c r="X303" s="58">
        <v>250</v>
      </c>
      <c r="Y303" s="55">
        <f t="shared" si="47"/>
        <v>252</v>
      </c>
      <c r="Z303" s="41">
        <f>IFERROR(IF(Y303=0,"",ROUNDUP(Y303/H303,0)*0.00902),"")</f>
        <v>0.54120000000000001</v>
      </c>
      <c r="AA303" s="68" t="s">
        <v>45</v>
      </c>
      <c r="AB303" s="69" t="s">
        <v>45</v>
      </c>
      <c r="AC303" s="368" t="s">
        <v>492</v>
      </c>
      <c r="AG303" s="78"/>
      <c r="AJ303" s="84" t="s">
        <v>45</v>
      </c>
      <c r="AK303" s="84">
        <v>0</v>
      </c>
      <c r="BB303" s="369" t="s">
        <v>66</v>
      </c>
      <c r="BM303" s="78">
        <f t="shared" si="48"/>
        <v>266.07142857142856</v>
      </c>
      <c r="BN303" s="78">
        <f t="shared" si="49"/>
        <v>268.19999999999993</v>
      </c>
      <c r="BO303" s="78">
        <f t="shared" si="50"/>
        <v>0.45093795093795092</v>
      </c>
      <c r="BP303" s="78">
        <f t="shared" si="51"/>
        <v>0.45454545454545459</v>
      </c>
    </row>
    <row r="304" spans="1:68" ht="27" hidden="1" customHeight="1" x14ac:dyDescent="0.25">
      <c r="A304" s="63" t="s">
        <v>493</v>
      </c>
      <c r="B304" s="63" t="s">
        <v>494</v>
      </c>
      <c r="C304" s="36">
        <v>4301031154</v>
      </c>
      <c r="D304" s="655">
        <v>4607091387292</v>
      </c>
      <c r="E304" s="655"/>
      <c r="F304" s="62">
        <v>0.73</v>
      </c>
      <c r="G304" s="37">
        <v>6</v>
      </c>
      <c r="H304" s="62">
        <v>4.38</v>
      </c>
      <c r="I304" s="62">
        <v>4.6500000000000004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45</v>
      </c>
      <c r="P304" s="80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657"/>
      <c r="R304" s="657"/>
      <c r="S304" s="657"/>
      <c r="T304" s="658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495</v>
      </c>
      <c r="AG304" s="78"/>
      <c r="AJ304" s="84" t="s">
        <v>45</v>
      </c>
      <c r="AK304" s="84">
        <v>0</v>
      </c>
      <c r="BB304" s="371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ht="27" customHeight="1" x14ac:dyDescent="0.25">
      <c r="A305" s="63" t="s">
        <v>496</v>
      </c>
      <c r="B305" s="63" t="s">
        <v>497</v>
      </c>
      <c r="C305" s="36">
        <v>4301031152</v>
      </c>
      <c r="D305" s="655">
        <v>4607091387285</v>
      </c>
      <c r="E305" s="655"/>
      <c r="F305" s="62">
        <v>0.35</v>
      </c>
      <c r="G305" s="37">
        <v>6</v>
      </c>
      <c r="H305" s="62">
        <v>2.1</v>
      </c>
      <c r="I305" s="62">
        <v>2.23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657"/>
      <c r="R305" s="657"/>
      <c r="S305" s="657"/>
      <c r="T305" s="658"/>
      <c r="U305" s="39" t="s">
        <v>45</v>
      </c>
      <c r="V305" s="39" t="s">
        <v>45</v>
      </c>
      <c r="W305" s="40" t="s">
        <v>0</v>
      </c>
      <c r="X305" s="58">
        <v>52</v>
      </c>
      <c r="Y305" s="55">
        <f t="shared" si="47"/>
        <v>52.5</v>
      </c>
      <c r="Z305" s="41">
        <f>IFERROR(IF(Y305=0,"",ROUNDUP(Y305/H305,0)*0.00502),"")</f>
        <v>0.1255</v>
      </c>
      <c r="AA305" s="68" t="s">
        <v>45</v>
      </c>
      <c r="AB305" s="69" t="s">
        <v>45</v>
      </c>
      <c r="AC305" s="372" t="s">
        <v>492</v>
      </c>
      <c r="AG305" s="78"/>
      <c r="AJ305" s="84" t="s">
        <v>45</v>
      </c>
      <c r="AK305" s="84">
        <v>0</v>
      </c>
      <c r="BB305" s="373" t="s">
        <v>66</v>
      </c>
      <c r="BM305" s="78">
        <f t="shared" si="48"/>
        <v>55.219047619047615</v>
      </c>
      <c r="BN305" s="78">
        <f t="shared" si="49"/>
        <v>55.75</v>
      </c>
      <c r="BO305" s="78">
        <f t="shared" si="50"/>
        <v>0.10582010582010581</v>
      </c>
      <c r="BP305" s="78">
        <f t="shared" si="51"/>
        <v>0.10683760683760685</v>
      </c>
    </row>
    <row r="306" spans="1:68" ht="27" hidden="1" customHeight="1" x14ac:dyDescent="0.25">
      <c r="A306" s="63" t="s">
        <v>498</v>
      </c>
      <c r="B306" s="63" t="s">
        <v>499</v>
      </c>
      <c r="C306" s="36">
        <v>4301031305</v>
      </c>
      <c r="D306" s="655">
        <v>4607091389845</v>
      </c>
      <c r="E306" s="655"/>
      <c r="F306" s="62">
        <v>0.35</v>
      </c>
      <c r="G306" s="37">
        <v>6</v>
      </c>
      <c r="H306" s="62">
        <v>2.1</v>
      </c>
      <c r="I306" s="62">
        <v>2.2000000000000002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657"/>
      <c r="R306" s="657"/>
      <c r="S306" s="657"/>
      <c r="T306" s="658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500</v>
      </c>
      <c r="AG306" s="78"/>
      <c r="AJ306" s="84" t="s">
        <v>45</v>
      </c>
      <c r="AK306" s="84">
        <v>0</v>
      </c>
      <c r="BB306" s="375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ht="27" hidden="1" customHeight="1" x14ac:dyDescent="0.25">
      <c r="A307" s="63" t="s">
        <v>501</v>
      </c>
      <c r="B307" s="63" t="s">
        <v>502</v>
      </c>
      <c r="C307" s="36">
        <v>4301031306</v>
      </c>
      <c r="D307" s="655">
        <v>4680115882881</v>
      </c>
      <c r="E307" s="655"/>
      <c r="F307" s="62">
        <v>0.28000000000000003</v>
      </c>
      <c r="G307" s="37">
        <v>6</v>
      </c>
      <c r="H307" s="62">
        <v>1.68</v>
      </c>
      <c r="I307" s="62">
        <v>1.81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0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657"/>
      <c r="R307" s="657"/>
      <c r="S307" s="657"/>
      <c r="T307" s="65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47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500</v>
      </c>
      <c r="AG307" s="78"/>
      <c r="AJ307" s="84" t="s">
        <v>45</v>
      </c>
      <c r="AK307" s="84">
        <v>0</v>
      </c>
      <c r="BB307" s="377" t="s">
        <v>66</v>
      </c>
      <c r="BM307" s="78">
        <f t="shared" si="48"/>
        <v>0</v>
      </c>
      <c r="BN307" s="78">
        <f t="shared" si="49"/>
        <v>0</v>
      </c>
      <c r="BO307" s="78">
        <f t="shared" si="50"/>
        <v>0</v>
      </c>
      <c r="BP307" s="78">
        <f t="shared" si="51"/>
        <v>0</v>
      </c>
    </row>
    <row r="308" spans="1:68" ht="27" hidden="1" customHeight="1" x14ac:dyDescent="0.25">
      <c r="A308" s="63" t="s">
        <v>503</v>
      </c>
      <c r="B308" s="63" t="s">
        <v>504</v>
      </c>
      <c r="C308" s="36">
        <v>4301031066</v>
      </c>
      <c r="D308" s="655">
        <v>4607091383836</v>
      </c>
      <c r="E308" s="655"/>
      <c r="F308" s="62">
        <v>0.3</v>
      </c>
      <c r="G308" s="37">
        <v>6</v>
      </c>
      <c r="H308" s="62">
        <v>1.8</v>
      </c>
      <c r="I308" s="62">
        <v>2.028</v>
      </c>
      <c r="J308" s="37">
        <v>182</v>
      </c>
      <c r="K308" s="37" t="s">
        <v>90</v>
      </c>
      <c r="L308" s="37" t="s">
        <v>45</v>
      </c>
      <c r="M308" s="38" t="s">
        <v>83</v>
      </c>
      <c r="N308" s="38"/>
      <c r="O308" s="37">
        <v>40</v>
      </c>
      <c r="P308" s="80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657"/>
      <c r="R308" s="657"/>
      <c r="S308" s="657"/>
      <c r="T308" s="65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47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505</v>
      </c>
      <c r="AG308" s="78"/>
      <c r="AJ308" s="84" t="s">
        <v>45</v>
      </c>
      <c r="AK308" s="84">
        <v>0</v>
      </c>
      <c r="BB308" s="379" t="s">
        <v>66</v>
      </c>
      <c r="BM308" s="78">
        <f t="shared" si="48"/>
        <v>0</v>
      </c>
      <c r="BN308" s="78">
        <f t="shared" si="49"/>
        <v>0</v>
      </c>
      <c r="BO308" s="78">
        <f t="shared" si="50"/>
        <v>0</v>
      </c>
      <c r="BP308" s="78">
        <f t="shared" si="51"/>
        <v>0</v>
      </c>
    </row>
    <row r="309" spans="1:68" x14ac:dyDescent="0.2">
      <c r="A309" s="662"/>
      <c r="B309" s="662"/>
      <c r="C309" s="662"/>
      <c r="D309" s="662"/>
      <c r="E309" s="662"/>
      <c r="F309" s="662"/>
      <c r="G309" s="662"/>
      <c r="H309" s="662"/>
      <c r="I309" s="662"/>
      <c r="J309" s="662"/>
      <c r="K309" s="662"/>
      <c r="L309" s="662"/>
      <c r="M309" s="662"/>
      <c r="N309" s="662"/>
      <c r="O309" s="663"/>
      <c r="P309" s="659" t="s">
        <v>40</v>
      </c>
      <c r="Q309" s="660"/>
      <c r="R309" s="660"/>
      <c r="S309" s="660"/>
      <c r="T309" s="660"/>
      <c r="U309" s="660"/>
      <c r="V309" s="661"/>
      <c r="W309" s="42" t="s">
        <v>39</v>
      </c>
      <c r="X309" s="43">
        <f>IFERROR(X302/H302,"0")+IFERROR(X303/H303,"0")+IFERROR(X304/H304,"0")+IFERROR(X305/H305,"0")+IFERROR(X306/H306,"0")+IFERROR(X307/H307,"0")+IFERROR(X308/H308,"0")</f>
        <v>108.09523809523809</v>
      </c>
      <c r="Y309" s="43">
        <f>IFERROR(Y302/H302,"0")+IFERROR(Y303/H303,"0")+IFERROR(Y304/H304,"0")+IFERROR(Y305/H305,"0")+IFERROR(Y306/H306,"0")+IFERROR(Y307/H307,"0")+IFERROR(Y308/H308,"0")</f>
        <v>109</v>
      </c>
      <c r="Z309" s="43">
        <f>IFERROR(IF(Z302="",0,Z302),"0")+IFERROR(IF(Z303="",0,Z303),"0")+IFERROR(IF(Z304="",0,Z304),"0")+IFERROR(IF(Z305="",0,Z305),"0")+IFERROR(IF(Z306="",0,Z306),"0")+IFERROR(IF(Z307="",0,Z307),"0")+IFERROR(IF(Z308="",0,Z308),"0")</f>
        <v>0.88318000000000008</v>
      </c>
      <c r="AA309" s="67"/>
      <c r="AB309" s="67"/>
      <c r="AC309" s="67"/>
    </row>
    <row r="310" spans="1:68" x14ac:dyDescent="0.2">
      <c r="A310" s="662"/>
      <c r="B310" s="662"/>
      <c r="C310" s="662"/>
      <c r="D310" s="662"/>
      <c r="E310" s="662"/>
      <c r="F310" s="662"/>
      <c r="G310" s="662"/>
      <c r="H310" s="662"/>
      <c r="I310" s="662"/>
      <c r="J310" s="662"/>
      <c r="K310" s="662"/>
      <c r="L310" s="662"/>
      <c r="M310" s="662"/>
      <c r="N310" s="662"/>
      <c r="O310" s="663"/>
      <c r="P310" s="659" t="s">
        <v>40</v>
      </c>
      <c r="Q310" s="660"/>
      <c r="R310" s="660"/>
      <c r="S310" s="660"/>
      <c r="T310" s="660"/>
      <c r="U310" s="660"/>
      <c r="V310" s="661"/>
      <c r="W310" s="42" t="s">
        <v>0</v>
      </c>
      <c r="X310" s="43">
        <f>IFERROR(SUM(X302:X308),"0")</f>
        <v>402</v>
      </c>
      <c r="Y310" s="43">
        <f>IFERROR(SUM(Y302:Y308),"0")</f>
        <v>405.3</v>
      </c>
      <c r="Z310" s="42"/>
      <c r="AA310" s="67"/>
      <c r="AB310" s="67"/>
      <c r="AC310" s="67"/>
    </row>
    <row r="311" spans="1:68" ht="14.25" hidden="1" customHeight="1" x14ac:dyDescent="0.25">
      <c r="A311" s="654" t="s">
        <v>85</v>
      </c>
      <c r="B311" s="654"/>
      <c r="C311" s="654"/>
      <c r="D311" s="654"/>
      <c r="E311" s="654"/>
      <c r="F311" s="654"/>
      <c r="G311" s="654"/>
      <c r="H311" s="654"/>
      <c r="I311" s="654"/>
      <c r="J311" s="654"/>
      <c r="K311" s="654"/>
      <c r="L311" s="654"/>
      <c r="M311" s="654"/>
      <c r="N311" s="654"/>
      <c r="O311" s="654"/>
      <c r="P311" s="654"/>
      <c r="Q311" s="654"/>
      <c r="R311" s="654"/>
      <c r="S311" s="654"/>
      <c r="T311" s="654"/>
      <c r="U311" s="654"/>
      <c r="V311" s="654"/>
      <c r="W311" s="654"/>
      <c r="X311" s="654"/>
      <c r="Y311" s="654"/>
      <c r="Z311" s="654"/>
      <c r="AA311" s="66"/>
      <c r="AB311" s="66"/>
      <c r="AC311" s="80"/>
    </row>
    <row r="312" spans="1:68" ht="27" hidden="1" customHeight="1" x14ac:dyDescent="0.25">
      <c r="A312" s="63" t="s">
        <v>506</v>
      </c>
      <c r="B312" s="63" t="s">
        <v>507</v>
      </c>
      <c r="C312" s="36">
        <v>4301051100</v>
      </c>
      <c r="D312" s="655">
        <v>4607091387766</v>
      </c>
      <c r="E312" s="655"/>
      <c r="F312" s="62">
        <v>1.3</v>
      </c>
      <c r="G312" s="37">
        <v>6</v>
      </c>
      <c r="H312" s="62">
        <v>7.8</v>
      </c>
      <c r="I312" s="62">
        <v>8.3130000000000006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657"/>
      <c r="R312" s="657"/>
      <c r="S312" s="657"/>
      <c r="T312" s="658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508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hidden="1" customHeight="1" x14ac:dyDescent="0.25">
      <c r="A313" s="63" t="s">
        <v>509</v>
      </c>
      <c r="B313" s="63" t="s">
        <v>510</v>
      </c>
      <c r="C313" s="36">
        <v>4301051818</v>
      </c>
      <c r="D313" s="655">
        <v>4607091387957</v>
      </c>
      <c r="E313" s="655"/>
      <c r="F313" s="62">
        <v>1.3</v>
      </c>
      <c r="G313" s="37">
        <v>6</v>
      </c>
      <c r="H313" s="62">
        <v>7.8</v>
      </c>
      <c r="I313" s="62">
        <v>8.3190000000000008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657"/>
      <c r="R313" s="657"/>
      <c r="S313" s="657"/>
      <c r="T313" s="658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511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hidden="1" customHeight="1" x14ac:dyDescent="0.25">
      <c r="A314" s="63" t="s">
        <v>512</v>
      </c>
      <c r="B314" s="63" t="s">
        <v>513</v>
      </c>
      <c r="C314" s="36">
        <v>4301051819</v>
      </c>
      <c r="D314" s="655">
        <v>4607091387964</v>
      </c>
      <c r="E314" s="655"/>
      <c r="F314" s="62">
        <v>1.35</v>
      </c>
      <c r="G314" s="37">
        <v>6</v>
      </c>
      <c r="H314" s="62">
        <v>8.1</v>
      </c>
      <c r="I314" s="62">
        <v>8.6010000000000009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657"/>
      <c r="R314" s="657"/>
      <c r="S314" s="657"/>
      <c r="T314" s="65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514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515</v>
      </c>
      <c r="B315" s="63" t="s">
        <v>516</v>
      </c>
      <c r="C315" s="36">
        <v>4301051734</v>
      </c>
      <c r="D315" s="655">
        <v>4680115884588</v>
      </c>
      <c r="E315" s="655"/>
      <c r="F315" s="62">
        <v>0.5</v>
      </c>
      <c r="G315" s="37">
        <v>6</v>
      </c>
      <c r="H315" s="62">
        <v>3</v>
      </c>
      <c r="I315" s="62">
        <v>3.246</v>
      </c>
      <c r="J315" s="37">
        <v>182</v>
      </c>
      <c r="K315" s="37" t="s">
        <v>90</v>
      </c>
      <c r="L315" s="37" t="s">
        <v>45</v>
      </c>
      <c r="M315" s="38" t="s">
        <v>89</v>
      </c>
      <c r="N315" s="38"/>
      <c r="O315" s="37">
        <v>40</v>
      </c>
      <c r="P315" s="8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657"/>
      <c r="R315" s="657"/>
      <c r="S315" s="657"/>
      <c r="T315" s="658"/>
      <c r="U315" s="39" t="s">
        <v>45</v>
      </c>
      <c r="V315" s="39" t="s">
        <v>45</v>
      </c>
      <c r="W315" s="40" t="s">
        <v>0</v>
      </c>
      <c r="X315" s="58">
        <v>180</v>
      </c>
      <c r="Y315" s="55">
        <f>IFERROR(IF(X315="",0,CEILING((X315/$H315),1)*$H315),"")</f>
        <v>180</v>
      </c>
      <c r="Z315" s="41">
        <f>IFERROR(IF(Y315=0,"",ROUNDUP(Y315/H315,0)*0.00651),"")</f>
        <v>0.3906</v>
      </c>
      <c r="AA315" s="68" t="s">
        <v>45</v>
      </c>
      <c r="AB315" s="69" t="s">
        <v>45</v>
      </c>
      <c r="AC315" s="386" t="s">
        <v>517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194.76</v>
      </c>
      <c r="BN315" s="78">
        <f>IFERROR(Y315*I315/H315,"0")</f>
        <v>194.76</v>
      </c>
      <c r="BO315" s="78">
        <f>IFERROR(1/J315*(X315/H315),"0")</f>
        <v>0.32967032967032972</v>
      </c>
      <c r="BP315" s="78">
        <f>IFERROR(1/J315*(Y315/H315),"0")</f>
        <v>0.32967032967032972</v>
      </c>
    </row>
    <row r="316" spans="1:68" ht="27" hidden="1" customHeight="1" x14ac:dyDescent="0.25">
      <c r="A316" s="63" t="s">
        <v>518</v>
      </c>
      <c r="B316" s="63" t="s">
        <v>519</v>
      </c>
      <c r="C316" s="36">
        <v>4301051578</v>
      </c>
      <c r="D316" s="655">
        <v>4607091387513</v>
      </c>
      <c r="E316" s="655"/>
      <c r="F316" s="62">
        <v>0.45</v>
      </c>
      <c r="G316" s="37">
        <v>6</v>
      </c>
      <c r="H316" s="62">
        <v>2.7</v>
      </c>
      <c r="I316" s="62">
        <v>2.9580000000000002</v>
      </c>
      <c r="J316" s="37">
        <v>182</v>
      </c>
      <c r="K316" s="37" t="s">
        <v>90</v>
      </c>
      <c r="L316" s="37" t="s">
        <v>45</v>
      </c>
      <c r="M316" s="38" t="s">
        <v>105</v>
      </c>
      <c r="N316" s="38"/>
      <c r="O316" s="37">
        <v>40</v>
      </c>
      <c r="P316" s="8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657"/>
      <c r="R316" s="657"/>
      <c r="S316" s="657"/>
      <c r="T316" s="65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520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62"/>
      <c r="B317" s="662"/>
      <c r="C317" s="662"/>
      <c r="D317" s="662"/>
      <c r="E317" s="662"/>
      <c r="F317" s="662"/>
      <c r="G317" s="662"/>
      <c r="H317" s="662"/>
      <c r="I317" s="662"/>
      <c r="J317" s="662"/>
      <c r="K317" s="662"/>
      <c r="L317" s="662"/>
      <c r="M317" s="662"/>
      <c r="N317" s="662"/>
      <c r="O317" s="663"/>
      <c r="P317" s="659" t="s">
        <v>40</v>
      </c>
      <c r="Q317" s="660"/>
      <c r="R317" s="660"/>
      <c r="S317" s="660"/>
      <c r="T317" s="660"/>
      <c r="U317" s="660"/>
      <c r="V317" s="661"/>
      <c r="W317" s="42" t="s">
        <v>39</v>
      </c>
      <c r="X317" s="43">
        <f>IFERROR(X312/H312,"0")+IFERROR(X313/H313,"0")+IFERROR(X314/H314,"0")+IFERROR(X315/H315,"0")+IFERROR(X316/H316,"0")</f>
        <v>60</v>
      </c>
      <c r="Y317" s="43">
        <f>IFERROR(Y312/H312,"0")+IFERROR(Y313/H313,"0")+IFERROR(Y314/H314,"0")+IFERROR(Y315/H315,"0")+IFERROR(Y316/H316,"0")</f>
        <v>60</v>
      </c>
      <c r="Z317" s="43">
        <f>IFERROR(IF(Z312="",0,Z312),"0")+IFERROR(IF(Z313="",0,Z313),"0")+IFERROR(IF(Z314="",0,Z314),"0")+IFERROR(IF(Z315="",0,Z315),"0")+IFERROR(IF(Z316="",0,Z316),"0")</f>
        <v>0.3906</v>
      </c>
      <c r="AA317" s="67"/>
      <c r="AB317" s="67"/>
      <c r="AC317" s="67"/>
    </row>
    <row r="318" spans="1:68" x14ac:dyDescent="0.2">
      <c r="A318" s="662"/>
      <c r="B318" s="662"/>
      <c r="C318" s="662"/>
      <c r="D318" s="662"/>
      <c r="E318" s="662"/>
      <c r="F318" s="662"/>
      <c r="G318" s="662"/>
      <c r="H318" s="662"/>
      <c r="I318" s="662"/>
      <c r="J318" s="662"/>
      <c r="K318" s="662"/>
      <c r="L318" s="662"/>
      <c r="M318" s="662"/>
      <c r="N318" s="662"/>
      <c r="O318" s="663"/>
      <c r="P318" s="659" t="s">
        <v>40</v>
      </c>
      <c r="Q318" s="660"/>
      <c r="R318" s="660"/>
      <c r="S318" s="660"/>
      <c r="T318" s="660"/>
      <c r="U318" s="660"/>
      <c r="V318" s="661"/>
      <c r="W318" s="42" t="s">
        <v>0</v>
      </c>
      <c r="X318" s="43">
        <f>IFERROR(SUM(X312:X316),"0")</f>
        <v>180</v>
      </c>
      <c r="Y318" s="43">
        <f>IFERROR(SUM(Y312:Y316),"0")</f>
        <v>180</v>
      </c>
      <c r="Z318" s="42"/>
      <c r="AA318" s="67"/>
      <c r="AB318" s="67"/>
      <c r="AC318" s="67"/>
    </row>
    <row r="319" spans="1:68" ht="14.25" hidden="1" customHeight="1" x14ac:dyDescent="0.25">
      <c r="A319" s="654" t="s">
        <v>188</v>
      </c>
      <c r="B319" s="654"/>
      <c r="C319" s="654"/>
      <c r="D319" s="654"/>
      <c r="E319" s="654"/>
      <c r="F319" s="654"/>
      <c r="G319" s="654"/>
      <c r="H319" s="654"/>
      <c r="I319" s="654"/>
      <c r="J319" s="654"/>
      <c r="K319" s="654"/>
      <c r="L319" s="654"/>
      <c r="M319" s="654"/>
      <c r="N319" s="654"/>
      <c r="O319" s="654"/>
      <c r="P319" s="654"/>
      <c r="Q319" s="654"/>
      <c r="R319" s="654"/>
      <c r="S319" s="654"/>
      <c r="T319" s="654"/>
      <c r="U319" s="654"/>
      <c r="V319" s="654"/>
      <c r="W319" s="654"/>
      <c r="X319" s="654"/>
      <c r="Y319" s="654"/>
      <c r="Z319" s="654"/>
      <c r="AA319" s="66"/>
      <c r="AB319" s="66"/>
      <c r="AC319" s="80"/>
    </row>
    <row r="320" spans="1:68" ht="27" hidden="1" customHeight="1" x14ac:dyDescent="0.25">
      <c r="A320" s="63" t="s">
        <v>521</v>
      </c>
      <c r="B320" s="63" t="s">
        <v>522</v>
      </c>
      <c r="C320" s="36">
        <v>4301060387</v>
      </c>
      <c r="D320" s="655">
        <v>4607091380880</v>
      </c>
      <c r="E320" s="655"/>
      <c r="F320" s="62">
        <v>1.4</v>
      </c>
      <c r="G320" s="37">
        <v>6</v>
      </c>
      <c r="H320" s="62">
        <v>8.4</v>
      </c>
      <c r="I320" s="62">
        <v>8.9190000000000005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657"/>
      <c r="R320" s="657"/>
      <c r="S320" s="657"/>
      <c r="T320" s="658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523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524</v>
      </c>
      <c r="B321" s="63" t="s">
        <v>525</v>
      </c>
      <c r="C321" s="36">
        <v>4301060406</v>
      </c>
      <c r="D321" s="655">
        <v>4607091384482</v>
      </c>
      <c r="E321" s="655"/>
      <c r="F321" s="62">
        <v>1.3</v>
      </c>
      <c r="G321" s="37">
        <v>6</v>
      </c>
      <c r="H321" s="62">
        <v>7.8</v>
      </c>
      <c r="I321" s="62">
        <v>8.3190000000000008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657"/>
      <c r="R321" s="657"/>
      <c r="S321" s="657"/>
      <c r="T321" s="658"/>
      <c r="U321" s="39" t="s">
        <v>45</v>
      </c>
      <c r="V321" s="39" t="s">
        <v>45</v>
      </c>
      <c r="W321" s="40" t="s">
        <v>0</v>
      </c>
      <c r="X321" s="58">
        <v>400</v>
      </c>
      <c r="Y321" s="55">
        <f>IFERROR(IF(X321="",0,CEILING((X321/$H321),1)*$H321),"")</f>
        <v>405.59999999999997</v>
      </c>
      <c r="Z321" s="41">
        <f>IFERROR(IF(Y321=0,"",ROUNDUP(Y321/H321,0)*0.01898),"")</f>
        <v>0.98696000000000006</v>
      </c>
      <c r="AA321" s="68" t="s">
        <v>45</v>
      </c>
      <c r="AB321" s="69" t="s">
        <v>45</v>
      </c>
      <c r="AC321" s="392" t="s">
        <v>526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426.6153846153847</v>
      </c>
      <c r="BN321" s="78">
        <f>IFERROR(Y321*I321/H321,"0")</f>
        <v>432.58800000000002</v>
      </c>
      <c r="BO321" s="78">
        <f>IFERROR(1/J321*(X321/H321),"0")</f>
        <v>0.80128205128205132</v>
      </c>
      <c r="BP321" s="78">
        <f>IFERROR(1/J321*(Y321/H321),"0")</f>
        <v>0.8125</v>
      </c>
    </row>
    <row r="322" spans="1:68" ht="16.5" customHeight="1" x14ac:dyDescent="0.25">
      <c r="A322" s="63" t="s">
        <v>527</v>
      </c>
      <c r="B322" s="63" t="s">
        <v>528</v>
      </c>
      <c r="C322" s="36">
        <v>4301060484</v>
      </c>
      <c r="D322" s="655">
        <v>4607091380897</v>
      </c>
      <c r="E322" s="655"/>
      <c r="F322" s="62">
        <v>1.4</v>
      </c>
      <c r="G322" s="37">
        <v>6</v>
      </c>
      <c r="H322" s="62">
        <v>8.4</v>
      </c>
      <c r="I322" s="62">
        <v>8.9190000000000005</v>
      </c>
      <c r="J322" s="37">
        <v>64</v>
      </c>
      <c r="K322" s="37" t="s">
        <v>119</v>
      </c>
      <c r="L322" s="37" t="s">
        <v>45</v>
      </c>
      <c r="M322" s="38" t="s">
        <v>105</v>
      </c>
      <c r="N322" s="38"/>
      <c r="O322" s="37">
        <v>30</v>
      </c>
      <c r="P322" s="81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657"/>
      <c r="R322" s="657"/>
      <c r="S322" s="657"/>
      <c r="T322" s="658"/>
      <c r="U322" s="39" t="s">
        <v>45</v>
      </c>
      <c r="V322" s="39" t="s">
        <v>45</v>
      </c>
      <c r="W322" s="40" t="s">
        <v>0</v>
      </c>
      <c r="X322" s="58">
        <v>160</v>
      </c>
      <c r="Y322" s="55">
        <f>IFERROR(IF(X322="",0,CEILING((X322/$H322),1)*$H322),"")</f>
        <v>168</v>
      </c>
      <c r="Z322" s="41">
        <f>IFERROR(IF(Y322=0,"",ROUNDUP(Y322/H322,0)*0.01898),"")</f>
        <v>0.37959999999999999</v>
      </c>
      <c r="AA322" s="68" t="s">
        <v>45</v>
      </c>
      <c r="AB322" s="69" t="s">
        <v>45</v>
      </c>
      <c r="AC322" s="394" t="s">
        <v>529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169.88571428571427</v>
      </c>
      <c r="BN322" s="78">
        <f>IFERROR(Y322*I322/H322,"0")</f>
        <v>178.38</v>
      </c>
      <c r="BO322" s="78">
        <f>IFERROR(1/J322*(X322/H322),"0")</f>
        <v>0.29761904761904762</v>
      </c>
      <c r="BP322" s="78">
        <f>IFERROR(1/J322*(Y322/H322),"0")</f>
        <v>0.3125</v>
      </c>
    </row>
    <row r="323" spans="1:68" x14ac:dyDescent="0.2">
      <c r="A323" s="662"/>
      <c r="B323" s="662"/>
      <c r="C323" s="662"/>
      <c r="D323" s="662"/>
      <c r="E323" s="662"/>
      <c r="F323" s="662"/>
      <c r="G323" s="662"/>
      <c r="H323" s="662"/>
      <c r="I323" s="662"/>
      <c r="J323" s="662"/>
      <c r="K323" s="662"/>
      <c r="L323" s="662"/>
      <c r="M323" s="662"/>
      <c r="N323" s="662"/>
      <c r="O323" s="663"/>
      <c r="P323" s="659" t="s">
        <v>40</v>
      </c>
      <c r="Q323" s="660"/>
      <c r="R323" s="660"/>
      <c r="S323" s="660"/>
      <c r="T323" s="660"/>
      <c r="U323" s="660"/>
      <c r="V323" s="661"/>
      <c r="W323" s="42" t="s">
        <v>39</v>
      </c>
      <c r="X323" s="43">
        <f>IFERROR(X320/H320,"0")+IFERROR(X321/H321,"0")+IFERROR(X322/H322,"0")</f>
        <v>70.329670329670336</v>
      </c>
      <c r="Y323" s="43">
        <f>IFERROR(Y320/H320,"0")+IFERROR(Y321/H321,"0")+IFERROR(Y322/H322,"0")</f>
        <v>72</v>
      </c>
      <c r="Z323" s="43">
        <f>IFERROR(IF(Z320="",0,Z320),"0")+IFERROR(IF(Z321="",0,Z321),"0")+IFERROR(IF(Z322="",0,Z322),"0")</f>
        <v>1.36656</v>
      </c>
      <c r="AA323" s="67"/>
      <c r="AB323" s="67"/>
      <c r="AC323" s="67"/>
    </row>
    <row r="324" spans="1:68" x14ac:dyDescent="0.2">
      <c r="A324" s="662"/>
      <c r="B324" s="662"/>
      <c r="C324" s="662"/>
      <c r="D324" s="662"/>
      <c r="E324" s="662"/>
      <c r="F324" s="662"/>
      <c r="G324" s="662"/>
      <c r="H324" s="662"/>
      <c r="I324" s="662"/>
      <c r="J324" s="662"/>
      <c r="K324" s="662"/>
      <c r="L324" s="662"/>
      <c r="M324" s="662"/>
      <c r="N324" s="662"/>
      <c r="O324" s="663"/>
      <c r="P324" s="659" t="s">
        <v>40</v>
      </c>
      <c r="Q324" s="660"/>
      <c r="R324" s="660"/>
      <c r="S324" s="660"/>
      <c r="T324" s="660"/>
      <c r="U324" s="660"/>
      <c r="V324" s="661"/>
      <c r="W324" s="42" t="s">
        <v>0</v>
      </c>
      <c r="X324" s="43">
        <f>IFERROR(SUM(X320:X322),"0")</f>
        <v>560</v>
      </c>
      <c r="Y324" s="43">
        <f>IFERROR(SUM(Y320:Y322),"0")</f>
        <v>573.59999999999991</v>
      </c>
      <c r="Z324" s="42"/>
      <c r="AA324" s="67"/>
      <c r="AB324" s="67"/>
      <c r="AC324" s="67"/>
    </row>
    <row r="325" spans="1:68" ht="14.25" hidden="1" customHeight="1" x14ac:dyDescent="0.25">
      <c r="A325" s="654" t="s">
        <v>106</v>
      </c>
      <c r="B325" s="654"/>
      <c r="C325" s="654"/>
      <c r="D325" s="654"/>
      <c r="E325" s="654"/>
      <c r="F325" s="654"/>
      <c r="G325" s="654"/>
      <c r="H325" s="654"/>
      <c r="I325" s="654"/>
      <c r="J325" s="654"/>
      <c r="K325" s="654"/>
      <c r="L325" s="654"/>
      <c r="M325" s="654"/>
      <c r="N325" s="654"/>
      <c r="O325" s="654"/>
      <c r="P325" s="654"/>
      <c r="Q325" s="654"/>
      <c r="R325" s="654"/>
      <c r="S325" s="654"/>
      <c r="T325" s="654"/>
      <c r="U325" s="654"/>
      <c r="V325" s="654"/>
      <c r="W325" s="654"/>
      <c r="X325" s="654"/>
      <c r="Y325" s="654"/>
      <c r="Z325" s="654"/>
      <c r="AA325" s="66"/>
      <c r="AB325" s="66"/>
      <c r="AC325" s="80"/>
    </row>
    <row r="326" spans="1:68" ht="27" hidden="1" customHeight="1" x14ac:dyDescent="0.25">
      <c r="A326" s="63" t="s">
        <v>530</v>
      </c>
      <c r="B326" s="63" t="s">
        <v>531</v>
      </c>
      <c r="C326" s="36">
        <v>4301030235</v>
      </c>
      <c r="D326" s="655">
        <v>4607091388381</v>
      </c>
      <c r="E326" s="655"/>
      <c r="F326" s="62">
        <v>0.38</v>
      </c>
      <c r="G326" s="37">
        <v>8</v>
      </c>
      <c r="H326" s="62">
        <v>3.04</v>
      </c>
      <c r="I326" s="62">
        <v>3.33</v>
      </c>
      <c r="J326" s="37">
        <v>132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8" t="s">
        <v>532</v>
      </c>
      <c r="Q326" s="657"/>
      <c r="R326" s="657"/>
      <c r="S326" s="657"/>
      <c r="T326" s="658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hidden="1" customHeight="1" x14ac:dyDescent="0.25">
      <c r="A327" s="63" t="s">
        <v>534</v>
      </c>
      <c r="B327" s="63" t="s">
        <v>535</v>
      </c>
      <c r="C327" s="36">
        <v>4301032055</v>
      </c>
      <c r="D327" s="655">
        <v>4680115886476</v>
      </c>
      <c r="E327" s="655"/>
      <c r="F327" s="62">
        <v>0.38</v>
      </c>
      <c r="G327" s="37">
        <v>8</v>
      </c>
      <c r="H327" s="62">
        <v>3.04</v>
      </c>
      <c r="I327" s="62">
        <v>3.32</v>
      </c>
      <c r="J327" s="37">
        <v>156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9" t="s">
        <v>536</v>
      </c>
      <c r="Q327" s="657"/>
      <c r="R327" s="657"/>
      <c r="S327" s="657"/>
      <c r="T327" s="65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IFERROR(IF(Y327=0,"",ROUNDUP(Y327/H327,0)*0.00753),"")</f>
        <v/>
      </c>
      <c r="AA327" s="68" t="s">
        <v>45</v>
      </c>
      <c r="AB327" s="69" t="s">
        <v>45</v>
      </c>
      <c r="AC327" s="398" t="s">
        <v>537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538</v>
      </c>
      <c r="B328" s="63" t="s">
        <v>539</v>
      </c>
      <c r="C328" s="36">
        <v>4301030232</v>
      </c>
      <c r="D328" s="655">
        <v>4607091388374</v>
      </c>
      <c r="E328" s="655"/>
      <c r="F328" s="62">
        <v>0.38</v>
      </c>
      <c r="G328" s="37">
        <v>8</v>
      </c>
      <c r="H328" s="62">
        <v>3.04</v>
      </c>
      <c r="I328" s="62">
        <v>3.29</v>
      </c>
      <c r="J328" s="37">
        <v>132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0" t="s">
        <v>540</v>
      </c>
      <c r="Q328" s="657"/>
      <c r="R328" s="657"/>
      <c r="S328" s="657"/>
      <c r="T328" s="65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00" t="s">
        <v>533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541</v>
      </c>
      <c r="B329" s="63" t="s">
        <v>542</v>
      </c>
      <c r="C329" s="36">
        <v>4301032015</v>
      </c>
      <c r="D329" s="655">
        <v>4607091383102</v>
      </c>
      <c r="E329" s="655"/>
      <c r="F329" s="62">
        <v>0.17</v>
      </c>
      <c r="G329" s="37">
        <v>15</v>
      </c>
      <c r="H329" s="62">
        <v>2.5499999999999998</v>
      </c>
      <c r="I329" s="62">
        <v>2.9550000000000001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657"/>
      <c r="R329" s="657"/>
      <c r="S329" s="657"/>
      <c r="T329" s="65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543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544</v>
      </c>
      <c r="B330" s="63" t="s">
        <v>545</v>
      </c>
      <c r="C330" s="36">
        <v>4301030233</v>
      </c>
      <c r="D330" s="655">
        <v>4607091388404</v>
      </c>
      <c r="E330" s="655"/>
      <c r="F330" s="62">
        <v>0.17</v>
      </c>
      <c r="G330" s="37">
        <v>15</v>
      </c>
      <c r="H330" s="62">
        <v>2.5499999999999998</v>
      </c>
      <c r="I330" s="62">
        <v>2.88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657"/>
      <c r="R330" s="657"/>
      <c r="S330" s="657"/>
      <c r="T330" s="65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533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idden="1" x14ac:dyDescent="0.2">
      <c r="A331" s="662"/>
      <c r="B331" s="662"/>
      <c r="C331" s="662"/>
      <c r="D331" s="662"/>
      <c r="E331" s="662"/>
      <c r="F331" s="662"/>
      <c r="G331" s="662"/>
      <c r="H331" s="662"/>
      <c r="I331" s="662"/>
      <c r="J331" s="662"/>
      <c r="K331" s="662"/>
      <c r="L331" s="662"/>
      <c r="M331" s="662"/>
      <c r="N331" s="662"/>
      <c r="O331" s="663"/>
      <c r="P331" s="659" t="s">
        <v>40</v>
      </c>
      <c r="Q331" s="660"/>
      <c r="R331" s="660"/>
      <c r="S331" s="660"/>
      <c r="T331" s="660"/>
      <c r="U331" s="660"/>
      <c r="V331" s="661"/>
      <c r="W331" s="42" t="s">
        <v>39</v>
      </c>
      <c r="X331" s="43">
        <f>IFERROR(X326/H326,"0")+IFERROR(X327/H327,"0")+IFERROR(X328/H328,"0")+IFERROR(X329/H329,"0")+IFERROR(X330/H330,"0")</f>
        <v>0</v>
      </c>
      <c r="Y331" s="43">
        <f>IFERROR(Y326/H326,"0")+IFERROR(Y327/H327,"0")+IFERROR(Y328/H328,"0")+IFERROR(Y329/H329,"0")+IFERROR(Y330/H330,"0")</f>
        <v>0</v>
      </c>
      <c r="Z331" s="43">
        <f>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hidden="1" x14ac:dyDescent="0.2">
      <c r="A332" s="662"/>
      <c r="B332" s="662"/>
      <c r="C332" s="662"/>
      <c r="D332" s="662"/>
      <c r="E332" s="662"/>
      <c r="F332" s="662"/>
      <c r="G332" s="662"/>
      <c r="H332" s="662"/>
      <c r="I332" s="662"/>
      <c r="J332" s="662"/>
      <c r="K332" s="662"/>
      <c r="L332" s="662"/>
      <c r="M332" s="662"/>
      <c r="N332" s="662"/>
      <c r="O332" s="663"/>
      <c r="P332" s="659" t="s">
        <v>40</v>
      </c>
      <c r="Q332" s="660"/>
      <c r="R332" s="660"/>
      <c r="S332" s="660"/>
      <c r="T332" s="660"/>
      <c r="U332" s="660"/>
      <c r="V332" s="661"/>
      <c r="W332" s="42" t="s">
        <v>0</v>
      </c>
      <c r="X332" s="43">
        <f>IFERROR(SUM(X326:X330),"0")</f>
        <v>0</v>
      </c>
      <c r="Y332" s="43">
        <f>IFERROR(SUM(Y326:Y330),"0")</f>
        <v>0</v>
      </c>
      <c r="Z332" s="42"/>
      <c r="AA332" s="67"/>
      <c r="AB332" s="67"/>
      <c r="AC332" s="67"/>
    </row>
    <row r="333" spans="1:68" ht="14.25" hidden="1" customHeight="1" x14ac:dyDescent="0.25">
      <c r="A333" s="654" t="s">
        <v>546</v>
      </c>
      <c r="B333" s="654"/>
      <c r="C333" s="654"/>
      <c r="D333" s="654"/>
      <c r="E333" s="654"/>
      <c r="F333" s="654"/>
      <c r="G333" s="654"/>
      <c r="H333" s="654"/>
      <c r="I333" s="654"/>
      <c r="J333" s="654"/>
      <c r="K333" s="654"/>
      <c r="L333" s="654"/>
      <c r="M333" s="654"/>
      <c r="N333" s="654"/>
      <c r="O333" s="654"/>
      <c r="P333" s="654"/>
      <c r="Q333" s="654"/>
      <c r="R333" s="654"/>
      <c r="S333" s="654"/>
      <c r="T333" s="654"/>
      <c r="U333" s="654"/>
      <c r="V333" s="654"/>
      <c r="W333" s="654"/>
      <c r="X333" s="654"/>
      <c r="Y333" s="654"/>
      <c r="Z333" s="654"/>
      <c r="AA333" s="66"/>
      <c r="AB333" s="66"/>
      <c r="AC333" s="80"/>
    </row>
    <row r="334" spans="1:68" ht="16.5" hidden="1" customHeight="1" x14ac:dyDescent="0.25">
      <c r="A334" s="63" t="s">
        <v>547</v>
      </c>
      <c r="B334" s="63" t="s">
        <v>548</v>
      </c>
      <c r="C334" s="36">
        <v>4301180007</v>
      </c>
      <c r="D334" s="655">
        <v>4680115881808</v>
      </c>
      <c r="E334" s="655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550</v>
      </c>
      <c r="N334" s="38"/>
      <c r="O334" s="37">
        <v>730</v>
      </c>
      <c r="P334" s="8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657"/>
      <c r="R334" s="657"/>
      <c r="S334" s="657"/>
      <c r="T334" s="658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549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hidden="1" customHeight="1" x14ac:dyDescent="0.25">
      <c r="A335" s="63" t="s">
        <v>551</v>
      </c>
      <c r="B335" s="63" t="s">
        <v>552</v>
      </c>
      <c r="C335" s="36">
        <v>4301180006</v>
      </c>
      <c r="D335" s="655">
        <v>4680115881822</v>
      </c>
      <c r="E335" s="655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550</v>
      </c>
      <c r="N335" s="38"/>
      <c r="O335" s="37">
        <v>730</v>
      </c>
      <c r="P335" s="8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657"/>
      <c r="R335" s="657"/>
      <c r="S335" s="657"/>
      <c r="T335" s="65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549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hidden="1" customHeight="1" x14ac:dyDescent="0.25">
      <c r="A336" s="63" t="s">
        <v>553</v>
      </c>
      <c r="B336" s="63" t="s">
        <v>554</v>
      </c>
      <c r="C336" s="36">
        <v>4301180001</v>
      </c>
      <c r="D336" s="655">
        <v>4680115880016</v>
      </c>
      <c r="E336" s="655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550</v>
      </c>
      <c r="N336" s="38"/>
      <c r="O336" s="37">
        <v>730</v>
      </c>
      <c r="P336" s="8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657"/>
      <c r="R336" s="657"/>
      <c r="S336" s="657"/>
      <c r="T336" s="65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549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idden="1" x14ac:dyDescent="0.2">
      <c r="A337" s="662"/>
      <c r="B337" s="662"/>
      <c r="C337" s="662"/>
      <c r="D337" s="662"/>
      <c r="E337" s="662"/>
      <c r="F337" s="662"/>
      <c r="G337" s="662"/>
      <c r="H337" s="662"/>
      <c r="I337" s="662"/>
      <c r="J337" s="662"/>
      <c r="K337" s="662"/>
      <c r="L337" s="662"/>
      <c r="M337" s="662"/>
      <c r="N337" s="662"/>
      <c r="O337" s="663"/>
      <c r="P337" s="659" t="s">
        <v>40</v>
      </c>
      <c r="Q337" s="660"/>
      <c r="R337" s="660"/>
      <c r="S337" s="660"/>
      <c r="T337" s="660"/>
      <c r="U337" s="660"/>
      <c r="V337" s="661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hidden="1" x14ac:dyDescent="0.2">
      <c r="A338" s="662"/>
      <c r="B338" s="662"/>
      <c r="C338" s="662"/>
      <c r="D338" s="662"/>
      <c r="E338" s="662"/>
      <c r="F338" s="662"/>
      <c r="G338" s="662"/>
      <c r="H338" s="662"/>
      <c r="I338" s="662"/>
      <c r="J338" s="662"/>
      <c r="K338" s="662"/>
      <c r="L338" s="662"/>
      <c r="M338" s="662"/>
      <c r="N338" s="662"/>
      <c r="O338" s="663"/>
      <c r="P338" s="659" t="s">
        <v>40</v>
      </c>
      <c r="Q338" s="660"/>
      <c r="R338" s="660"/>
      <c r="S338" s="660"/>
      <c r="T338" s="660"/>
      <c r="U338" s="660"/>
      <c r="V338" s="661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16.5" hidden="1" customHeight="1" x14ac:dyDescent="0.25">
      <c r="A339" s="653" t="s">
        <v>555</v>
      </c>
      <c r="B339" s="653"/>
      <c r="C339" s="653"/>
      <c r="D339" s="653"/>
      <c r="E339" s="653"/>
      <c r="F339" s="653"/>
      <c r="G339" s="653"/>
      <c r="H339" s="653"/>
      <c r="I339" s="653"/>
      <c r="J339" s="653"/>
      <c r="K339" s="653"/>
      <c r="L339" s="653"/>
      <c r="M339" s="653"/>
      <c r="N339" s="653"/>
      <c r="O339" s="653"/>
      <c r="P339" s="653"/>
      <c r="Q339" s="653"/>
      <c r="R339" s="653"/>
      <c r="S339" s="653"/>
      <c r="T339" s="653"/>
      <c r="U339" s="653"/>
      <c r="V339" s="653"/>
      <c r="W339" s="653"/>
      <c r="X339" s="653"/>
      <c r="Y339" s="653"/>
      <c r="Z339" s="653"/>
      <c r="AA339" s="65"/>
      <c r="AB339" s="65"/>
      <c r="AC339" s="79"/>
    </row>
    <row r="340" spans="1:68" ht="14.25" hidden="1" customHeight="1" x14ac:dyDescent="0.25">
      <c r="A340" s="654" t="s">
        <v>85</v>
      </c>
      <c r="B340" s="654"/>
      <c r="C340" s="654"/>
      <c r="D340" s="654"/>
      <c r="E340" s="654"/>
      <c r="F340" s="654"/>
      <c r="G340" s="654"/>
      <c r="H340" s="654"/>
      <c r="I340" s="654"/>
      <c r="J340" s="654"/>
      <c r="K340" s="654"/>
      <c r="L340" s="654"/>
      <c r="M340" s="654"/>
      <c r="N340" s="654"/>
      <c r="O340" s="654"/>
      <c r="P340" s="654"/>
      <c r="Q340" s="654"/>
      <c r="R340" s="654"/>
      <c r="S340" s="654"/>
      <c r="T340" s="654"/>
      <c r="U340" s="654"/>
      <c r="V340" s="654"/>
      <c r="W340" s="654"/>
      <c r="X340" s="654"/>
      <c r="Y340" s="654"/>
      <c r="Z340" s="654"/>
      <c r="AA340" s="66"/>
      <c r="AB340" s="66"/>
      <c r="AC340" s="80"/>
    </row>
    <row r="341" spans="1:68" ht="27" hidden="1" customHeight="1" x14ac:dyDescent="0.25">
      <c r="A341" s="63" t="s">
        <v>556</v>
      </c>
      <c r="B341" s="63" t="s">
        <v>557</v>
      </c>
      <c r="C341" s="36">
        <v>4301051489</v>
      </c>
      <c r="D341" s="655">
        <v>4607091387919</v>
      </c>
      <c r="E341" s="655"/>
      <c r="F341" s="62">
        <v>1.35</v>
      </c>
      <c r="G341" s="37">
        <v>6</v>
      </c>
      <c r="H341" s="62">
        <v>8.1</v>
      </c>
      <c r="I341" s="62">
        <v>8.6189999999999998</v>
      </c>
      <c r="J341" s="37">
        <v>64</v>
      </c>
      <c r="K341" s="37" t="s">
        <v>119</v>
      </c>
      <c r="L341" s="37" t="s">
        <v>45</v>
      </c>
      <c r="M341" s="38" t="s">
        <v>105</v>
      </c>
      <c r="N341" s="38"/>
      <c r="O341" s="37">
        <v>45</v>
      </c>
      <c r="P341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657"/>
      <c r="R341" s="657"/>
      <c r="S341" s="657"/>
      <c r="T341" s="658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IFERROR(IF(Y341=0,"",ROUNDUP(Y341/H341,0)*0.01898),"")</f>
        <v/>
      </c>
      <c r="AA341" s="68" t="s">
        <v>45</v>
      </c>
      <c r="AB341" s="69" t="s">
        <v>45</v>
      </c>
      <c r="AC341" s="412" t="s">
        <v>558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hidden="1" customHeight="1" x14ac:dyDescent="0.25">
      <c r="A342" s="63" t="s">
        <v>559</v>
      </c>
      <c r="B342" s="63" t="s">
        <v>560</v>
      </c>
      <c r="C342" s="36">
        <v>4301051461</v>
      </c>
      <c r="D342" s="655">
        <v>4680115883604</v>
      </c>
      <c r="E342" s="655"/>
      <c r="F342" s="62">
        <v>0.35</v>
      </c>
      <c r="G342" s="37">
        <v>6</v>
      </c>
      <c r="H342" s="62">
        <v>2.1</v>
      </c>
      <c r="I342" s="62">
        <v>2.3519999999999999</v>
      </c>
      <c r="J342" s="37">
        <v>182</v>
      </c>
      <c r="K342" s="37" t="s">
        <v>90</v>
      </c>
      <c r="L342" s="37" t="s">
        <v>45</v>
      </c>
      <c r="M342" s="38" t="s">
        <v>89</v>
      </c>
      <c r="N342" s="38"/>
      <c r="O342" s="37">
        <v>45</v>
      </c>
      <c r="P342" s="8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657"/>
      <c r="R342" s="657"/>
      <c r="S342" s="657"/>
      <c r="T342" s="65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561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562</v>
      </c>
      <c r="B343" s="63" t="s">
        <v>563</v>
      </c>
      <c r="C343" s="36">
        <v>4301051864</v>
      </c>
      <c r="D343" s="655">
        <v>4680115883567</v>
      </c>
      <c r="E343" s="655"/>
      <c r="F343" s="62">
        <v>0.35</v>
      </c>
      <c r="G343" s="37">
        <v>6</v>
      </c>
      <c r="H343" s="62">
        <v>2.1</v>
      </c>
      <c r="I343" s="62">
        <v>2.34</v>
      </c>
      <c r="J343" s="37">
        <v>182</v>
      </c>
      <c r="K343" s="37" t="s">
        <v>90</v>
      </c>
      <c r="L343" s="37" t="s">
        <v>45</v>
      </c>
      <c r="M343" s="38" t="s">
        <v>105</v>
      </c>
      <c r="N343" s="38"/>
      <c r="O343" s="37">
        <v>40</v>
      </c>
      <c r="P343" s="82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657"/>
      <c r="R343" s="657"/>
      <c r="S343" s="657"/>
      <c r="T343" s="658"/>
      <c r="U343" s="39" t="s">
        <v>45</v>
      </c>
      <c r="V343" s="39" t="s">
        <v>45</v>
      </c>
      <c r="W343" s="40" t="s">
        <v>0</v>
      </c>
      <c r="X343" s="58">
        <v>105</v>
      </c>
      <c r="Y343" s="55">
        <f>IFERROR(IF(X343="",0,CEILING((X343/$H343),1)*$H343),"")</f>
        <v>105</v>
      </c>
      <c r="Z343" s="41">
        <f>IFERROR(IF(Y343=0,"",ROUNDUP(Y343/H343,0)*0.00651),"")</f>
        <v>0.32550000000000001</v>
      </c>
      <c r="AA343" s="68" t="s">
        <v>45</v>
      </c>
      <c r="AB343" s="69" t="s">
        <v>45</v>
      </c>
      <c r="AC343" s="416" t="s">
        <v>564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116.99999999999999</v>
      </c>
      <c r="BN343" s="78">
        <f>IFERROR(Y343*I343/H343,"0")</f>
        <v>116.99999999999999</v>
      </c>
      <c r="BO343" s="78">
        <f>IFERROR(1/J343*(X343/H343),"0")</f>
        <v>0.27472527472527475</v>
      </c>
      <c r="BP343" s="78">
        <f>IFERROR(1/J343*(Y343/H343),"0")</f>
        <v>0.27472527472527475</v>
      </c>
    </row>
    <row r="344" spans="1:68" x14ac:dyDescent="0.2">
      <c r="A344" s="662"/>
      <c r="B344" s="662"/>
      <c r="C344" s="662"/>
      <c r="D344" s="662"/>
      <c r="E344" s="662"/>
      <c r="F344" s="662"/>
      <c r="G344" s="662"/>
      <c r="H344" s="662"/>
      <c r="I344" s="662"/>
      <c r="J344" s="662"/>
      <c r="K344" s="662"/>
      <c r="L344" s="662"/>
      <c r="M344" s="662"/>
      <c r="N344" s="662"/>
      <c r="O344" s="663"/>
      <c r="P344" s="659" t="s">
        <v>40</v>
      </c>
      <c r="Q344" s="660"/>
      <c r="R344" s="660"/>
      <c r="S344" s="660"/>
      <c r="T344" s="660"/>
      <c r="U344" s="660"/>
      <c r="V344" s="661"/>
      <c r="W344" s="42" t="s">
        <v>39</v>
      </c>
      <c r="X344" s="43">
        <f>IFERROR(X341/H341,"0")+IFERROR(X342/H342,"0")+IFERROR(X343/H343,"0")</f>
        <v>50</v>
      </c>
      <c r="Y344" s="43">
        <f>IFERROR(Y341/H341,"0")+IFERROR(Y342/H342,"0")+IFERROR(Y343/H343,"0")</f>
        <v>50</v>
      </c>
      <c r="Z344" s="43">
        <f>IFERROR(IF(Z341="",0,Z341),"0")+IFERROR(IF(Z342="",0,Z342),"0")+IFERROR(IF(Z343="",0,Z343),"0")</f>
        <v>0.32550000000000001</v>
      </c>
      <c r="AA344" s="67"/>
      <c r="AB344" s="67"/>
      <c r="AC344" s="67"/>
    </row>
    <row r="345" spans="1:68" x14ac:dyDescent="0.2">
      <c r="A345" s="662"/>
      <c r="B345" s="662"/>
      <c r="C345" s="662"/>
      <c r="D345" s="662"/>
      <c r="E345" s="662"/>
      <c r="F345" s="662"/>
      <c r="G345" s="662"/>
      <c r="H345" s="662"/>
      <c r="I345" s="662"/>
      <c r="J345" s="662"/>
      <c r="K345" s="662"/>
      <c r="L345" s="662"/>
      <c r="M345" s="662"/>
      <c r="N345" s="662"/>
      <c r="O345" s="663"/>
      <c r="P345" s="659" t="s">
        <v>40</v>
      </c>
      <c r="Q345" s="660"/>
      <c r="R345" s="660"/>
      <c r="S345" s="660"/>
      <c r="T345" s="660"/>
      <c r="U345" s="660"/>
      <c r="V345" s="661"/>
      <c r="W345" s="42" t="s">
        <v>0</v>
      </c>
      <c r="X345" s="43">
        <f>IFERROR(SUM(X341:X343),"0")</f>
        <v>105</v>
      </c>
      <c r="Y345" s="43">
        <f>IFERROR(SUM(Y341:Y343),"0")</f>
        <v>105</v>
      </c>
      <c r="Z345" s="42"/>
      <c r="AA345" s="67"/>
      <c r="AB345" s="67"/>
      <c r="AC345" s="67"/>
    </row>
    <row r="346" spans="1:68" ht="27.75" hidden="1" customHeight="1" x14ac:dyDescent="0.2">
      <c r="A346" s="652" t="s">
        <v>565</v>
      </c>
      <c r="B346" s="652"/>
      <c r="C346" s="652"/>
      <c r="D346" s="652"/>
      <c r="E346" s="652"/>
      <c r="F346" s="652"/>
      <c r="G346" s="652"/>
      <c r="H346" s="652"/>
      <c r="I346" s="652"/>
      <c r="J346" s="652"/>
      <c r="K346" s="652"/>
      <c r="L346" s="652"/>
      <c r="M346" s="652"/>
      <c r="N346" s="652"/>
      <c r="O346" s="652"/>
      <c r="P346" s="652"/>
      <c r="Q346" s="652"/>
      <c r="R346" s="652"/>
      <c r="S346" s="652"/>
      <c r="T346" s="652"/>
      <c r="U346" s="652"/>
      <c r="V346" s="652"/>
      <c r="W346" s="652"/>
      <c r="X346" s="652"/>
      <c r="Y346" s="652"/>
      <c r="Z346" s="652"/>
      <c r="AA346" s="54"/>
      <c r="AB346" s="54"/>
      <c r="AC346" s="54"/>
    </row>
    <row r="347" spans="1:68" ht="16.5" hidden="1" customHeight="1" x14ac:dyDescent="0.25">
      <c r="A347" s="653" t="s">
        <v>566</v>
      </c>
      <c r="B347" s="653"/>
      <c r="C347" s="653"/>
      <c r="D347" s="653"/>
      <c r="E347" s="653"/>
      <c r="F347" s="653"/>
      <c r="G347" s="653"/>
      <c r="H347" s="653"/>
      <c r="I347" s="653"/>
      <c r="J347" s="653"/>
      <c r="K347" s="653"/>
      <c r="L347" s="653"/>
      <c r="M347" s="653"/>
      <c r="N347" s="653"/>
      <c r="O347" s="653"/>
      <c r="P347" s="653"/>
      <c r="Q347" s="653"/>
      <c r="R347" s="653"/>
      <c r="S347" s="653"/>
      <c r="T347" s="653"/>
      <c r="U347" s="653"/>
      <c r="V347" s="653"/>
      <c r="W347" s="653"/>
      <c r="X347" s="653"/>
      <c r="Y347" s="653"/>
      <c r="Z347" s="653"/>
      <c r="AA347" s="65"/>
      <c r="AB347" s="65"/>
      <c r="AC347" s="79"/>
    </row>
    <row r="348" spans="1:68" ht="14.25" hidden="1" customHeight="1" x14ac:dyDescent="0.25">
      <c r="A348" s="654" t="s">
        <v>114</v>
      </c>
      <c r="B348" s="654"/>
      <c r="C348" s="654"/>
      <c r="D348" s="654"/>
      <c r="E348" s="654"/>
      <c r="F348" s="654"/>
      <c r="G348" s="654"/>
      <c r="H348" s="654"/>
      <c r="I348" s="654"/>
      <c r="J348" s="654"/>
      <c r="K348" s="654"/>
      <c r="L348" s="654"/>
      <c r="M348" s="654"/>
      <c r="N348" s="654"/>
      <c r="O348" s="654"/>
      <c r="P348" s="654"/>
      <c r="Q348" s="654"/>
      <c r="R348" s="654"/>
      <c r="S348" s="654"/>
      <c r="T348" s="654"/>
      <c r="U348" s="654"/>
      <c r="V348" s="654"/>
      <c r="W348" s="654"/>
      <c r="X348" s="654"/>
      <c r="Y348" s="654"/>
      <c r="Z348" s="654"/>
      <c r="AA348" s="66"/>
      <c r="AB348" s="66"/>
      <c r="AC348" s="80"/>
    </row>
    <row r="349" spans="1:68" ht="37.5" customHeight="1" x14ac:dyDescent="0.25">
      <c r="A349" s="63" t="s">
        <v>567</v>
      </c>
      <c r="B349" s="63" t="s">
        <v>568</v>
      </c>
      <c r="C349" s="36">
        <v>4301011869</v>
      </c>
      <c r="D349" s="655">
        <v>4680115884847</v>
      </c>
      <c r="E349" s="655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140</v>
      </c>
      <c r="M349" s="38" t="s">
        <v>83</v>
      </c>
      <c r="N349" s="38"/>
      <c r="O349" s="37">
        <v>60</v>
      </c>
      <c r="P349" s="82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657"/>
      <c r="R349" s="657"/>
      <c r="S349" s="657"/>
      <c r="T349" s="658"/>
      <c r="U349" s="39" t="s">
        <v>45</v>
      </c>
      <c r="V349" s="39" t="s">
        <v>45</v>
      </c>
      <c r="W349" s="40" t="s">
        <v>0</v>
      </c>
      <c r="X349" s="58">
        <v>1440</v>
      </c>
      <c r="Y349" s="55">
        <f t="shared" ref="Y349:Y355" si="52">IFERROR(IF(X349="",0,CEILING((X349/$H349),1)*$H349),"")</f>
        <v>1440</v>
      </c>
      <c r="Z349" s="41">
        <f>IFERROR(IF(Y349=0,"",ROUNDUP(Y349/H349,0)*0.02175),"")</f>
        <v>2.0880000000000001</v>
      </c>
      <c r="AA349" s="68" t="s">
        <v>45</v>
      </c>
      <c r="AB349" s="69" t="s">
        <v>45</v>
      </c>
      <c r="AC349" s="418" t="s">
        <v>569</v>
      </c>
      <c r="AG349" s="78"/>
      <c r="AJ349" s="84" t="s">
        <v>141</v>
      </c>
      <c r="AK349" s="84">
        <v>720</v>
      </c>
      <c r="BB349" s="419" t="s">
        <v>66</v>
      </c>
      <c r="BM349" s="78">
        <f t="shared" ref="BM349:BM355" si="53">IFERROR(X349*I349/H349,"0")</f>
        <v>1486.0800000000002</v>
      </c>
      <c r="BN349" s="78">
        <f t="shared" ref="BN349:BN355" si="54">IFERROR(Y349*I349/H349,"0")</f>
        <v>1486.0800000000002</v>
      </c>
      <c r="BO349" s="78">
        <f t="shared" ref="BO349:BO355" si="55">IFERROR(1/J349*(X349/H349),"0")</f>
        <v>2</v>
      </c>
      <c r="BP349" s="78">
        <f t="shared" ref="BP349:BP355" si="56">IFERROR(1/J349*(Y349/H349),"0")</f>
        <v>2</v>
      </c>
    </row>
    <row r="350" spans="1:68" ht="27" customHeight="1" x14ac:dyDescent="0.25">
      <c r="A350" s="63" t="s">
        <v>570</v>
      </c>
      <c r="B350" s="63" t="s">
        <v>571</v>
      </c>
      <c r="C350" s="36">
        <v>4301011870</v>
      </c>
      <c r="D350" s="655">
        <v>4680115884854</v>
      </c>
      <c r="E350" s="655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140</v>
      </c>
      <c r="M350" s="38" t="s">
        <v>83</v>
      </c>
      <c r="N350" s="38"/>
      <c r="O350" s="37">
        <v>60</v>
      </c>
      <c r="P350" s="8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657"/>
      <c r="R350" s="657"/>
      <c r="S350" s="657"/>
      <c r="T350" s="658"/>
      <c r="U350" s="39" t="s">
        <v>45</v>
      </c>
      <c r="V350" s="39" t="s">
        <v>45</v>
      </c>
      <c r="W350" s="40" t="s">
        <v>0</v>
      </c>
      <c r="X350" s="58">
        <v>3600</v>
      </c>
      <c r="Y350" s="55">
        <f t="shared" si="52"/>
        <v>3600</v>
      </c>
      <c r="Z350" s="41">
        <f>IFERROR(IF(Y350=0,"",ROUNDUP(Y350/H350,0)*0.02175),"")</f>
        <v>5.22</v>
      </c>
      <c r="AA350" s="68" t="s">
        <v>45</v>
      </c>
      <c r="AB350" s="69" t="s">
        <v>45</v>
      </c>
      <c r="AC350" s="420" t="s">
        <v>572</v>
      </c>
      <c r="AG350" s="78"/>
      <c r="AJ350" s="84" t="s">
        <v>141</v>
      </c>
      <c r="AK350" s="84">
        <v>720</v>
      </c>
      <c r="BB350" s="421" t="s">
        <v>66</v>
      </c>
      <c r="BM350" s="78">
        <f t="shared" si="53"/>
        <v>3715.2</v>
      </c>
      <c r="BN350" s="78">
        <f t="shared" si="54"/>
        <v>3715.2</v>
      </c>
      <c r="BO350" s="78">
        <f t="shared" si="55"/>
        <v>5</v>
      </c>
      <c r="BP350" s="78">
        <f t="shared" si="56"/>
        <v>5</v>
      </c>
    </row>
    <row r="351" spans="1:68" ht="27" hidden="1" customHeight="1" x14ac:dyDescent="0.25">
      <c r="A351" s="63" t="s">
        <v>573</v>
      </c>
      <c r="B351" s="63" t="s">
        <v>574</v>
      </c>
      <c r="C351" s="36">
        <v>4301011832</v>
      </c>
      <c r="D351" s="655">
        <v>4607091383997</v>
      </c>
      <c r="E351" s="655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45</v>
      </c>
      <c r="M351" s="38" t="s">
        <v>105</v>
      </c>
      <c r="N351" s="38"/>
      <c r="O351" s="37">
        <v>60</v>
      </c>
      <c r="P351" s="8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657"/>
      <c r="R351" s="657"/>
      <c r="S351" s="657"/>
      <c r="T351" s="658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2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575</v>
      </c>
      <c r="AG351" s="78"/>
      <c r="AJ351" s="84" t="s">
        <v>45</v>
      </c>
      <c r="AK351" s="84">
        <v>0</v>
      </c>
      <c r="BB351" s="423" t="s">
        <v>66</v>
      </c>
      <c r="BM351" s="78">
        <f t="shared" si="53"/>
        <v>0</v>
      </c>
      <c r="BN351" s="78">
        <f t="shared" si="54"/>
        <v>0</v>
      </c>
      <c r="BO351" s="78">
        <f t="shared" si="55"/>
        <v>0</v>
      </c>
      <c r="BP351" s="78">
        <f t="shared" si="56"/>
        <v>0</v>
      </c>
    </row>
    <row r="352" spans="1:68" ht="37.5" hidden="1" customHeight="1" x14ac:dyDescent="0.25">
      <c r="A352" s="63" t="s">
        <v>576</v>
      </c>
      <c r="B352" s="63" t="s">
        <v>577</v>
      </c>
      <c r="C352" s="36">
        <v>4301011867</v>
      </c>
      <c r="D352" s="655">
        <v>4680115884830</v>
      </c>
      <c r="E352" s="65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140</v>
      </c>
      <c r="M352" s="38" t="s">
        <v>83</v>
      </c>
      <c r="N352" s="38"/>
      <c r="O352" s="37">
        <v>60</v>
      </c>
      <c r="P352" s="8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57"/>
      <c r="R352" s="657"/>
      <c r="S352" s="657"/>
      <c r="T352" s="658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141</v>
      </c>
      <c r="AK352" s="84">
        <v>720</v>
      </c>
      <c r="BB352" s="42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ht="27" hidden="1" customHeight="1" x14ac:dyDescent="0.25">
      <c r="A353" s="63" t="s">
        <v>579</v>
      </c>
      <c r="B353" s="63" t="s">
        <v>580</v>
      </c>
      <c r="C353" s="36">
        <v>4301011433</v>
      </c>
      <c r="D353" s="655">
        <v>4680115882638</v>
      </c>
      <c r="E353" s="655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90</v>
      </c>
      <c r="P353" s="8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657"/>
      <c r="R353" s="657"/>
      <c r="S353" s="657"/>
      <c r="T353" s="658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2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581</v>
      </c>
      <c r="AG353" s="78"/>
      <c r="AJ353" s="84" t="s">
        <v>45</v>
      </c>
      <c r="AK353" s="84">
        <v>0</v>
      </c>
      <c r="BB353" s="427" t="s">
        <v>66</v>
      </c>
      <c r="BM353" s="78">
        <f t="shared" si="53"/>
        <v>0</v>
      </c>
      <c r="BN353" s="78">
        <f t="shared" si="54"/>
        <v>0</v>
      </c>
      <c r="BO353" s="78">
        <f t="shared" si="55"/>
        <v>0</v>
      </c>
      <c r="BP353" s="78">
        <f t="shared" si="56"/>
        <v>0</v>
      </c>
    </row>
    <row r="354" spans="1:68" ht="27" hidden="1" customHeight="1" x14ac:dyDescent="0.25">
      <c r="A354" s="63" t="s">
        <v>582</v>
      </c>
      <c r="B354" s="63" t="s">
        <v>583</v>
      </c>
      <c r="C354" s="36">
        <v>4301011952</v>
      </c>
      <c r="D354" s="655">
        <v>4680115884922</v>
      </c>
      <c r="E354" s="655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657"/>
      <c r="R354" s="657"/>
      <c r="S354" s="657"/>
      <c r="T354" s="658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2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572</v>
      </c>
      <c r="AG354" s="78"/>
      <c r="AJ354" s="84" t="s">
        <v>45</v>
      </c>
      <c r="AK354" s="84">
        <v>0</v>
      </c>
      <c r="BB354" s="429" t="s">
        <v>66</v>
      </c>
      <c r="BM354" s="78">
        <f t="shared" si="53"/>
        <v>0</v>
      </c>
      <c r="BN354" s="78">
        <f t="shared" si="54"/>
        <v>0</v>
      </c>
      <c r="BO354" s="78">
        <f t="shared" si="55"/>
        <v>0</v>
      </c>
      <c r="BP354" s="78">
        <f t="shared" si="56"/>
        <v>0</v>
      </c>
    </row>
    <row r="355" spans="1:68" ht="37.5" hidden="1" customHeight="1" x14ac:dyDescent="0.25">
      <c r="A355" s="63" t="s">
        <v>584</v>
      </c>
      <c r="B355" s="63" t="s">
        <v>585</v>
      </c>
      <c r="C355" s="36">
        <v>4301011868</v>
      </c>
      <c r="D355" s="655">
        <v>4680115884861</v>
      </c>
      <c r="E355" s="655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657"/>
      <c r="R355" s="657"/>
      <c r="S355" s="657"/>
      <c r="T355" s="658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2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578</v>
      </c>
      <c r="AG355" s="78"/>
      <c r="AJ355" s="84" t="s">
        <v>45</v>
      </c>
      <c r="AK355" s="84">
        <v>0</v>
      </c>
      <c r="BB355" s="431" t="s">
        <v>66</v>
      </c>
      <c r="BM355" s="78">
        <f t="shared" si="53"/>
        <v>0</v>
      </c>
      <c r="BN355" s="78">
        <f t="shared" si="54"/>
        <v>0</v>
      </c>
      <c r="BO355" s="78">
        <f t="shared" si="55"/>
        <v>0</v>
      </c>
      <c r="BP355" s="78">
        <f t="shared" si="56"/>
        <v>0</v>
      </c>
    </row>
    <row r="356" spans="1:68" x14ac:dyDescent="0.2">
      <c r="A356" s="662"/>
      <c r="B356" s="662"/>
      <c r="C356" s="662"/>
      <c r="D356" s="662"/>
      <c r="E356" s="662"/>
      <c r="F356" s="662"/>
      <c r="G356" s="662"/>
      <c r="H356" s="662"/>
      <c r="I356" s="662"/>
      <c r="J356" s="662"/>
      <c r="K356" s="662"/>
      <c r="L356" s="662"/>
      <c r="M356" s="662"/>
      <c r="N356" s="662"/>
      <c r="O356" s="663"/>
      <c r="P356" s="659" t="s">
        <v>40</v>
      </c>
      <c r="Q356" s="660"/>
      <c r="R356" s="660"/>
      <c r="S356" s="660"/>
      <c r="T356" s="660"/>
      <c r="U356" s="660"/>
      <c r="V356" s="661"/>
      <c r="W356" s="42" t="s">
        <v>39</v>
      </c>
      <c r="X356" s="43">
        <f>IFERROR(X349/H349,"0")+IFERROR(X350/H350,"0")+IFERROR(X351/H351,"0")+IFERROR(X352/H352,"0")+IFERROR(X353/H353,"0")+IFERROR(X354/H354,"0")+IFERROR(X355/H355,"0")</f>
        <v>336</v>
      </c>
      <c r="Y356" s="43">
        <f>IFERROR(Y349/H349,"0")+IFERROR(Y350/H350,"0")+IFERROR(Y351/H351,"0")+IFERROR(Y352/H352,"0")+IFERROR(Y353/H353,"0")+IFERROR(Y354/H354,"0")+IFERROR(Y355/H355,"0")</f>
        <v>336</v>
      </c>
      <c r="Z356" s="43">
        <f>IFERROR(IF(Z349="",0,Z349),"0")+IFERROR(IF(Z350="",0,Z350),"0")+IFERROR(IF(Z351="",0,Z351),"0")+IFERROR(IF(Z352="",0,Z352),"0")+IFERROR(IF(Z353="",0,Z353),"0")+IFERROR(IF(Z354="",0,Z354),"0")+IFERROR(IF(Z355="",0,Z355),"0")</f>
        <v>7.3079999999999998</v>
      </c>
      <c r="AA356" s="67"/>
      <c r="AB356" s="67"/>
      <c r="AC356" s="67"/>
    </row>
    <row r="357" spans="1:68" x14ac:dyDescent="0.2">
      <c r="A357" s="662"/>
      <c r="B357" s="662"/>
      <c r="C357" s="662"/>
      <c r="D357" s="662"/>
      <c r="E357" s="662"/>
      <c r="F357" s="662"/>
      <c r="G357" s="662"/>
      <c r="H357" s="662"/>
      <c r="I357" s="662"/>
      <c r="J357" s="662"/>
      <c r="K357" s="662"/>
      <c r="L357" s="662"/>
      <c r="M357" s="662"/>
      <c r="N357" s="662"/>
      <c r="O357" s="663"/>
      <c r="P357" s="659" t="s">
        <v>40</v>
      </c>
      <c r="Q357" s="660"/>
      <c r="R357" s="660"/>
      <c r="S357" s="660"/>
      <c r="T357" s="660"/>
      <c r="U357" s="660"/>
      <c r="V357" s="661"/>
      <c r="W357" s="42" t="s">
        <v>0</v>
      </c>
      <c r="X357" s="43">
        <f>IFERROR(SUM(X349:X355),"0")</f>
        <v>5040</v>
      </c>
      <c r="Y357" s="43">
        <f>IFERROR(SUM(Y349:Y355),"0")</f>
        <v>5040</v>
      </c>
      <c r="Z357" s="42"/>
      <c r="AA357" s="67"/>
      <c r="AB357" s="67"/>
      <c r="AC357" s="67"/>
    </row>
    <row r="358" spans="1:68" ht="14.25" hidden="1" customHeight="1" x14ac:dyDescent="0.25">
      <c r="A358" s="654" t="s">
        <v>153</v>
      </c>
      <c r="B358" s="654"/>
      <c r="C358" s="654"/>
      <c r="D358" s="654"/>
      <c r="E358" s="654"/>
      <c r="F358" s="654"/>
      <c r="G358" s="654"/>
      <c r="H358" s="654"/>
      <c r="I358" s="654"/>
      <c r="J358" s="654"/>
      <c r="K358" s="654"/>
      <c r="L358" s="654"/>
      <c r="M358" s="654"/>
      <c r="N358" s="654"/>
      <c r="O358" s="654"/>
      <c r="P358" s="654"/>
      <c r="Q358" s="654"/>
      <c r="R358" s="654"/>
      <c r="S358" s="654"/>
      <c r="T358" s="654"/>
      <c r="U358" s="654"/>
      <c r="V358" s="654"/>
      <c r="W358" s="654"/>
      <c r="X358" s="654"/>
      <c r="Y358" s="654"/>
      <c r="Z358" s="654"/>
      <c r="AA358" s="66"/>
      <c r="AB358" s="66"/>
      <c r="AC358" s="80"/>
    </row>
    <row r="359" spans="1:68" ht="27" customHeight="1" x14ac:dyDescent="0.25">
      <c r="A359" s="63" t="s">
        <v>586</v>
      </c>
      <c r="B359" s="63" t="s">
        <v>587</v>
      </c>
      <c r="C359" s="36">
        <v>4301020178</v>
      </c>
      <c r="D359" s="655">
        <v>4607091383980</v>
      </c>
      <c r="E359" s="655"/>
      <c r="F359" s="62">
        <v>2.5</v>
      </c>
      <c r="G359" s="37">
        <v>6</v>
      </c>
      <c r="H359" s="62">
        <v>15</v>
      </c>
      <c r="I359" s="62">
        <v>15.48</v>
      </c>
      <c r="J359" s="37">
        <v>48</v>
      </c>
      <c r="K359" s="37" t="s">
        <v>119</v>
      </c>
      <c r="L359" s="37" t="s">
        <v>140</v>
      </c>
      <c r="M359" s="38" t="s">
        <v>118</v>
      </c>
      <c r="N359" s="38"/>
      <c r="O359" s="37">
        <v>50</v>
      </c>
      <c r="P359" s="8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657"/>
      <c r="R359" s="657"/>
      <c r="S359" s="657"/>
      <c r="T359" s="658"/>
      <c r="U359" s="39" t="s">
        <v>45</v>
      </c>
      <c r="V359" s="39" t="s">
        <v>45</v>
      </c>
      <c r="W359" s="40" t="s">
        <v>0</v>
      </c>
      <c r="X359" s="58">
        <v>3600</v>
      </c>
      <c r="Y359" s="55">
        <f>IFERROR(IF(X359="",0,CEILING((X359/$H359),1)*$H359),"")</f>
        <v>3600</v>
      </c>
      <c r="Z359" s="41">
        <f>IFERROR(IF(Y359=0,"",ROUNDUP(Y359/H359,0)*0.02175),"")</f>
        <v>5.22</v>
      </c>
      <c r="AA359" s="68" t="s">
        <v>45</v>
      </c>
      <c r="AB359" s="69" t="s">
        <v>45</v>
      </c>
      <c r="AC359" s="432" t="s">
        <v>588</v>
      </c>
      <c r="AG359" s="78"/>
      <c r="AJ359" s="84" t="s">
        <v>141</v>
      </c>
      <c r="AK359" s="84">
        <v>720</v>
      </c>
      <c r="BB359" s="433" t="s">
        <v>66</v>
      </c>
      <c r="BM359" s="78">
        <f>IFERROR(X359*I359/H359,"0")</f>
        <v>3715.2</v>
      </c>
      <c r="BN359" s="78">
        <f>IFERROR(Y359*I359/H359,"0")</f>
        <v>3715.2</v>
      </c>
      <c r="BO359" s="78">
        <f>IFERROR(1/J359*(X359/H359),"0")</f>
        <v>5</v>
      </c>
      <c r="BP359" s="78">
        <f>IFERROR(1/J359*(Y359/H359),"0")</f>
        <v>5</v>
      </c>
    </row>
    <row r="360" spans="1:68" ht="16.5" hidden="1" customHeight="1" x14ac:dyDescent="0.25">
      <c r="A360" s="63" t="s">
        <v>589</v>
      </c>
      <c r="B360" s="63" t="s">
        <v>590</v>
      </c>
      <c r="C360" s="36">
        <v>4301020179</v>
      </c>
      <c r="D360" s="655">
        <v>4607091384178</v>
      </c>
      <c r="E360" s="655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122</v>
      </c>
      <c r="L360" s="37" t="s">
        <v>45</v>
      </c>
      <c r="M360" s="38" t="s">
        <v>118</v>
      </c>
      <c r="N360" s="38"/>
      <c r="O360" s="37">
        <v>50</v>
      </c>
      <c r="P360" s="8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657"/>
      <c r="R360" s="657"/>
      <c r="S360" s="657"/>
      <c r="T360" s="658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4" t="s">
        <v>588</v>
      </c>
      <c r="AG360" s="78"/>
      <c r="AJ360" s="84" t="s">
        <v>45</v>
      </c>
      <c r="AK360" s="84">
        <v>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62"/>
      <c r="B361" s="662"/>
      <c r="C361" s="662"/>
      <c r="D361" s="662"/>
      <c r="E361" s="662"/>
      <c r="F361" s="662"/>
      <c r="G361" s="662"/>
      <c r="H361" s="662"/>
      <c r="I361" s="662"/>
      <c r="J361" s="662"/>
      <c r="K361" s="662"/>
      <c r="L361" s="662"/>
      <c r="M361" s="662"/>
      <c r="N361" s="662"/>
      <c r="O361" s="663"/>
      <c r="P361" s="659" t="s">
        <v>40</v>
      </c>
      <c r="Q361" s="660"/>
      <c r="R361" s="660"/>
      <c r="S361" s="660"/>
      <c r="T361" s="660"/>
      <c r="U361" s="660"/>
      <c r="V361" s="661"/>
      <c r="W361" s="42" t="s">
        <v>39</v>
      </c>
      <c r="X361" s="43">
        <f>IFERROR(X359/H359,"0")+IFERROR(X360/H360,"0")</f>
        <v>240</v>
      </c>
      <c r="Y361" s="43">
        <f>IFERROR(Y359/H359,"0")+IFERROR(Y360/H360,"0")</f>
        <v>240</v>
      </c>
      <c r="Z361" s="43">
        <f>IFERROR(IF(Z359="",0,Z359),"0")+IFERROR(IF(Z360="",0,Z360),"0")</f>
        <v>5.22</v>
      </c>
      <c r="AA361" s="67"/>
      <c r="AB361" s="67"/>
      <c r="AC361" s="67"/>
    </row>
    <row r="362" spans="1:68" x14ac:dyDescent="0.2">
      <c r="A362" s="662"/>
      <c r="B362" s="662"/>
      <c r="C362" s="662"/>
      <c r="D362" s="662"/>
      <c r="E362" s="662"/>
      <c r="F362" s="662"/>
      <c r="G362" s="662"/>
      <c r="H362" s="662"/>
      <c r="I362" s="662"/>
      <c r="J362" s="662"/>
      <c r="K362" s="662"/>
      <c r="L362" s="662"/>
      <c r="M362" s="662"/>
      <c r="N362" s="662"/>
      <c r="O362" s="663"/>
      <c r="P362" s="659" t="s">
        <v>40</v>
      </c>
      <c r="Q362" s="660"/>
      <c r="R362" s="660"/>
      <c r="S362" s="660"/>
      <c r="T362" s="660"/>
      <c r="U362" s="660"/>
      <c r="V362" s="661"/>
      <c r="W362" s="42" t="s">
        <v>0</v>
      </c>
      <c r="X362" s="43">
        <f>IFERROR(SUM(X359:X360),"0")</f>
        <v>3600</v>
      </c>
      <c r="Y362" s="43">
        <f>IFERROR(SUM(Y359:Y360),"0")</f>
        <v>3600</v>
      </c>
      <c r="Z362" s="42"/>
      <c r="AA362" s="67"/>
      <c r="AB362" s="67"/>
      <c r="AC362" s="67"/>
    </row>
    <row r="363" spans="1:68" ht="14.25" hidden="1" customHeight="1" x14ac:dyDescent="0.25">
      <c r="A363" s="654" t="s">
        <v>85</v>
      </c>
      <c r="B363" s="654"/>
      <c r="C363" s="654"/>
      <c r="D363" s="654"/>
      <c r="E363" s="654"/>
      <c r="F363" s="654"/>
      <c r="G363" s="654"/>
      <c r="H363" s="654"/>
      <c r="I363" s="654"/>
      <c r="J363" s="654"/>
      <c r="K363" s="654"/>
      <c r="L363" s="654"/>
      <c r="M363" s="654"/>
      <c r="N363" s="654"/>
      <c r="O363" s="654"/>
      <c r="P363" s="654"/>
      <c r="Q363" s="654"/>
      <c r="R363" s="654"/>
      <c r="S363" s="654"/>
      <c r="T363" s="654"/>
      <c r="U363" s="654"/>
      <c r="V363" s="654"/>
      <c r="W363" s="654"/>
      <c r="X363" s="654"/>
      <c r="Y363" s="654"/>
      <c r="Z363" s="654"/>
      <c r="AA363" s="66"/>
      <c r="AB363" s="66"/>
      <c r="AC363" s="80"/>
    </row>
    <row r="364" spans="1:68" ht="27" hidden="1" customHeight="1" x14ac:dyDescent="0.25">
      <c r="A364" s="63" t="s">
        <v>591</v>
      </c>
      <c r="B364" s="63" t="s">
        <v>592</v>
      </c>
      <c r="C364" s="36">
        <v>4301051903</v>
      </c>
      <c r="D364" s="655">
        <v>4607091383928</v>
      </c>
      <c r="E364" s="655"/>
      <c r="F364" s="62">
        <v>1.5</v>
      </c>
      <c r="G364" s="37">
        <v>6</v>
      </c>
      <c r="H364" s="62">
        <v>9</v>
      </c>
      <c r="I364" s="62">
        <v>9.5250000000000004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8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657"/>
      <c r="R364" s="657"/>
      <c r="S364" s="657"/>
      <c r="T364" s="658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6" t="s">
        <v>593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 x14ac:dyDescent="0.25">
      <c r="A365" s="63" t="s">
        <v>594</v>
      </c>
      <c r="B365" s="63" t="s">
        <v>595</v>
      </c>
      <c r="C365" s="36">
        <v>4301051897</v>
      </c>
      <c r="D365" s="655">
        <v>4607091384260</v>
      </c>
      <c r="E365" s="655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3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657"/>
      <c r="R365" s="657"/>
      <c r="S365" s="657"/>
      <c r="T365" s="658"/>
      <c r="U365" s="39" t="s">
        <v>45</v>
      </c>
      <c r="V365" s="39" t="s">
        <v>45</v>
      </c>
      <c r="W365" s="40" t="s">
        <v>0</v>
      </c>
      <c r="X365" s="58">
        <v>90</v>
      </c>
      <c r="Y365" s="55">
        <f>IFERROR(IF(X365="",0,CEILING((X365/$H365),1)*$H365),"")</f>
        <v>90</v>
      </c>
      <c r="Z365" s="41">
        <f>IFERROR(IF(Y365=0,"",ROUNDUP(Y365/H365,0)*0.01898),"")</f>
        <v>0.1898</v>
      </c>
      <c r="AA365" s="68" t="s">
        <v>45</v>
      </c>
      <c r="AB365" s="69" t="s">
        <v>45</v>
      </c>
      <c r="AC365" s="438" t="s">
        <v>596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95.19</v>
      </c>
      <c r="BN365" s="78">
        <f>IFERROR(Y365*I365/H365,"0")</f>
        <v>95.19</v>
      </c>
      <c r="BO365" s="78">
        <f>IFERROR(1/J365*(X365/H365),"0")</f>
        <v>0.15625</v>
      </c>
      <c r="BP365" s="78">
        <f>IFERROR(1/J365*(Y365/H365),"0")</f>
        <v>0.15625</v>
      </c>
    </row>
    <row r="366" spans="1:68" x14ac:dyDescent="0.2">
      <c r="A366" s="662"/>
      <c r="B366" s="662"/>
      <c r="C366" s="662"/>
      <c r="D366" s="662"/>
      <c r="E366" s="662"/>
      <c r="F366" s="662"/>
      <c r="G366" s="662"/>
      <c r="H366" s="662"/>
      <c r="I366" s="662"/>
      <c r="J366" s="662"/>
      <c r="K366" s="662"/>
      <c r="L366" s="662"/>
      <c r="M366" s="662"/>
      <c r="N366" s="662"/>
      <c r="O366" s="663"/>
      <c r="P366" s="659" t="s">
        <v>40</v>
      </c>
      <c r="Q366" s="660"/>
      <c r="R366" s="660"/>
      <c r="S366" s="660"/>
      <c r="T366" s="660"/>
      <c r="U366" s="660"/>
      <c r="V366" s="661"/>
      <c r="W366" s="42" t="s">
        <v>39</v>
      </c>
      <c r="X366" s="43">
        <f>IFERROR(X364/H364,"0")+IFERROR(X365/H365,"0")</f>
        <v>10</v>
      </c>
      <c r="Y366" s="43">
        <f>IFERROR(Y364/H364,"0")+IFERROR(Y365/H365,"0")</f>
        <v>10</v>
      </c>
      <c r="Z366" s="43">
        <f>IFERROR(IF(Z364="",0,Z364),"0")+IFERROR(IF(Z365="",0,Z365),"0")</f>
        <v>0.1898</v>
      </c>
      <c r="AA366" s="67"/>
      <c r="AB366" s="67"/>
      <c r="AC366" s="67"/>
    </row>
    <row r="367" spans="1:68" x14ac:dyDescent="0.2">
      <c r="A367" s="662"/>
      <c r="B367" s="662"/>
      <c r="C367" s="662"/>
      <c r="D367" s="662"/>
      <c r="E367" s="662"/>
      <c r="F367" s="662"/>
      <c r="G367" s="662"/>
      <c r="H367" s="662"/>
      <c r="I367" s="662"/>
      <c r="J367" s="662"/>
      <c r="K367" s="662"/>
      <c r="L367" s="662"/>
      <c r="M367" s="662"/>
      <c r="N367" s="662"/>
      <c r="O367" s="663"/>
      <c r="P367" s="659" t="s">
        <v>40</v>
      </c>
      <c r="Q367" s="660"/>
      <c r="R367" s="660"/>
      <c r="S367" s="660"/>
      <c r="T367" s="660"/>
      <c r="U367" s="660"/>
      <c r="V367" s="661"/>
      <c r="W367" s="42" t="s">
        <v>0</v>
      </c>
      <c r="X367" s="43">
        <f>IFERROR(SUM(X364:X365),"0")</f>
        <v>90</v>
      </c>
      <c r="Y367" s="43">
        <f>IFERROR(SUM(Y364:Y365),"0")</f>
        <v>90</v>
      </c>
      <c r="Z367" s="42"/>
      <c r="AA367" s="67"/>
      <c r="AB367" s="67"/>
      <c r="AC367" s="67"/>
    </row>
    <row r="368" spans="1:68" ht="14.25" hidden="1" customHeight="1" x14ac:dyDescent="0.25">
      <c r="A368" s="654" t="s">
        <v>188</v>
      </c>
      <c r="B368" s="654"/>
      <c r="C368" s="654"/>
      <c r="D368" s="654"/>
      <c r="E368" s="654"/>
      <c r="F368" s="654"/>
      <c r="G368" s="654"/>
      <c r="H368" s="654"/>
      <c r="I368" s="654"/>
      <c r="J368" s="654"/>
      <c r="K368" s="654"/>
      <c r="L368" s="654"/>
      <c r="M368" s="654"/>
      <c r="N368" s="654"/>
      <c r="O368" s="654"/>
      <c r="P368" s="654"/>
      <c r="Q368" s="654"/>
      <c r="R368" s="654"/>
      <c r="S368" s="654"/>
      <c r="T368" s="654"/>
      <c r="U368" s="654"/>
      <c r="V368" s="654"/>
      <c r="W368" s="654"/>
      <c r="X368" s="654"/>
      <c r="Y368" s="654"/>
      <c r="Z368" s="654"/>
      <c r="AA368" s="66"/>
      <c r="AB368" s="66"/>
      <c r="AC368" s="80"/>
    </row>
    <row r="369" spans="1:68" ht="27" hidden="1" customHeight="1" x14ac:dyDescent="0.25">
      <c r="A369" s="63" t="s">
        <v>597</v>
      </c>
      <c r="B369" s="63" t="s">
        <v>598</v>
      </c>
      <c r="C369" s="36">
        <v>4301060439</v>
      </c>
      <c r="D369" s="655">
        <v>4607091384673</v>
      </c>
      <c r="E369" s="655"/>
      <c r="F369" s="62">
        <v>1.5</v>
      </c>
      <c r="G369" s="37">
        <v>6</v>
      </c>
      <c r="H369" s="62">
        <v>9</v>
      </c>
      <c r="I369" s="62">
        <v>9.5190000000000001</v>
      </c>
      <c r="J369" s="37">
        <v>64</v>
      </c>
      <c r="K369" s="37" t="s">
        <v>119</v>
      </c>
      <c r="L369" s="37" t="s">
        <v>45</v>
      </c>
      <c r="M369" s="38" t="s">
        <v>89</v>
      </c>
      <c r="N369" s="38"/>
      <c r="O369" s="37">
        <v>30</v>
      </c>
      <c r="P369" s="84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657"/>
      <c r="R369" s="657"/>
      <c r="S369" s="657"/>
      <c r="T369" s="65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40" t="s">
        <v>599</v>
      </c>
      <c r="AG369" s="78"/>
      <c r="AJ369" s="84" t="s">
        <v>45</v>
      </c>
      <c r="AK369" s="84">
        <v>0</v>
      </c>
      <c r="BB369" s="441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idden="1" x14ac:dyDescent="0.2">
      <c r="A370" s="662"/>
      <c r="B370" s="662"/>
      <c r="C370" s="662"/>
      <c r="D370" s="662"/>
      <c r="E370" s="662"/>
      <c r="F370" s="662"/>
      <c r="G370" s="662"/>
      <c r="H370" s="662"/>
      <c r="I370" s="662"/>
      <c r="J370" s="662"/>
      <c r="K370" s="662"/>
      <c r="L370" s="662"/>
      <c r="M370" s="662"/>
      <c r="N370" s="662"/>
      <c r="O370" s="663"/>
      <c r="P370" s="659" t="s">
        <v>40</v>
      </c>
      <c r="Q370" s="660"/>
      <c r="R370" s="660"/>
      <c r="S370" s="660"/>
      <c r="T370" s="660"/>
      <c r="U370" s="660"/>
      <c r="V370" s="661"/>
      <c r="W370" s="42" t="s">
        <v>39</v>
      </c>
      <c r="X370" s="43">
        <f>IFERROR(X369/H369,"0")</f>
        <v>0</v>
      </c>
      <c r="Y370" s="43">
        <f>IFERROR(Y369/H369,"0")</f>
        <v>0</v>
      </c>
      <c r="Z370" s="43">
        <f>IFERROR(IF(Z369="",0,Z369),"0")</f>
        <v>0</v>
      </c>
      <c r="AA370" s="67"/>
      <c r="AB370" s="67"/>
      <c r="AC370" s="67"/>
    </row>
    <row r="371" spans="1:68" hidden="1" x14ac:dyDescent="0.2">
      <c r="A371" s="662"/>
      <c r="B371" s="662"/>
      <c r="C371" s="662"/>
      <c r="D371" s="662"/>
      <c r="E371" s="662"/>
      <c r="F371" s="662"/>
      <c r="G371" s="662"/>
      <c r="H371" s="662"/>
      <c r="I371" s="662"/>
      <c r="J371" s="662"/>
      <c r="K371" s="662"/>
      <c r="L371" s="662"/>
      <c r="M371" s="662"/>
      <c r="N371" s="662"/>
      <c r="O371" s="663"/>
      <c r="P371" s="659" t="s">
        <v>40</v>
      </c>
      <c r="Q371" s="660"/>
      <c r="R371" s="660"/>
      <c r="S371" s="660"/>
      <c r="T371" s="660"/>
      <c r="U371" s="660"/>
      <c r="V371" s="661"/>
      <c r="W371" s="42" t="s">
        <v>0</v>
      </c>
      <c r="X371" s="43">
        <f>IFERROR(SUM(X369:X369),"0")</f>
        <v>0</v>
      </c>
      <c r="Y371" s="43">
        <f>IFERROR(SUM(Y369:Y369),"0")</f>
        <v>0</v>
      </c>
      <c r="Z371" s="42"/>
      <c r="AA371" s="67"/>
      <c r="AB371" s="67"/>
      <c r="AC371" s="67"/>
    </row>
    <row r="372" spans="1:68" ht="16.5" hidden="1" customHeight="1" x14ac:dyDescent="0.25">
      <c r="A372" s="653" t="s">
        <v>600</v>
      </c>
      <c r="B372" s="653"/>
      <c r="C372" s="653"/>
      <c r="D372" s="653"/>
      <c r="E372" s="653"/>
      <c r="F372" s="653"/>
      <c r="G372" s="653"/>
      <c r="H372" s="653"/>
      <c r="I372" s="653"/>
      <c r="J372" s="653"/>
      <c r="K372" s="653"/>
      <c r="L372" s="653"/>
      <c r="M372" s="653"/>
      <c r="N372" s="653"/>
      <c r="O372" s="653"/>
      <c r="P372" s="653"/>
      <c r="Q372" s="653"/>
      <c r="R372" s="653"/>
      <c r="S372" s="653"/>
      <c r="T372" s="653"/>
      <c r="U372" s="653"/>
      <c r="V372" s="653"/>
      <c r="W372" s="653"/>
      <c r="X372" s="653"/>
      <c r="Y372" s="653"/>
      <c r="Z372" s="653"/>
      <c r="AA372" s="65"/>
      <c r="AB372" s="65"/>
      <c r="AC372" s="79"/>
    </row>
    <row r="373" spans="1:68" ht="14.25" hidden="1" customHeight="1" x14ac:dyDescent="0.25">
      <c r="A373" s="654" t="s">
        <v>114</v>
      </c>
      <c r="B373" s="654"/>
      <c r="C373" s="654"/>
      <c r="D373" s="654"/>
      <c r="E373" s="654"/>
      <c r="F373" s="654"/>
      <c r="G373" s="654"/>
      <c r="H373" s="654"/>
      <c r="I373" s="654"/>
      <c r="J373" s="654"/>
      <c r="K373" s="654"/>
      <c r="L373" s="654"/>
      <c r="M373" s="654"/>
      <c r="N373" s="654"/>
      <c r="O373" s="654"/>
      <c r="P373" s="654"/>
      <c r="Q373" s="654"/>
      <c r="R373" s="654"/>
      <c r="S373" s="654"/>
      <c r="T373" s="654"/>
      <c r="U373" s="654"/>
      <c r="V373" s="654"/>
      <c r="W373" s="654"/>
      <c r="X373" s="654"/>
      <c r="Y373" s="654"/>
      <c r="Z373" s="654"/>
      <c r="AA373" s="66"/>
      <c r="AB373" s="66"/>
      <c r="AC373" s="80"/>
    </row>
    <row r="374" spans="1:68" ht="37.5" hidden="1" customHeight="1" x14ac:dyDescent="0.25">
      <c r="A374" s="63" t="s">
        <v>601</v>
      </c>
      <c r="B374" s="63" t="s">
        <v>602</v>
      </c>
      <c r="C374" s="36">
        <v>4301011873</v>
      </c>
      <c r="D374" s="655">
        <v>4680115881907</v>
      </c>
      <c r="E374" s="655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657"/>
      <c r="R374" s="657"/>
      <c r="S374" s="657"/>
      <c r="T374" s="658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603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hidden="1" customHeight="1" x14ac:dyDescent="0.25">
      <c r="A375" s="63" t="s">
        <v>604</v>
      </c>
      <c r="B375" s="63" t="s">
        <v>605</v>
      </c>
      <c r="C375" s="36">
        <v>4301011874</v>
      </c>
      <c r="D375" s="655">
        <v>4680115884892</v>
      </c>
      <c r="E375" s="655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657"/>
      <c r="R375" s="657"/>
      <c r="S375" s="657"/>
      <c r="T375" s="658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606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hidden="1" customHeight="1" x14ac:dyDescent="0.25">
      <c r="A376" s="63" t="s">
        <v>607</v>
      </c>
      <c r="B376" s="63" t="s">
        <v>608</v>
      </c>
      <c r="C376" s="36">
        <v>4301011875</v>
      </c>
      <c r="D376" s="655">
        <v>4680115884885</v>
      </c>
      <c r="E376" s="655"/>
      <c r="F376" s="62">
        <v>0.8</v>
      </c>
      <c r="G376" s="37">
        <v>15</v>
      </c>
      <c r="H376" s="62">
        <v>12</v>
      </c>
      <c r="I376" s="62">
        <v>12.435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4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657"/>
      <c r="R376" s="657"/>
      <c r="S376" s="657"/>
      <c r="T376" s="658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606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hidden="1" customHeight="1" x14ac:dyDescent="0.25">
      <c r="A377" s="63" t="s">
        <v>609</v>
      </c>
      <c r="B377" s="63" t="s">
        <v>610</v>
      </c>
      <c r="C377" s="36">
        <v>4301011871</v>
      </c>
      <c r="D377" s="655">
        <v>4680115884908</v>
      </c>
      <c r="E377" s="655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122</v>
      </c>
      <c r="L377" s="37" t="s">
        <v>45</v>
      </c>
      <c r="M377" s="38" t="s">
        <v>83</v>
      </c>
      <c r="N377" s="38"/>
      <c r="O377" s="37">
        <v>60</v>
      </c>
      <c r="P377" s="84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657"/>
      <c r="R377" s="657"/>
      <c r="S377" s="657"/>
      <c r="T377" s="65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8" t="s">
        <v>606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idden="1" x14ac:dyDescent="0.2">
      <c r="A378" s="662"/>
      <c r="B378" s="662"/>
      <c r="C378" s="662"/>
      <c r="D378" s="662"/>
      <c r="E378" s="662"/>
      <c r="F378" s="662"/>
      <c r="G378" s="662"/>
      <c r="H378" s="662"/>
      <c r="I378" s="662"/>
      <c r="J378" s="662"/>
      <c r="K378" s="662"/>
      <c r="L378" s="662"/>
      <c r="M378" s="662"/>
      <c r="N378" s="662"/>
      <c r="O378" s="663"/>
      <c r="P378" s="659" t="s">
        <v>40</v>
      </c>
      <c r="Q378" s="660"/>
      <c r="R378" s="660"/>
      <c r="S378" s="660"/>
      <c r="T378" s="660"/>
      <c r="U378" s="660"/>
      <c r="V378" s="661"/>
      <c r="W378" s="42" t="s">
        <v>39</v>
      </c>
      <c r="X378" s="43">
        <f>IFERROR(X374/H374,"0")+IFERROR(X375/H375,"0")+IFERROR(X376/H376,"0")+IFERROR(X377/H377,"0")</f>
        <v>0</v>
      </c>
      <c r="Y378" s="43">
        <f>IFERROR(Y374/H374,"0")+IFERROR(Y375/H375,"0")+IFERROR(Y376/H376,"0")+IFERROR(Y377/H377,"0")</f>
        <v>0</v>
      </c>
      <c r="Z378" s="43">
        <f>IFERROR(IF(Z374="",0,Z374),"0")+IFERROR(IF(Z375="",0,Z375),"0")+IFERROR(IF(Z376="",0,Z376),"0")+IFERROR(IF(Z377="",0,Z377),"0")</f>
        <v>0</v>
      </c>
      <c r="AA378" s="67"/>
      <c r="AB378" s="67"/>
      <c r="AC378" s="67"/>
    </row>
    <row r="379" spans="1:68" hidden="1" x14ac:dyDescent="0.2">
      <c r="A379" s="662"/>
      <c r="B379" s="662"/>
      <c r="C379" s="662"/>
      <c r="D379" s="662"/>
      <c r="E379" s="662"/>
      <c r="F379" s="662"/>
      <c r="G379" s="662"/>
      <c r="H379" s="662"/>
      <c r="I379" s="662"/>
      <c r="J379" s="662"/>
      <c r="K379" s="662"/>
      <c r="L379" s="662"/>
      <c r="M379" s="662"/>
      <c r="N379" s="662"/>
      <c r="O379" s="663"/>
      <c r="P379" s="659" t="s">
        <v>40</v>
      </c>
      <c r="Q379" s="660"/>
      <c r="R379" s="660"/>
      <c r="S379" s="660"/>
      <c r="T379" s="660"/>
      <c r="U379" s="660"/>
      <c r="V379" s="661"/>
      <c r="W379" s="42" t="s">
        <v>0</v>
      </c>
      <c r="X379" s="43">
        <f>IFERROR(SUM(X374:X377),"0")</f>
        <v>0</v>
      </c>
      <c r="Y379" s="43">
        <f>IFERROR(SUM(Y374:Y377),"0")</f>
        <v>0</v>
      </c>
      <c r="Z379" s="42"/>
      <c r="AA379" s="67"/>
      <c r="AB379" s="67"/>
      <c r="AC379" s="67"/>
    </row>
    <row r="380" spans="1:68" ht="14.25" hidden="1" customHeight="1" x14ac:dyDescent="0.25">
      <c r="A380" s="654" t="s">
        <v>78</v>
      </c>
      <c r="B380" s="654"/>
      <c r="C380" s="654"/>
      <c r="D380" s="654"/>
      <c r="E380" s="654"/>
      <c r="F380" s="654"/>
      <c r="G380" s="654"/>
      <c r="H380" s="654"/>
      <c r="I380" s="654"/>
      <c r="J380" s="654"/>
      <c r="K380" s="654"/>
      <c r="L380" s="654"/>
      <c r="M380" s="654"/>
      <c r="N380" s="654"/>
      <c r="O380" s="654"/>
      <c r="P380" s="654"/>
      <c r="Q380" s="654"/>
      <c r="R380" s="654"/>
      <c r="S380" s="654"/>
      <c r="T380" s="654"/>
      <c r="U380" s="654"/>
      <c r="V380" s="654"/>
      <c r="W380" s="654"/>
      <c r="X380" s="654"/>
      <c r="Y380" s="654"/>
      <c r="Z380" s="654"/>
      <c r="AA380" s="66"/>
      <c r="AB380" s="66"/>
      <c r="AC380" s="80"/>
    </row>
    <row r="381" spans="1:68" ht="27" hidden="1" customHeight="1" x14ac:dyDescent="0.25">
      <c r="A381" s="63" t="s">
        <v>611</v>
      </c>
      <c r="B381" s="63" t="s">
        <v>612</v>
      </c>
      <c r="C381" s="36">
        <v>4301031303</v>
      </c>
      <c r="D381" s="655">
        <v>4607091384802</v>
      </c>
      <c r="E381" s="655"/>
      <c r="F381" s="62">
        <v>0.73</v>
      </c>
      <c r="G381" s="37">
        <v>6</v>
      </c>
      <c r="H381" s="62">
        <v>4.38</v>
      </c>
      <c r="I381" s="62">
        <v>4.6500000000000004</v>
      </c>
      <c r="J381" s="37">
        <v>132</v>
      </c>
      <c r="K381" s="37" t="s">
        <v>122</v>
      </c>
      <c r="L381" s="37" t="s">
        <v>45</v>
      </c>
      <c r="M381" s="38" t="s">
        <v>83</v>
      </c>
      <c r="N381" s="38"/>
      <c r="O381" s="37">
        <v>35</v>
      </c>
      <c r="P381" s="84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657"/>
      <c r="R381" s="657"/>
      <c r="S381" s="657"/>
      <c r="T381" s="658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50" t="s">
        <v>613</v>
      </c>
      <c r="AG381" s="78"/>
      <c r="AJ381" s="84" t="s">
        <v>45</v>
      </c>
      <c r="AK381" s="84">
        <v>0</v>
      </c>
      <c r="BB381" s="451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idden="1" x14ac:dyDescent="0.2">
      <c r="A382" s="662"/>
      <c r="B382" s="662"/>
      <c r="C382" s="662"/>
      <c r="D382" s="662"/>
      <c r="E382" s="662"/>
      <c r="F382" s="662"/>
      <c r="G382" s="662"/>
      <c r="H382" s="662"/>
      <c r="I382" s="662"/>
      <c r="J382" s="662"/>
      <c r="K382" s="662"/>
      <c r="L382" s="662"/>
      <c r="M382" s="662"/>
      <c r="N382" s="662"/>
      <c r="O382" s="663"/>
      <c r="P382" s="659" t="s">
        <v>40</v>
      </c>
      <c r="Q382" s="660"/>
      <c r="R382" s="660"/>
      <c r="S382" s="660"/>
      <c r="T382" s="660"/>
      <c r="U382" s="660"/>
      <c r="V382" s="661"/>
      <c r="W382" s="42" t="s">
        <v>39</v>
      </c>
      <c r="X382" s="43">
        <f>IFERROR(X381/H381,"0")</f>
        <v>0</v>
      </c>
      <c r="Y382" s="43">
        <f>IFERROR(Y381/H381,"0")</f>
        <v>0</v>
      </c>
      <c r="Z382" s="43">
        <f>IFERROR(IF(Z381="",0,Z381),"0")</f>
        <v>0</v>
      </c>
      <c r="AA382" s="67"/>
      <c r="AB382" s="67"/>
      <c r="AC382" s="67"/>
    </row>
    <row r="383" spans="1:68" hidden="1" x14ac:dyDescent="0.2">
      <c r="A383" s="662"/>
      <c r="B383" s="662"/>
      <c r="C383" s="662"/>
      <c r="D383" s="662"/>
      <c r="E383" s="662"/>
      <c r="F383" s="662"/>
      <c r="G383" s="662"/>
      <c r="H383" s="662"/>
      <c r="I383" s="662"/>
      <c r="J383" s="662"/>
      <c r="K383" s="662"/>
      <c r="L383" s="662"/>
      <c r="M383" s="662"/>
      <c r="N383" s="662"/>
      <c r="O383" s="663"/>
      <c r="P383" s="659" t="s">
        <v>40</v>
      </c>
      <c r="Q383" s="660"/>
      <c r="R383" s="660"/>
      <c r="S383" s="660"/>
      <c r="T383" s="660"/>
      <c r="U383" s="660"/>
      <c r="V383" s="661"/>
      <c r="W383" s="42" t="s">
        <v>0</v>
      </c>
      <c r="X383" s="43">
        <f>IFERROR(SUM(X381:X381),"0")</f>
        <v>0</v>
      </c>
      <c r="Y383" s="43">
        <f>IFERROR(SUM(Y381:Y381),"0")</f>
        <v>0</v>
      </c>
      <c r="Z383" s="42"/>
      <c r="AA383" s="67"/>
      <c r="AB383" s="67"/>
      <c r="AC383" s="67"/>
    </row>
    <row r="384" spans="1:68" ht="14.25" hidden="1" customHeight="1" x14ac:dyDescent="0.25">
      <c r="A384" s="654" t="s">
        <v>85</v>
      </c>
      <c r="B384" s="654"/>
      <c r="C384" s="654"/>
      <c r="D384" s="654"/>
      <c r="E384" s="654"/>
      <c r="F384" s="654"/>
      <c r="G384" s="654"/>
      <c r="H384" s="654"/>
      <c r="I384" s="654"/>
      <c r="J384" s="654"/>
      <c r="K384" s="654"/>
      <c r="L384" s="654"/>
      <c r="M384" s="654"/>
      <c r="N384" s="654"/>
      <c r="O384" s="654"/>
      <c r="P384" s="654"/>
      <c r="Q384" s="654"/>
      <c r="R384" s="654"/>
      <c r="S384" s="654"/>
      <c r="T384" s="654"/>
      <c r="U384" s="654"/>
      <c r="V384" s="654"/>
      <c r="W384" s="654"/>
      <c r="X384" s="654"/>
      <c r="Y384" s="654"/>
      <c r="Z384" s="654"/>
      <c r="AA384" s="66"/>
      <c r="AB384" s="66"/>
      <c r="AC384" s="80"/>
    </row>
    <row r="385" spans="1:68" ht="27" hidden="1" customHeight="1" x14ac:dyDescent="0.25">
      <c r="A385" s="63" t="s">
        <v>614</v>
      </c>
      <c r="B385" s="63" t="s">
        <v>615</v>
      </c>
      <c r="C385" s="36">
        <v>4301051899</v>
      </c>
      <c r="D385" s="655">
        <v>4607091384246</v>
      </c>
      <c r="E385" s="655"/>
      <c r="F385" s="62">
        <v>1.5</v>
      </c>
      <c r="G385" s="37">
        <v>6</v>
      </c>
      <c r="H385" s="62">
        <v>9</v>
      </c>
      <c r="I385" s="62">
        <v>9.5190000000000001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84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657"/>
      <c r="R385" s="657"/>
      <c r="S385" s="657"/>
      <c r="T385" s="658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52" t="s">
        <v>616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27" hidden="1" customHeight="1" x14ac:dyDescent="0.25">
      <c r="A386" s="63" t="s">
        <v>617</v>
      </c>
      <c r="B386" s="63" t="s">
        <v>618</v>
      </c>
      <c r="C386" s="36">
        <v>4301051660</v>
      </c>
      <c r="D386" s="655">
        <v>4607091384253</v>
      </c>
      <c r="E386" s="655"/>
      <c r="F386" s="62">
        <v>0.4</v>
      </c>
      <c r="G386" s="37">
        <v>6</v>
      </c>
      <c r="H386" s="62">
        <v>2.4</v>
      </c>
      <c r="I386" s="62">
        <v>2.6640000000000001</v>
      </c>
      <c r="J386" s="37">
        <v>182</v>
      </c>
      <c r="K386" s="37" t="s">
        <v>90</v>
      </c>
      <c r="L386" s="37" t="s">
        <v>45</v>
      </c>
      <c r="M386" s="38" t="s">
        <v>89</v>
      </c>
      <c r="N386" s="38"/>
      <c r="O386" s="37">
        <v>40</v>
      </c>
      <c r="P386" s="84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657"/>
      <c r="R386" s="657"/>
      <c r="S386" s="657"/>
      <c r="T386" s="65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IFERROR(IF(Y386=0,"",ROUNDUP(Y386/H386,0)*0.00651),"")</f>
        <v/>
      </c>
      <c r="AA386" s="68" t="s">
        <v>45</v>
      </c>
      <c r="AB386" s="69" t="s">
        <v>45</v>
      </c>
      <c r="AC386" s="454" t="s">
        <v>616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idden="1" x14ac:dyDescent="0.2">
      <c r="A387" s="662"/>
      <c r="B387" s="662"/>
      <c r="C387" s="662"/>
      <c r="D387" s="662"/>
      <c r="E387" s="662"/>
      <c r="F387" s="662"/>
      <c r="G387" s="662"/>
      <c r="H387" s="662"/>
      <c r="I387" s="662"/>
      <c r="J387" s="662"/>
      <c r="K387" s="662"/>
      <c r="L387" s="662"/>
      <c r="M387" s="662"/>
      <c r="N387" s="662"/>
      <c r="O387" s="663"/>
      <c r="P387" s="659" t="s">
        <v>40</v>
      </c>
      <c r="Q387" s="660"/>
      <c r="R387" s="660"/>
      <c r="S387" s="660"/>
      <c r="T387" s="660"/>
      <c r="U387" s="660"/>
      <c r="V387" s="661"/>
      <c r="W387" s="42" t="s">
        <v>39</v>
      </c>
      <c r="X387" s="43">
        <f>IFERROR(X385/H385,"0")+IFERROR(X386/H386,"0")</f>
        <v>0</v>
      </c>
      <c r="Y387" s="43">
        <f>IFERROR(Y385/H385,"0")+IFERROR(Y386/H386,"0")</f>
        <v>0</v>
      </c>
      <c r="Z387" s="43">
        <f>IFERROR(IF(Z385="",0,Z385),"0")+IFERROR(IF(Z386="",0,Z386),"0")</f>
        <v>0</v>
      </c>
      <c r="AA387" s="67"/>
      <c r="AB387" s="67"/>
      <c r="AC387" s="67"/>
    </row>
    <row r="388" spans="1:68" hidden="1" x14ac:dyDescent="0.2">
      <c r="A388" s="662"/>
      <c r="B388" s="662"/>
      <c r="C388" s="662"/>
      <c r="D388" s="662"/>
      <c r="E388" s="662"/>
      <c r="F388" s="662"/>
      <c r="G388" s="662"/>
      <c r="H388" s="662"/>
      <c r="I388" s="662"/>
      <c r="J388" s="662"/>
      <c r="K388" s="662"/>
      <c r="L388" s="662"/>
      <c r="M388" s="662"/>
      <c r="N388" s="662"/>
      <c r="O388" s="663"/>
      <c r="P388" s="659" t="s">
        <v>40</v>
      </c>
      <c r="Q388" s="660"/>
      <c r="R388" s="660"/>
      <c r="S388" s="660"/>
      <c r="T388" s="660"/>
      <c r="U388" s="660"/>
      <c r="V388" s="661"/>
      <c r="W388" s="42" t="s">
        <v>0</v>
      </c>
      <c r="X388" s="43">
        <f>IFERROR(SUM(X385:X386),"0")</f>
        <v>0</v>
      </c>
      <c r="Y388" s="43">
        <f>IFERROR(SUM(Y385:Y386),"0")</f>
        <v>0</v>
      </c>
      <c r="Z388" s="42"/>
      <c r="AA388" s="67"/>
      <c r="AB388" s="67"/>
      <c r="AC388" s="67"/>
    </row>
    <row r="389" spans="1:68" ht="14.25" hidden="1" customHeight="1" x14ac:dyDescent="0.25">
      <c r="A389" s="654" t="s">
        <v>188</v>
      </c>
      <c r="B389" s="654"/>
      <c r="C389" s="654"/>
      <c r="D389" s="654"/>
      <c r="E389" s="654"/>
      <c r="F389" s="654"/>
      <c r="G389" s="654"/>
      <c r="H389" s="654"/>
      <c r="I389" s="654"/>
      <c r="J389" s="654"/>
      <c r="K389" s="654"/>
      <c r="L389" s="654"/>
      <c r="M389" s="654"/>
      <c r="N389" s="654"/>
      <c r="O389" s="654"/>
      <c r="P389" s="654"/>
      <c r="Q389" s="654"/>
      <c r="R389" s="654"/>
      <c r="S389" s="654"/>
      <c r="T389" s="654"/>
      <c r="U389" s="654"/>
      <c r="V389" s="654"/>
      <c r="W389" s="654"/>
      <c r="X389" s="654"/>
      <c r="Y389" s="654"/>
      <c r="Z389" s="654"/>
      <c r="AA389" s="66"/>
      <c r="AB389" s="66"/>
      <c r="AC389" s="80"/>
    </row>
    <row r="390" spans="1:68" ht="27" hidden="1" customHeight="1" x14ac:dyDescent="0.25">
      <c r="A390" s="63" t="s">
        <v>619</v>
      </c>
      <c r="B390" s="63" t="s">
        <v>620</v>
      </c>
      <c r="C390" s="36">
        <v>4301060441</v>
      </c>
      <c r="D390" s="655">
        <v>4607091389357</v>
      </c>
      <c r="E390" s="655"/>
      <c r="F390" s="62">
        <v>1.5</v>
      </c>
      <c r="G390" s="37">
        <v>6</v>
      </c>
      <c r="H390" s="62">
        <v>9</v>
      </c>
      <c r="I390" s="62">
        <v>9.4350000000000005</v>
      </c>
      <c r="J390" s="37">
        <v>64</v>
      </c>
      <c r="K390" s="37" t="s">
        <v>119</v>
      </c>
      <c r="L390" s="37" t="s">
        <v>45</v>
      </c>
      <c r="M390" s="38" t="s">
        <v>89</v>
      </c>
      <c r="N390" s="38"/>
      <c r="O390" s="37">
        <v>40</v>
      </c>
      <c r="P390" s="8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657"/>
      <c r="R390" s="657"/>
      <c r="S390" s="657"/>
      <c r="T390" s="658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56" t="s">
        <v>621</v>
      </c>
      <c r="AG390" s="78"/>
      <c r="AJ390" s="84" t="s">
        <v>45</v>
      </c>
      <c r="AK390" s="84">
        <v>0</v>
      </c>
      <c r="BB390" s="457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idden="1" x14ac:dyDescent="0.2">
      <c r="A391" s="662"/>
      <c r="B391" s="662"/>
      <c r="C391" s="662"/>
      <c r="D391" s="662"/>
      <c r="E391" s="662"/>
      <c r="F391" s="662"/>
      <c r="G391" s="662"/>
      <c r="H391" s="662"/>
      <c r="I391" s="662"/>
      <c r="J391" s="662"/>
      <c r="K391" s="662"/>
      <c r="L391" s="662"/>
      <c r="M391" s="662"/>
      <c r="N391" s="662"/>
      <c r="O391" s="663"/>
      <c r="P391" s="659" t="s">
        <v>40</v>
      </c>
      <c r="Q391" s="660"/>
      <c r="R391" s="660"/>
      <c r="S391" s="660"/>
      <c r="T391" s="660"/>
      <c r="U391" s="660"/>
      <c r="V391" s="661"/>
      <c r="W391" s="42" t="s">
        <v>39</v>
      </c>
      <c r="X391" s="43">
        <f>IFERROR(X390/H390,"0")</f>
        <v>0</v>
      </c>
      <c r="Y391" s="43">
        <f>IFERROR(Y390/H390,"0")</f>
        <v>0</v>
      </c>
      <c r="Z391" s="43">
        <f>IFERROR(IF(Z390="",0,Z390),"0")</f>
        <v>0</v>
      </c>
      <c r="AA391" s="67"/>
      <c r="AB391" s="67"/>
      <c r="AC391" s="67"/>
    </row>
    <row r="392" spans="1:68" hidden="1" x14ac:dyDescent="0.2">
      <c r="A392" s="662"/>
      <c r="B392" s="662"/>
      <c r="C392" s="662"/>
      <c r="D392" s="662"/>
      <c r="E392" s="662"/>
      <c r="F392" s="662"/>
      <c r="G392" s="662"/>
      <c r="H392" s="662"/>
      <c r="I392" s="662"/>
      <c r="J392" s="662"/>
      <c r="K392" s="662"/>
      <c r="L392" s="662"/>
      <c r="M392" s="662"/>
      <c r="N392" s="662"/>
      <c r="O392" s="663"/>
      <c r="P392" s="659" t="s">
        <v>40</v>
      </c>
      <c r="Q392" s="660"/>
      <c r="R392" s="660"/>
      <c r="S392" s="660"/>
      <c r="T392" s="660"/>
      <c r="U392" s="660"/>
      <c r="V392" s="661"/>
      <c r="W392" s="42" t="s">
        <v>0</v>
      </c>
      <c r="X392" s="43">
        <f>IFERROR(SUM(X390:X390),"0")</f>
        <v>0</v>
      </c>
      <c r="Y392" s="43">
        <f>IFERROR(SUM(Y390:Y390),"0")</f>
        <v>0</v>
      </c>
      <c r="Z392" s="42"/>
      <c r="AA392" s="67"/>
      <c r="AB392" s="67"/>
      <c r="AC392" s="67"/>
    </row>
    <row r="393" spans="1:68" ht="27.75" hidden="1" customHeight="1" x14ac:dyDescent="0.2">
      <c r="A393" s="652" t="s">
        <v>622</v>
      </c>
      <c r="B393" s="652"/>
      <c r="C393" s="652"/>
      <c r="D393" s="652"/>
      <c r="E393" s="652"/>
      <c r="F393" s="652"/>
      <c r="G393" s="652"/>
      <c r="H393" s="652"/>
      <c r="I393" s="652"/>
      <c r="J393" s="652"/>
      <c r="K393" s="652"/>
      <c r="L393" s="652"/>
      <c r="M393" s="652"/>
      <c r="N393" s="652"/>
      <c r="O393" s="652"/>
      <c r="P393" s="652"/>
      <c r="Q393" s="652"/>
      <c r="R393" s="652"/>
      <c r="S393" s="652"/>
      <c r="T393" s="652"/>
      <c r="U393" s="652"/>
      <c r="V393" s="652"/>
      <c r="W393" s="652"/>
      <c r="X393" s="652"/>
      <c r="Y393" s="652"/>
      <c r="Z393" s="652"/>
      <c r="AA393" s="54"/>
      <c r="AB393" s="54"/>
      <c r="AC393" s="54"/>
    </row>
    <row r="394" spans="1:68" ht="16.5" hidden="1" customHeight="1" x14ac:dyDescent="0.25">
      <c r="A394" s="653" t="s">
        <v>623</v>
      </c>
      <c r="B394" s="653"/>
      <c r="C394" s="653"/>
      <c r="D394" s="653"/>
      <c r="E394" s="653"/>
      <c r="F394" s="653"/>
      <c r="G394" s="653"/>
      <c r="H394" s="653"/>
      <c r="I394" s="653"/>
      <c r="J394" s="653"/>
      <c r="K394" s="653"/>
      <c r="L394" s="653"/>
      <c r="M394" s="653"/>
      <c r="N394" s="653"/>
      <c r="O394" s="653"/>
      <c r="P394" s="653"/>
      <c r="Q394" s="653"/>
      <c r="R394" s="653"/>
      <c r="S394" s="653"/>
      <c r="T394" s="653"/>
      <c r="U394" s="653"/>
      <c r="V394" s="653"/>
      <c r="W394" s="653"/>
      <c r="X394" s="653"/>
      <c r="Y394" s="653"/>
      <c r="Z394" s="653"/>
      <c r="AA394" s="65"/>
      <c r="AB394" s="65"/>
      <c r="AC394" s="79"/>
    </row>
    <row r="395" spans="1:68" ht="14.25" hidden="1" customHeight="1" x14ac:dyDescent="0.25">
      <c r="A395" s="654" t="s">
        <v>78</v>
      </c>
      <c r="B395" s="654"/>
      <c r="C395" s="654"/>
      <c r="D395" s="654"/>
      <c r="E395" s="654"/>
      <c r="F395" s="654"/>
      <c r="G395" s="654"/>
      <c r="H395" s="654"/>
      <c r="I395" s="654"/>
      <c r="J395" s="654"/>
      <c r="K395" s="654"/>
      <c r="L395" s="654"/>
      <c r="M395" s="654"/>
      <c r="N395" s="654"/>
      <c r="O395" s="654"/>
      <c r="P395" s="654"/>
      <c r="Q395" s="654"/>
      <c r="R395" s="654"/>
      <c r="S395" s="654"/>
      <c r="T395" s="654"/>
      <c r="U395" s="654"/>
      <c r="V395" s="654"/>
      <c r="W395" s="654"/>
      <c r="X395" s="654"/>
      <c r="Y395" s="654"/>
      <c r="Z395" s="654"/>
      <c r="AA395" s="66"/>
      <c r="AB395" s="66"/>
      <c r="AC395" s="80"/>
    </row>
    <row r="396" spans="1:68" ht="27" hidden="1" customHeight="1" x14ac:dyDescent="0.25">
      <c r="A396" s="63" t="s">
        <v>624</v>
      </c>
      <c r="B396" s="63" t="s">
        <v>625</v>
      </c>
      <c r="C396" s="36">
        <v>4301031405</v>
      </c>
      <c r="D396" s="655">
        <v>4680115886100</v>
      </c>
      <c r="E396" s="655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4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657"/>
      <c r="R396" s="657"/>
      <c r="S396" s="657"/>
      <c r="T396" s="658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ref="Y396:Y405" si="57"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ref="BM396:BM405" si="58">IFERROR(X396*I396/H396,"0")</f>
        <v>0</v>
      </c>
      <c r="BN396" s="78">
        <f t="shared" ref="BN396:BN405" si="59">IFERROR(Y396*I396/H396,"0")</f>
        <v>0</v>
      </c>
      <c r="BO396" s="78">
        <f t="shared" ref="BO396:BO405" si="60">IFERROR(1/J396*(X396/H396),"0")</f>
        <v>0</v>
      </c>
      <c r="BP396" s="78">
        <f t="shared" ref="BP396:BP405" si="61">IFERROR(1/J396*(Y396/H396),"0")</f>
        <v>0</v>
      </c>
    </row>
    <row r="397" spans="1:68" ht="27" hidden="1" customHeight="1" x14ac:dyDescent="0.25">
      <c r="A397" s="63" t="s">
        <v>627</v>
      </c>
      <c r="B397" s="63" t="s">
        <v>628</v>
      </c>
      <c r="C397" s="36">
        <v>4301031382</v>
      </c>
      <c r="D397" s="655">
        <v>4680115886117</v>
      </c>
      <c r="E397" s="655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657"/>
      <c r="R397" s="657"/>
      <c r="S397" s="657"/>
      <c r="T397" s="65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t="27" hidden="1" customHeight="1" x14ac:dyDescent="0.25">
      <c r="A398" s="63" t="s">
        <v>627</v>
      </c>
      <c r="B398" s="63" t="s">
        <v>630</v>
      </c>
      <c r="C398" s="36">
        <v>4301031406</v>
      </c>
      <c r="D398" s="655">
        <v>4680115886117</v>
      </c>
      <c r="E398" s="655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57"/>
      <c r="R398" s="657"/>
      <c r="S398" s="657"/>
      <c r="T398" s="65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7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629</v>
      </c>
      <c r="AG398" s="78"/>
      <c r="AJ398" s="84" t="s">
        <v>45</v>
      </c>
      <c r="AK398" s="84">
        <v>0</v>
      </c>
      <c r="BB398" s="463" t="s">
        <v>66</v>
      </c>
      <c r="BM398" s="78">
        <f t="shared" si="58"/>
        <v>0</v>
      </c>
      <c r="BN398" s="78">
        <f t="shared" si="59"/>
        <v>0</v>
      </c>
      <c r="BO398" s="78">
        <f t="shared" si="60"/>
        <v>0</v>
      </c>
      <c r="BP398" s="78">
        <f t="shared" si="61"/>
        <v>0</v>
      </c>
    </row>
    <row r="399" spans="1:68" ht="27" hidden="1" customHeight="1" x14ac:dyDescent="0.25">
      <c r="A399" s="63" t="s">
        <v>631</v>
      </c>
      <c r="B399" s="63" t="s">
        <v>632</v>
      </c>
      <c r="C399" s="36">
        <v>4301031402</v>
      </c>
      <c r="D399" s="655">
        <v>4680115886124</v>
      </c>
      <c r="E399" s="655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5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657"/>
      <c r="R399" s="657"/>
      <c r="S399" s="657"/>
      <c r="T399" s="658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7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633</v>
      </c>
      <c r="AG399" s="78"/>
      <c r="AJ399" s="84" t="s">
        <v>45</v>
      </c>
      <c r="AK399" s="84">
        <v>0</v>
      </c>
      <c r="BB399" s="465" t="s">
        <v>66</v>
      </c>
      <c r="BM399" s="78">
        <f t="shared" si="58"/>
        <v>0</v>
      </c>
      <c r="BN399" s="78">
        <f t="shared" si="59"/>
        <v>0</v>
      </c>
      <c r="BO399" s="78">
        <f t="shared" si="60"/>
        <v>0</v>
      </c>
      <c r="BP399" s="78">
        <f t="shared" si="61"/>
        <v>0</v>
      </c>
    </row>
    <row r="400" spans="1:68" ht="27" hidden="1" customHeight="1" x14ac:dyDescent="0.25">
      <c r="A400" s="63" t="s">
        <v>634</v>
      </c>
      <c r="B400" s="63" t="s">
        <v>635</v>
      </c>
      <c r="C400" s="36">
        <v>4301031366</v>
      </c>
      <c r="D400" s="655">
        <v>4680115883147</v>
      </c>
      <c r="E400" s="655"/>
      <c r="F400" s="62">
        <v>0.28000000000000003</v>
      </c>
      <c r="G400" s="37">
        <v>6</v>
      </c>
      <c r="H400" s="62">
        <v>1.68</v>
      </c>
      <c r="I400" s="62">
        <v>1.81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657"/>
      <c r="R400" s="657"/>
      <c r="S400" s="657"/>
      <c r="T400" s="658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7"/>
        <v>0</v>
      </c>
      <c r="Z400" s="41" t="str">
        <f t="shared" ref="Z400:Z405" si="62">IFERROR(IF(Y400=0,"",ROUNDUP(Y400/H400,0)*0.00502),"")</f>
        <v/>
      </c>
      <c r="AA400" s="68" t="s">
        <v>45</v>
      </c>
      <c r="AB400" s="69" t="s">
        <v>45</v>
      </c>
      <c r="AC400" s="466" t="s">
        <v>626</v>
      </c>
      <c r="AG400" s="78"/>
      <c r="AJ400" s="84" t="s">
        <v>45</v>
      </c>
      <c r="AK400" s="84">
        <v>0</v>
      </c>
      <c r="BB400" s="467" t="s">
        <v>66</v>
      </c>
      <c r="BM400" s="78">
        <f t="shared" si="58"/>
        <v>0</v>
      </c>
      <c r="BN400" s="78">
        <f t="shared" si="59"/>
        <v>0</v>
      </c>
      <c r="BO400" s="78">
        <f t="shared" si="60"/>
        <v>0</v>
      </c>
      <c r="BP400" s="78">
        <f t="shared" si="61"/>
        <v>0</v>
      </c>
    </row>
    <row r="401" spans="1:68" ht="27" hidden="1" customHeight="1" x14ac:dyDescent="0.25">
      <c r="A401" s="63" t="s">
        <v>636</v>
      </c>
      <c r="B401" s="63" t="s">
        <v>637</v>
      </c>
      <c r="C401" s="36">
        <v>4301031362</v>
      </c>
      <c r="D401" s="655">
        <v>4607091384338</v>
      </c>
      <c r="E401" s="655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657"/>
      <c r="R401" s="657"/>
      <c r="S401" s="657"/>
      <c r="T401" s="658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7"/>
        <v>0</v>
      </c>
      <c r="Z401" s="41" t="str">
        <f t="shared" si="62"/>
        <v/>
      </c>
      <c r="AA401" s="68" t="s">
        <v>45</v>
      </c>
      <c r="AB401" s="69" t="s">
        <v>45</v>
      </c>
      <c r="AC401" s="468" t="s">
        <v>626</v>
      </c>
      <c r="AG401" s="78"/>
      <c r="AJ401" s="84" t="s">
        <v>45</v>
      </c>
      <c r="AK401" s="84">
        <v>0</v>
      </c>
      <c r="BB401" s="469" t="s">
        <v>66</v>
      </c>
      <c r="BM401" s="78">
        <f t="shared" si="58"/>
        <v>0</v>
      </c>
      <c r="BN401" s="78">
        <f t="shared" si="59"/>
        <v>0</v>
      </c>
      <c r="BO401" s="78">
        <f t="shared" si="60"/>
        <v>0</v>
      </c>
      <c r="BP401" s="78">
        <f t="shared" si="61"/>
        <v>0</v>
      </c>
    </row>
    <row r="402" spans="1:68" ht="37.5" hidden="1" customHeight="1" x14ac:dyDescent="0.25">
      <c r="A402" s="63" t="s">
        <v>638</v>
      </c>
      <c r="B402" s="63" t="s">
        <v>639</v>
      </c>
      <c r="C402" s="36">
        <v>4301031361</v>
      </c>
      <c r="D402" s="655">
        <v>4607091389524</v>
      </c>
      <c r="E402" s="655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657"/>
      <c r="R402" s="657"/>
      <c r="S402" s="657"/>
      <c r="T402" s="658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 t="shared" si="62"/>
        <v/>
      </c>
      <c r="AA402" s="68" t="s">
        <v>45</v>
      </c>
      <c r="AB402" s="69" t="s">
        <v>45</v>
      </c>
      <c r="AC402" s="470" t="s">
        <v>640</v>
      </c>
      <c r="AG402" s="78"/>
      <c r="AJ402" s="84" t="s">
        <v>45</v>
      </c>
      <c r="AK402" s="84">
        <v>0</v>
      </c>
      <c r="BB402" s="47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ht="27" hidden="1" customHeight="1" x14ac:dyDescent="0.25">
      <c r="A403" s="63" t="s">
        <v>641</v>
      </c>
      <c r="B403" s="63" t="s">
        <v>642</v>
      </c>
      <c r="C403" s="36">
        <v>4301031364</v>
      </c>
      <c r="D403" s="655">
        <v>4680115883161</v>
      </c>
      <c r="E403" s="655"/>
      <c r="F403" s="62">
        <v>0.28000000000000003</v>
      </c>
      <c r="G403" s="37">
        <v>6</v>
      </c>
      <c r="H403" s="62">
        <v>1.68</v>
      </c>
      <c r="I403" s="62">
        <v>1.81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657"/>
      <c r="R403" s="657"/>
      <c r="S403" s="657"/>
      <c r="T403" s="65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7"/>
        <v>0</v>
      </c>
      <c r="Z403" s="41" t="str">
        <f t="shared" si="62"/>
        <v/>
      </c>
      <c r="AA403" s="68" t="s">
        <v>45</v>
      </c>
      <c r="AB403" s="69" t="s">
        <v>45</v>
      </c>
      <c r="AC403" s="472" t="s">
        <v>643</v>
      </c>
      <c r="AG403" s="78"/>
      <c r="AJ403" s="84" t="s">
        <v>45</v>
      </c>
      <c r="AK403" s="84">
        <v>0</v>
      </c>
      <c r="BB403" s="473" t="s">
        <v>66</v>
      </c>
      <c r="BM403" s="78">
        <f t="shared" si="58"/>
        <v>0</v>
      </c>
      <c r="BN403" s="78">
        <f t="shared" si="59"/>
        <v>0</v>
      </c>
      <c r="BO403" s="78">
        <f t="shared" si="60"/>
        <v>0</v>
      </c>
      <c r="BP403" s="78">
        <f t="shared" si="61"/>
        <v>0</v>
      </c>
    </row>
    <row r="404" spans="1:68" ht="27" hidden="1" customHeight="1" x14ac:dyDescent="0.25">
      <c r="A404" s="63" t="s">
        <v>644</v>
      </c>
      <c r="B404" s="63" t="s">
        <v>645</v>
      </c>
      <c r="C404" s="36">
        <v>4301031358</v>
      </c>
      <c r="D404" s="655">
        <v>4607091389531</v>
      </c>
      <c r="E404" s="655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657"/>
      <c r="R404" s="657"/>
      <c r="S404" s="657"/>
      <c r="T404" s="65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57"/>
        <v>0</v>
      </c>
      <c r="Z404" s="41" t="str">
        <f t="shared" si="62"/>
        <v/>
      </c>
      <c r="AA404" s="68" t="s">
        <v>45</v>
      </c>
      <c r="AB404" s="69" t="s">
        <v>45</v>
      </c>
      <c r="AC404" s="474" t="s">
        <v>646</v>
      </c>
      <c r="AG404" s="78"/>
      <c r="AJ404" s="84" t="s">
        <v>45</v>
      </c>
      <c r="AK404" s="84">
        <v>0</v>
      </c>
      <c r="BB404" s="475" t="s">
        <v>66</v>
      </c>
      <c r="BM404" s="78">
        <f t="shared" si="58"/>
        <v>0</v>
      </c>
      <c r="BN404" s="78">
        <f t="shared" si="59"/>
        <v>0</v>
      </c>
      <c r="BO404" s="78">
        <f t="shared" si="60"/>
        <v>0</v>
      </c>
      <c r="BP404" s="78">
        <f t="shared" si="61"/>
        <v>0</v>
      </c>
    </row>
    <row r="405" spans="1:68" ht="37.5" hidden="1" customHeight="1" x14ac:dyDescent="0.25">
      <c r="A405" s="63" t="s">
        <v>647</v>
      </c>
      <c r="B405" s="63" t="s">
        <v>648</v>
      </c>
      <c r="C405" s="36">
        <v>4301031360</v>
      </c>
      <c r="D405" s="655">
        <v>4607091384345</v>
      </c>
      <c r="E405" s="655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657"/>
      <c r="R405" s="657"/>
      <c r="S405" s="657"/>
      <c r="T405" s="658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57"/>
        <v>0</v>
      </c>
      <c r="Z405" s="41" t="str">
        <f t="shared" si="62"/>
        <v/>
      </c>
      <c r="AA405" s="68" t="s">
        <v>45</v>
      </c>
      <c r="AB405" s="69" t="s">
        <v>45</v>
      </c>
      <c r="AC405" s="476" t="s">
        <v>643</v>
      </c>
      <c r="AG405" s="78"/>
      <c r="AJ405" s="84" t="s">
        <v>45</v>
      </c>
      <c r="AK405" s="84">
        <v>0</v>
      </c>
      <c r="BB405" s="477" t="s">
        <v>66</v>
      </c>
      <c r="BM405" s="78">
        <f t="shared" si="58"/>
        <v>0</v>
      </c>
      <c r="BN405" s="78">
        <f t="shared" si="59"/>
        <v>0</v>
      </c>
      <c r="BO405" s="78">
        <f t="shared" si="60"/>
        <v>0</v>
      </c>
      <c r="BP405" s="78">
        <f t="shared" si="61"/>
        <v>0</v>
      </c>
    </row>
    <row r="406" spans="1:68" hidden="1" x14ac:dyDescent="0.2">
      <c r="A406" s="662"/>
      <c r="B406" s="662"/>
      <c r="C406" s="662"/>
      <c r="D406" s="662"/>
      <c r="E406" s="662"/>
      <c r="F406" s="662"/>
      <c r="G406" s="662"/>
      <c r="H406" s="662"/>
      <c r="I406" s="662"/>
      <c r="J406" s="662"/>
      <c r="K406" s="662"/>
      <c r="L406" s="662"/>
      <c r="M406" s="662"/>
      <c r="N406" s="662"/>
      <c r="O406" s="663"/>
      <c r="P406" s="659" t="s">
        <v>40</v>
      </c>
      <c r="Q406" s="660"/>
      <c r="R406" s="660"/>
      <c r="S406" s="660"/>
      <c r="T406" s="660"/>
      <c r="U406" s="660"/>
      <c r="V406" s="661"/>
      <c r="W406" s="42" t="s">
        <v>39</v>
      </c>
      <c r="X406" s="43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43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43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67"/>
      <c r="AB406" s="67"/>
      <c r="AC406" s="67"/>
    </row>
    <row r="407" spans="1:68" hidden="1" x14ac:dyDescent="0.2">
      <c r="A407" s="662"/>
      <c r="B407" s="662"/>
      <c r="C407" s="662"/>
      <c r="D407" s="662"/>
      <c r="E407" s="662"/>
      <c r="F407" s="662"/>
      <c r="G407" s="662"/>
      <c r="H407" s="662"/>
      <c r="I407" s="662"/>
      <c r="J407" s="662"/>
      <c r="K407" s="662"/>
      <c r="L407" s="662"/>
      <c r="M407" s="662"/>
      <c r="N407" s="662"/>
      <c r="O407" s="663"/>
      <c r="P407" s="659" t="s">
        <v>40</v>
      </c>
      <c r="Q407" s="660"/>
      <c r="R407" s="660"/>
      <c r="S407" s="660"/>
      <c r="T407" s="660"/>
      <c r="U407" s="660"/>
      <c r="V407" s="661"/>
      <c r="W407" s="42" t="s">
        <v>0</v>
      </c>
      <c r="X407" s="43">
        <f>IFERROR(SUM(X396:X405),"0")</f>
        <v>0</v>
      </c>
      <c r="Y407" s="43">
        <f>IFERROR(SUM(Y396:Y405),"0")</f>
        <v>0</v>
      </c>
      <c r="Z407" s="42"/>
      <c r="AA407" s="67"/>
      <c r="AB407" s="67"/>
      <c r="AC407" s="67"/>
    </row>
    <row r="408" spans="1:68" ht="14.25" hidden="1" customHeight="1" x14ac:dyDescent="0.25">
      <c r="A408" s="654" t="s">
        <v>85</v>
      </c>
      <c r="B408" s="654"/>
      <c r="C408" s="654"/>
      <c r="D408" s="654"/>
      <c r="E408" s="654"/>
      <c r="F408" s="654"/>
      <c r="G408" s="654"/>
      <c r="H408" s="654"/>
      <c r="I408" s="654"/>
      <c r="J408" s="654"/>
      <c r="K408" s="654"/>
      <c r="L408" s="654"/>
      <c r="M408" s="654"/>
      <c r="N408" s="654"/>
      <c r="O408" s="654"/>
      <c r="P408" s="654"/>
      <c r="Q408" s="654"/>
      <c r="R408" s="654"/>
      <c r="S408" s="654"/>
      <c r="T408" s="654"/>
      <c r="U408" s="654"/>
      <c r="V408" s="654"/>
      <c r="W408" s="654"/>
      <c r="X408" s="654"/>
      <c r="Y408" s="654"/>
      <c r="Z408" s="654"/>
      <c r="AA408" s="66"/>
      <c r="AB408" s="66"/>
      <c r="AC408" s="80"/>
    </row>
    <row r="409" spans="1:68" ht="27" hidden="1" customHeight="1" x14ac:dyDescent="0.25">
      <c r="A409" s="63" t="s">
        <v>649</v>
      </c>
      <c r="B409" s="63" t="s">
        <v>650</v>
      </c>
      <c r="C409" s="36">
        <v>4301051284</v>
      </c>
      <c r="D409" s="655">
        <v>4607091384352</v>
      </c>
      <c r="E409" s="655"/>
      <c r="F409" s="62">
        <v>0.6</v>
      </c>
      <c r="G409" s="37">
        <v>4</v>
      </c>
      <c r="H409" s="62">
        <v>2.4</v>
      </c>
      <c r="I409" s="62">
        <v>2.6459999999999999</v>
      </c>
      <c r="J409" s="37">
        <v>132</v>
      </c>
      <c r="K409" s="37" t="s">
        <v>122</v>
      </c>
      <c r="L409" s="37" t="s">
        <v>45</v>
      </c>
      <c r="M409" s="38" t="s">
        <v>89</v>
      </c>
      <c r="N409" s="38"/>
      <c r="O409" s="37">
        <v>45</v>
      </c>
      <c r="P409" s="8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657"/>
      <c r="R409" s="657"/>
      <c r="S409" s="657"/>
      <c r="T409" s="658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478" t="s">
        <v>651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hidden="1" customHeight="1" x14ac:dyDescent="0.25">
      <c r="A410" s="63" t="s">
        <v>652</v>
      </c>
      <c r="B410" s="63" t="s">
        <v>653</v>
      </c>
      <c r="C410" s="36">
        <v>4301051431</v>
      </c>
      <c r="D410" s="655">
        <v>4607091389654</v>
      </c>
      <c r="E410" s="655"/>
      <c r="F410" s="62">
        <v>0.33</v>
      </c>
      <c r="G410" s="37">
        <v>6</v>
      </c>
      <c r="H410" s="62">
        <v>1.98</v>
      </c>
      <c r="I410" s="62">
        <v>2.238</v>
      </c>
      <c r="J410" s="37">
        <v>182</v>
      </c>
      <c r="K410" s="37" t="s">
        <v>90</v>
      </c>
      <c r="L410" s="37" t="s">
        <v>45</v>
      </c>
      <c r="M410" s="38" t="s">
        <v>89</v>
      </c>
      <c r="N410" s="38"/>
      <c r="O410" s="37">
        <v>45</v>
      </c>
      <c r="P410" s="8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657"/>
      <c r="R410" s="657"/>
      <c r="S410" s="657"/>
      <c r="T410" s="658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80" t="s">
        <v>654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idden="1" x14ac:dyDescent="0.2">
      <c r="A411" s="662"/>
      <c r="B411" s="662"/>
      <c r="C411" s="662"/>
      <c r="D411" s="662"/>
      <c r="E411" s="662"/>
      <c r="F411" s="662"/>
      <c r="G411" s="662"/>
      <c r="H411" s="662"/>
      <c r="I411" s="662"/>
      <c r="J411" s="662"/>
      <c r="K411" s="662"/>
      <c r="L411" s="662"/>
      <c r="M411" s="662"/>
      <c r="N411" s="662"/>
      <c r="O411" s="663"/>
      <c r="P411" s="659" t="s">
        <v>40</v>
      </c>
      <c r="Q411" s="660"/>
      <c r="R411" s="660"/>
      <c r="S411" s="660"/>
      <c r="T411" s="660"/>
      <c r="U411" s="660"/>
      <c r="V411" s="661"/>
      <c r="W411" s="42" t="s">
        <v>39</v>
      </c>
      <c r="X411" s="43">
        <f>IFERROR(X409/H409,"0")+IFERROR(X410/H410,"0")</f>
        <v>0</v>
      </c>
      <c r="Y411" s="43">
        <f>IFERROR(Y409/H409,"0")+IFERROR(Y410/H410,"0")</f>
        <v>0</v>
      </c>
      <c r="Z411" s="43">
        <f>IFERROR(IF(Z409="",0,Z409),"0")+IFERROR(IF(Z410="",0,Z410),"0")</f>
        <v>0</v>
      </c>
      <c r="AA411" s="67"/>
      <c r="AB411" s="67"/>
      <c r="AC411" s="67"/>
    </row>
    <row r="412" spans="1:68" hidden="1" x14ac:dyDescent="0.2">
      <c r="A412" s="662"/>
      <c r="B412" s="662"/>
      <c r="C412" s="662"/>
      <c r="D412" s="662"/>
      <c r="E412" s="662"/>
      <c r="F412" s="662"/>
      <c r="G412" s="662"/>
      <c r="H412" s="662"/>
      <c r="I412" s="662"/>
      <c r="J412" s="662"/>
      <c r="K412" s="662"/>
      <c r="L412" s="662"/>
      <c r="M412" s="662"/>
      <c r="N412" s="662"/>
      <c r="O412" s="663"/>
      <c r="P412" s="659" t="s">
        <v>40</v>
      </c>
      <c r="Q412" s="660"/>
      <c r="R412" s="660"/>
      <c r="S412" s="660"/>
      <c r="T412" s="660"/>
      <c r="U412" s="660"/>
      <c r="V412" s="661"/>
      <c r="W412" s="42" t="s">
        <v>0</v>
      </c>
      <c r="X412" s="43">
        <f>IFERROR(SUM(X409:X410),"0")</f>
        <v>0</v>
      </c>
      <c r="Y412" s="43">
        <f>IFERROR(SUM(Y409:Y410),"0")</f>
        <v>0</v>
      </c>
      <c r="Z412" s="42"/>
      <c r="AA412" s="67"/>
      <c r="AB412" s="67"/>
      <c r="AC412" s="67"/>
    </row>
    <row r="413" spans="1:68" ht="16.5" hidden="1" customHeight="1" x14ac:dyDescent="0.25">
      <c r="A413" s="653" t="s">
        <v>655</v>
      </c>
      <c r="B413" s="653"/>
      <c r="C413" s="653"/>
      <c r="D413" s="653"/>
      <c r="E413" s="653"/>
      <c r="F413" s="653"/>
      <c r="G413" s="653"/>
      <c r="H413" s="653"/>
      <c r="I413" s="653"/>
      <c r="J413" s="653"/>
      <c r="K413" s="653"/>
      <c r="L413" s="653"/>
      <c r="M413" s="653"/>
      <c r="N413" s="653"/>
      <c r="O413" s="653"/>
      <c r="P413" s="653"/>
      <c r="Q413" s="653"/>
      <c r="R413" s="653"/>
      <c r="S413" s="653"/>
      <c r="T413" s="653"/>
      <c r="U413" s="653"/>
      <c r="V413" s="653"/>
      <c r="W413" s="653"/>
      <c r="X413" s="653"/>
      <c r="Y413" s="653"/>
      <c r="Z413" s="653"/>
      <c r="AA413" s="65"/>
      <c r="AB413" s="65"/>
      <c r="AC413" s="79"/>
    </row>
    <row r="414" spans="1:68" ht="14.25" hidden="1" customHeight="1" x14ac:dyDescent="0.25">
      <c r="A414" s="654" t="s">
        <v>153</v>
      </c>
      <c r="B414" s="654"/>
      <c r="C414" s="654"/>
      <c r="D414" s="654"/>
      <c r="E414" s="654"/>
      <c r="F414" s="654"/>
      <c r="G414" s="654"/>
      <c r="H414" s="654"/>
      <c r="I414" s="654"/>
      <c r="J414" s="654"/>
      <c r="K414" s="654"/>
      <c r="L414" s="654"/>
      <c r="M414" s="654"/>
      <c r="N414" s="654"/>
      <c r="O414" s="654"/>
      <c r="P414" s="654"/>
      <c r="Q414" s="654"/>
      <c r="R414" s="654"/>
      <c r="S414" s="654"/>
      <c r="T414" s="654"/>
      <c r="U414" s="654"/>
      <c r="V414" s="654"/>
      <c r="W414" s="654"/>
      <c r="X414" s="654"/>
      <c r="Y414" s="654"/>
      <c r="Z414" s="654"/>
      <c r="AA414" s="66"/>
      <c r="AB414" s="66"/>
      <c r="AC414" s="80"/>
    </row>
    <row r="415" spans="1:68" ht="27" hidden="1" customHeight="1" x14ac:dyDescent="0.25">
      <c r="A415" s="63" t="s">
        <v>656</v>
      </c>
      <c r="B415" s="63" t="s">
        <v>657</v>
      </c>
      <c r="C415" s="36">
        <v>4301020319</v>
      </c>
      <c r="D415" s="655">
        <v>4680115885240</v>
      </c>
      <c r="E415" s="655"/>
      <c r="F415" s="62">
        <v>0.35</v>
      </c>
      <c r="G415" s="37">
        <v>6</v>
      </c>
      <c r="H415" s="62">
        <v>2.1</v>
      </c>
      <c r="I415" s="62">
        <v>2.31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657"/>
      <c r="R415" s="657"/>
      <c r="S415" s="657"/>
      <c r="T415" s="658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658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hidden="1" customHeight="1" x14ac:dyDescent="0.25">
      <c r="A416" s="63" t="s">
        <v>659</v>
      </c>
      <c r="B416" s="63" t="s">
        <v>660</v>
      </c>
      <c r="C416" s="36">
        <v>4301020315</v>
      </c>
      <c r="D416" s="655">
        <v>4607091389364</v>
      </c>
      <c r="E416" s="655"/>
      <c r="F416" s="62">
        <v>0.42</v>
      </c>
      <c r="G416" s="37">
        <v>6</v>
      </c>
      <c r="H416" s="62">
        <v>2.52</v>
      </c>
      <c r="I416" s="62">
        <v>2.73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657"/>
      <c r="R416" s="657"/>
      <c r="S416" s="657"/>
      <c r="T416" s="65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661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idden="1" x14ac:dyDescent="0.2">
      <c r="A417" s="662"/>
      <c r="B417" s="662"/>
      <c r="C417" s="662"/>
      <c r="D417" s="662"/>
      <c r="E417" s="662"/>
      <c r="F417" s="662"/>
      <c r="G417" s="662"/>
      <c r="H417" s="662"/>
      <c r="I417" s="662"/>
      <c r="J417" s="662"/>
      <c r="K417" s="662"/>
      <c r="L417" s="662"/>
      <c r="M417" s="662"/>
      <c r="N417" s="662"/>
      <c r="O417" s="663"/>
      <c r="P417" s="659" t="s">
        <v>40</v>
      </c>
      <c r="Q417" s="660"/>
      <c r="R417" s="660"/>
      <c r="S417" s="660"/>
      <c r="T417" s="660"/>
      <c r="U417" s="660"/>
      <c r="V417" s="661"/>
      <c r="W417" s="42" t="s">
        <v>39</v>
      </c>
      <c r="X417" s="43">
        <f>IFERROR(X415/H415,"0")+IFERROR(X416/H416,"0")</f>
        <v>0</v>
      </c>
      <c r="Y417" s="43">
        <f>IFERROR(Y415/H415,"0")+IFERROR(Y416/H416,"0")</f>
        <v>0</v>
      </c>
      <c r="Z417" s="43">
        <f>IFERROR(IF(Z415="",0,Z415),"0")+IFERROR(IF(Z416="",0,Z416),"0")</f>
        <v>0</v>
      </c>
      <c r="AA417" s="67"/>
      <c r="AB417" s="67"/>
      <c r="AC417" s="67"/>
    </row>
    <row r="418" spans="1:68" hidden="1" x14ac:dyDescent="0.2">
      <c r="A418" s="662"/>
      <c r="B418" s="662"/>
      <c r="C418" s="662"/>
      <c r="D418" s="662"/>
      <c r="E418" s="662"/>
      <c r="F418" s="662"/>
      <c r="G418" s="662"/>
      <c r="H418" s="662"/>
      <c r="I418" s="662"/>
      <c r="J418" s="662"/>
      <c r="K418" s="662"/>
      <c r="L418" s="662"/>
      <c r="M418" s="662"/>
      <c r="N418" s="662"/>
      <c r="O418" s="663"/>
      <c r="P418" s="659" t="s">
        <v>40</v>
      </c>
      <c r="Q418" s="660"/>
      <c r="R418" s="660"/>
      <c r="S418" s="660"/>
      <c r="T418" s="660"/>
      <c r="U418" s="660"/>
      <c r="V418" s="661"/>
      <c r="W418" s="42" t="s">
        <v>0</v>
      </c>
      <c r="X418" s="43">
        <f>IFERROR(SUM(X415:X416),"0")</f>
        <v>0</v>
      </c>
      <c r="Y418" s="43">
        <f>IFERROR(SUM(Y415:Y416),"0")</f>
        <v>0</v>
      </c>
      <c r="Z418" s="42"/>
      <c r="AA418" s="67"/>
      <c r="AB418" s="67"/>
      <c r="AC418" s="67"/>
    </row>
    <row r="419" spans="1:68" ht="14.25" hidden="1" customHeight="1" x14ac:dyDescent="0.25">
      <c r="A419" s="654" t="s">
        <v>78</v>
      </c>
      <c r="B419" s="654"/>
      <c r="C419" s="654"/>
      <c r="D419" s="654"/>
      <c r="E419" s="654"/>
      <c r="F419" s="654"/>
      <c r="G419" s="654"/>
      <c r="H419" s="654"/>
      <c r="I419" s="654"/>
      <c r="J419" s="654"/>
      <c r="K419" s="654"/>
      <c r="L419" s="654"/>
      <c r="M419" s="654"/>
      <c r="N419" s="654"/>
      <c r="O419" s="654"/>
      <c r="P419" s="654"/>
      <c r="Q419" s="654"/>
      <c r="R419" s="654"/>
      <c r="S419" s="654"/>
      <c r="T419" s="654"/>
      <c r="U419" s="654"/>
      <c r="V419" s="654"/>
      <c r="W419" s="654"/>
      <c r="X419" s="654"/>
      <c r="Y419" s="654"/>
      <c r="Z419" s="654"/>
      <c r="AA419" s="66"/>
      <c r="AB419" s="66"/>
      <c r="AC419" s="80"/>
    </row>
    <row r="420" spans="1:68" ht="27" customHeight="1" x14ac:dyDescent="0.25">
      <c r="A420" s="63" t="s">
        <v>662</v>
      </c>
      <c r="B420" s="63" t="s">
        <v>663</v>
      </c>
      <c r="C420" s="36">
        <v>4301031403</v>
      </c>
      <c r="D420" s="655">
        <v>4680115886094</v>
      </c>
      <c r="E420" s="655"/>
      <c r="F420" s="62">
        <v>0.9</v>
      </c>
      <c r="G420" s="37">
        <v>6</v>
      </c>
      <c r="H420" s="62">
        <v>5.4</v>
      </c>
      <c r="I420" s="62">
        <v>5.61</v>
      </c>
      <c r="J420" s="37">
        <v>132</v>
      </c>
      <c r="K420" s="37" t="s">
        <v>122</v>
      </c>
      <c r="L420" s="37" t="s">
        <v>45</v>
      </c>
      <c r="M420" s="38" t="s">
        <v>118</v>
      </c>
      <c r="N420" s="38"/>
      <c r="O420" s="37">
        <v>50</v>
      </c>
      <c r="P420" s="8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657"/>
      <c r="R420" s="657"/>
      <c r="S420" s="657"/>
      <c r="T420" s="658"/>
      <c r="U420" s="39" t="s">
        <v>45</v>
      </c>
      <c r="V420" s="39" t="s">
        <v>45</v>
      </c>
      <c r="W420" s="40" t="s">
        <v>0</v>
      </c>
      <c r="X420" s="58">
        <v>60</v>
      </c>
      <c r="Y420" s="55">
        <f>IFERROR(IF(X420="",0,CEILING((X420/$H420),1)*$H420),"")</f>
        <v>64.800000000000011</v>
      </c>
      <c r="Z420" s="41">
        <f>IFERROR(IF(Y420=0,"",ROUNDUP(Y420/H420,0)*0.00902),"")</f>
        <v>0.10824</v>
      </c>
      <c r="AA420" s="68" t="s">
        <v>45</v>
      </c>
      <c r="AB420" s="69" t="s">
        <v>45</v>
      </c>
      <c r="AC420" s="486" t="s">
        <v>664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62.333333333333336</v>
      </c>
      <c r="BN420" s="78">
        <f>IFERROR(Y420*I420/H420,"0")</f>
        <v>67.320000000000007</v>
      </c>
      <c r="BO420" s="78">
        <f>IFERROR(1/J420*(X420/H420),"0")</f>
        <v>8.4175084175084181E-2</v>
      </c>
      <c r="BP420" s="78">
        <f>IFERROR(1/J420*(Y420/H420),"0")</f>
        <v>9.0909090909090925E-2</v>
      </c>
    </row>
    <row r="421" spans="1:68" ht="27" hidden="1" customHeight="1" x14ac:dyDescent="0.25">
      <c r="A421" s="63" t="s">
        <v>665</v>
      </c>
      <c r="B421" s="63" t="s">
        <v>666</v>
      </c>
      <c r="C421" s="36">
        <v>4301031363</v>
      </c>
      <c r="D421" s="655">
        <v>4607091389425</v>
      </c>
      <c r="E421" s="655"/>
      <c r="F421" s="62">
        <v>0.35</v>
      </c>
      <c r="G421" s="37">
        <v>6</v>
      </c>
      <c r="H421" s="62">
        <v>2.1</v>
      </c>
      <c r="I421" s="62">
        <v>2.23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6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657"/>
      <c r="R421" s="657"/>
      <c r="S421" s="657"/>
      <c r="T421" s="658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667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hidden="1" customHeight="1" x14ac:dyDescent="0.25">
      <c r="A422" s="63" t="s">
        <v>668</v>
      </c>
      <c r="B422" s="63" t="s">
        <v>669</v>
      </c>
      <c r="C422" s="36">
        <v>4301031373</v>
      </c>
      <c r="D422" s="655">
        <v>4680115880771</v>
      </c>
      <c r="E422" s="655"/>
      <c r="F422" s="62">
        <v>0.28000000000000003</v>
      </c>
      <c r="G422" s="37">
        <v>6</v>
      </c>
      <c r="H422" s="62">
        <v>1.68</v>
      </c>
      <c r="I422" s="62">
        <v>1.81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657"/>
      <c r="R422" s="657"/>
      <c r="S422" s="657"/>
      <c r="T422" s="658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hidden="1" customHeight="1" x14ac:dyDescent="0.25">
      <c r="A423" s="63" t="s">
        <v>671</v>
      </c>
      <c r="B423" s="63" t="s">
        <v>672</v>
      </c>
      <c r="C423" s="36">
        <v>4301031359</v>
      </c>
      <c r="D423" s="655">
        <v>4607091389500</v>
      </c>
      <c r="E423" s="655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657"/>
      <c r="R423" s="657"/>
      <c r="S423" s="657"/>
      <c r="T423" s="658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670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x14ac:dyDescent="0.2">
      <c r="A424" s="662"/>
      <c r="B424" s="662"/>
      <c r="C424" s="662"/>
      <c r="D424" s="662"/>
      <c r="E424" s="662"/>
      <c r="F424" s="662"/>
      <c r="G424" s="662"/>
      <c r="H424" s="662"/>
      <c r="I424" s="662"/>
      <c r="J424" s="662"/>
      <c r="K424" s="662"/>
      <c r="L424" s="662"/>
      <c r="M424" s="662"/>
      <c r="N424" s="662"/>
      <c r="O424" s="663"/>
      <c r="P424" s="659" t="s">
        <v>40</v>
      </c>
      <c r="Q424" s="660"/>
      <c r="R424" s="660"/>
      <c r="S424" s="660"/>
      <c r="T424" s="660"/>
      <c r="U424" s="660"/>
      <c r="V424" s="661"/>
      <c r="W424" s="42" t="s">
        <v>39</v>
      </c>
      <c r="X424" s="43">
        <f>IFERROR(X420/H420,"0")+IFERROR(X421/H421,"0")+IFERROR(X422/H422,"0")+IFERROR(X423/H423,"0")</f>
        <v>11.111111111111111</v>
      </c>
      <c r="Y424" s="43">
        <f>IFERROR(Y420/H420,"0")+IFERROR(Y421/H421,"0")+IFERROR(Y422/H422,"0")+IFERROR(Y423/H423,"0")</f>
        <v>12.000000000000002</v>
      </c>
      <c r="Z424" s="43">
        <f>IFERROR(IF(Z420="",0,Z420),"0")+IFERROR(IF(Z421="",0,Z421),"0")+IFERROR(IF(Z422="",0,Z422),"0")+IFERROR(IF(Z423="",0,Z423),"0")</f>
        <v>0.10824</v>
      </c>
      <c r="AA424" s="67"/>
      <c r="AB424" s="67"/>
      <c r="AC424" s="67"/>
    </row>
    <row r="425" spans="1:68" x14ac:dyDescent="0.2">
      <c r="A425" s="662"/>
      <c r="B425" s="662"/>
      <c r="C425" s="662"/>
      <c r="D425" s="662"/>
      <c r="E425" s="662"/>
      <c r="F425" s="662"/>
      <c r="G425" s="662"/>
      <c r="H425" s="662"/>
      <c r="I425" s="662"/>
      <c r="J425" s="662"/>
      <c r="K425" s="662"/>
      <c r="L425" s="662"/>
      <c r="M425" s="662"/>
      <c r="N425" s="662"/>
      <c r="O425" s="663"/>
      <c r="P425" s="659" t="s">
        <v>40</v>
      </c>
      <c r="Q425" s="660"/>
      <c r="R425" s="660"/>
      <c r="S425" s="660"/>
      <c r="T425" s="660"/>
      <c r="U425" s="660"/>
      <c r="V425" s="661"/>
      <c r="W425" s="42" t="s">
        <v>0</v>
      </c>
      <c r="X425" s="43">
        <f>IFERROR(SUM(X420:X423),"0")</f>
        <v>60</v>
      </c>
      <c r="Y425" s="43">
        <f>IFERROR(SUM(Y420:Y423),"0")</f>
        <v>64.800000000000011</v>
      </c>
      <c r="Z425" s="42"/>
      <c r="AA425" s="67"/>
      <c r="AB425" s="67"/>
      <c r="AC425" s="67"/>
    </row>
    <row r="426" spans="1:68" ht="16.5" hidden="1" customHeight="1" x14ac:dyDescent="0.25">
      <c r="A426" s="653" t="s">
        <v>673</v>
      </c>
      <c r="B426" s="653"/>
      <c r="C426" s="653"/>
      <c r="D426" s="653"/>
      <c r="E426" s="653"/>
      <c r="F426" s="653"/>
      <c r="G426" s="653"/>
      <c r="H426" s="653"/>
      <c r="I426" s="653"/>
      <c r="J426" s="653"/>
      <c r="K426" s="653"/>
      <c r="L426" s="653"/>
      <c r="M426" s="653"/>
      <c r="N426" s="653"/>
      <c r="O426" s="653"/>
      <c r="P426" s="653"/>
      <c r="Q426" s="653"/>
      <c r="R426" s="653"/>
      <c r="S426" s="653"/>
      <c r="T426" s="653"/>
      <c r="U426" s="653"/>
      <c r="V426" s="653"/>
      <c r="W426" s="653"/>
      <c r="X426" s="653"/>
      <c r="Y426" s="653"/>
      <c r="Z426" s="653"/>
      <c r="AA426" s="65"/>
      <c r="AB426" s="65"/>
      <c r="AC426" s="79"/>
    </row>
    <row r="427" spans="1:68" ht="14.25" hidden="1" customHeight="1" x14ac:dyDescent="0.25">
      <c r="A427" s="654" t="s">
        <v>78</v>
      </c>
      <c r="B427" s="654"/>
      <c r="C427" s="654"/>
      <c r="D427" s="654"/>
      <c r="E427" s="654"/>
      <c r="F427" s="654"/>
      <c r="G427" s="654"/>
      <c r="H427" s="654"/>
      <c r="I427" s="654"/>
      <c r="J427" s="654"/>
      <c r="K427" s="654"/>
      <c r="L427" s="654"/>
      <c r="M427" s="654"/>
      <c r="N427" s="654"/>
      <c r="O427" s="654"/>
      <c r="P427" s="654"/>
      <c r="Q427" s="654"/>
      <c r="R427" s="654"/>
      <c r="S427" s="654"/>
      <c r="T427" s="654"/>
      <c r="U427" s="654"/>
      <c r="V427" s="654"/>
      <c r="W427" s="654"/>
      <c r="X427" s="654"/>
      <c r="Y427" s="654"/>
      <c r="Z427" s="654"/>
      <c r="AA427" s="66"/>
      <c r="AB427" s="66"/>
      <c r="AC427" s="80"/>
    </row>
    <row r="428" spans="1:68" ht="27" hidden="1" customHeight="1" x14ac:dyDescent="0.25">
      <c r="A428" s="63" t="s">
        <v>674</v>
      </c>
      <c r="B428" s="63" t="s">
        <v>675</v>
      </c>
      <c r="C428" s="36">
        <v>4301031347</v>
      </c>
      <c r="D428" s="655">
        <v>4680115885110</v>
      </c>
      <c r="E428" s="655"/>
      <c r="F428" s="62">
        <v>0.2</v>
      </c>
      <c r="G428" s="37">
        <v>6</v>
      </c>
      <c r="H428" s="62">
        <v>1.2</v>
      </c>
      <c r="I428" s="62">
        <v>2.1</v>
      </c>
      <c r="J428" s="37">
        <v>182</v>
      </c>
      <c r="K428" s="37" t="s">
        <v>90</v>
      </c>
      <c r="L428" s="37" t="s">
        <v>45</v>
      </c>
      <c r="M428" s="38" t="s">
        <v>83</v>
      </c>
      <c r="N428" s="38"/>
      <c r="O428" s="37">
        <v>50</v>
      </c>
      <c r="P428" s="86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657"/>
      <c r="R428" s="657"/>
      <c r="S428" s="657"/>
      <c r="T428" s="658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676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idden="1" x14ac:dyDescent="0.2">
      <c r="A429" s="662"/>
      <c r="B429" s="662"/>
      <c r="C429" s="662"/>
      <c r="D429" s="662"/>
      <c r="E429" s="662"/>
      <c r="F429" s="662"/>
      <c r="G429" s="662"/>
      <c r="H429" s="662"/>
      <c r="I429" s="662"/>
      <c r="J429" s="662"/>
      <c r="K429" s="662"/>
      <c r="L429" s="662"/>
      <c r="M429" s="662"/>
      <c r="N429" s="662"/>
      <c r="O429" s="663"/>
      <c r="P429" s="659" t="s">
        <v>40</v>
      </c>
      <c r="Q429" s="660"/>
      <c r="R429" s="660"/>
      <c r="S429" s="660"/>
      <c r="T429" s="660"/>
      <c r="U429" s="660"/>
      <c r="V429" s="661"/>
      <c r="W429" s="42" t="s">
        <v>39</v>
      </c>
      <c r="X429" s="43">
        <f>IFERROR(X428/H428,"0")</f>
        <v>0</v>
      </c>
      <c r="Y429" s="43">
        <f>IFERROR(Y428/H428,"0")</f>
        <v>0</v>
      </c>
      <c r="Z429" s="43">
        <f>IFERROR(IF(Z428="",0,Z428),"0")</f>
        <v>0</v>
      </c>
      <c r="AA429" s="67"/>
      <c r="AB429" s="67"/>
      <c r="AC429" s="67"/>
    </row>
    <row r="430" spans="1:68" hidden="1" x14ac:dyDescent="0.2">
      <c r="A430" s="662"/>
      <c r="B430" s="662"/>
      <c r="C430" s="662"/>
      <c r="D430" s="662"/>
      <c r="E430" s="662"/>
      <c r="F430" s="662"/>
      <c r="G430" s="662"/>
      <c r="H430" s="662"/>
      <c r="I430" s="662"/>
      <c r="J430" s="662"/>
      <c r="K430" s="662"/>
      <c r="L430" s="662"/>
      <c r="M430" s="662"/>
      <c r="N430" s="662"/>
      <c r="O430" s="663"/>
      <c r="P430" s="659" t="s">
        <v>40</v>
      </c>
      <c r="Q430" s="660"/>
      <c r="R430" s="660"/>
      <c r="S430" s="660"/>
      <c r="T430" s="660"/>
      <c r="U430" s="660"/>
      <c r="V430" s="661"/>
      <c r="W430" s="42" t="s">
        <v>0</v>
      </c>
      <c r="X430" s="43">
        <f>IFERROR(SUM(X428:X428),"0")</f>
        <v>0</v>
      </c>
      <c r="Y430" s="43">
        <f>IFERROR(SUM(Y428:Y428),"0")</f>
        <v>0</v>
      </c>
      <c r="Z430" s="42"/>
      <c r="AA430" s="67"/>
      <c r="AB430" s="67"/>
      <c r="AC430" s="67"/>
    </row>
    <row r="431" spans="1:68" ht="16.5" hidden="1" customHeight="1" x14ac:dyDescent="0.25">
      <c r="A431" s="653" t="s">
        <v>677</v>
      </c>
      <c r="B431" s="653"/>
      <c r="C431" s="653"/>
      <c r="D431" s="653"/>
      <c r="E431" s="653"/>
      <c r="F431" s="653"/>
      <c r="G431" s="653"/>
      <c r="H431" s="653"/>
      <c r="I431" s="653"/>
      <c r="J431" s="653"/>
      <c r="K431" s="653"/>
      <c r="L431" s="653"/>
      <c r="M431" s="653"/>
      <c r="N431" s="653"/>
      <c r="O431" s="653"/>
      <c r="P431" s="653"/>
      <c r="Q431" s="653"/>
      <c r="R431" s="653"/>
      <c r="S431" s="653"/>
      <c r="T431" s="653"/>
      <c r="U431" s="653"/>
      <c r="V431" s="653"/>
      <c r="W431" s="653"/>
      <c r="X431" s="653"/>
      <c r="Y431" s="653"/>
      <c r="Z431" s="653"/>
      <c r="AA431" s="65"/>
      <c r="AB431" s="65"/>
      <c r="AC431" s="79"/>
    </row>
    <row r="432" spans="1:68" ht="14.25" hidden="1" customHeight="1" x14ac:dyDescent="0.25">
      <c r="A432" s="654" t="s">
        <v>78</v>
      </c>
      <c r="B432" s="654"/>
      <c r="C432" s="654"/>
      <c r="D432" s="654"/>
      <c r="E432" s="654"/>
      <c r="F432" s="654"/>
      <c r="G432" s="654"/>
      <c r="H432" s="654"/>
      <c r="I432" s="654"/>
      <c r="J432" s="654"/>
      <c r="K432" s="654"/>
      <c r="L432" s="654"/>
      <c r="M432" s="654"/>
      <c r="N432" s="654"/>
      <c r="O432" s="654"/>
      <c r="P432" s="654"/>
      <c r="Q432" s="654"/>
      <c r="R432" s="654"/>
      <c r="S432" s="654"/>
      <c r="T432" s="654"/>
      <c r="U432" s="654"/>
      <c r="V432" s="654"/>
      <c r="W432" s="654"/>
      <c r="X432" s="654"/>
      <c r="Y432" s="654"/>
      <c r="Z432" s="654"/>
      <c r="AA432" s="66"/>
      <c r="AB432" s="66"/>
      <c r="AC432" s="80"/>
    </row>
    <row r="433" spans="1:68" ht="27" hidden="1" customHeight="1" x14ac:dyDescent="0.25">
      <c r="A433" s="63" t="s">
        <v>678</v>
      </c>
      <c r="B433" s="63" t="s">
        <v>679</v>
      </c>
      <c r="C433" s="36">
        <v>4301031261</v>
      </c>
      <c r="D433" s="655">
        <v>4680115885103</v>
      </c>
      <c r="E433" s="655"/>
      <c r="F433" s="62">
        <v>0.27</v>
      </c>
      <c r="G433" s="37">
        <v>6</v>
      </c>
      <c r="H433" s="62">
        <v>1.62</v>
      </c>
      <c r="I433" s="62">
        <v>1.8</v>
      </c>
      <c r="J433" s="37">
        <v>182</v>
      </c>
      <c r="K433" s="37" t="s">
        <v>90</v>
      </c>
      <c r="L433" s="37" t="s">
        <v>45</v>
      </c>
      <c r="M433" s="38" t="s">
        <v>83</v>
      </c>
      <c r="N433" s="38"/>
      <c r="O433" s="37">
        <v>40</v>
      </c>
      <c r="P433" s="8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657"/>
      <c r="R433" s="657"/>
      <c r="S433" s="657"/>
      <c r="T433" s="658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680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idden="1" x14ac:dyDescent="0.2">
      <c r="A434" s="662"/>
      <c r="B434" s="662"/>
      <c r="C434" s="662"/>
      <c r="D434" s="662"/>
      <c r="E434" s="662"/>
      <c r="F434" s="662"/>
      <c r="G434" s="662"/>
      <c r="H434" s="662"/>
      <c r="I434" s="662"/>
      <c r="J434" s="662"/>
      <c r="K434" s="662"/>
      <c r="L434" s="662"/>
      <c r="M434" s="662"/>
      <c r="N434" s="662"/>
      <c r="O434" s="663"/>
      <c r="P434" s="659" t="s">
        <v>40</v>
      </c>
      <c r="Q434" s="660"/>
      <c r="R434" s="660"/>
      <c r="S434" s="660"/>
      <c r="T434" s="660"/>
      <c r="U434" s="660"/>
      <c r="V434" s="661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 hidden="1" x14ac:dyDescent="0.2">
      <c r="A435" s="662"/>
      <c r="B435" s="662"/>
      <c r="C435" s="662"/>
      <c r="D435" s="662"/>
      <c r="E435" s="662"/>
      <c r="F435" s="662"/>
      <c r="G435" s="662"/>
      <c r="H435" s="662"/>
      <c r="I435" s="662"/>
      <c r="J435" s="662"/>
      <c r="K435" s="662"/>
      <c r="L435" s="662"/>
      <c r="M435" s="662"/>
      <c r="N435" s="662"/>
      <c r="O435" s="663"/>
      <c r="P435" s="659" t="s">
        <v>40</v>
      </c>
      <c r="Q435" s="660"/>
      <c r="R435" s="660"/>
      <c r="S435" s="660"/>
      <c r="T435" s="660"/>
      <c r="U435" s="660"/>
      <c r="V435" s="661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27.75" hidden="1" customHeight="1" x14ac:dyDescent="0.2">
      <c r="A436" s="652" t="s">
        <v>681</v>
      </c>
      <c r="B436" s="652"/>
      <c r="C436" s="652"/>
      <c r="D436" s="652"/>
      <c r="E436" s="652"/>
      <c r="F436" s="652"/>
      <c r="G436" s="652"/>
      <c r="H436" s="652"/>
      <c r="I436" s="652"/>
      <c r="J436" s="652"/>
      <c r="K436" s="652"/>
      <c r="L436" s="652"/>
      <c r="M436" s="652"/>
      <c r="N436" s="652"/>
      <c r="O436" s="652"/>
      <c r="P436" s="652"/>
      <c r="Q436" s="652"/>
      <c r="R436" s="652"/>
      <c r="S436" s="652"/>
      <c r="T436" s="652"/>
      <c r="U436" s="652"/>
      <c r="V436" s="652"/>
      <c r="W436" s="652"/>
      <c r="X436" s="652"/>
      <c r="Y436" s="652"/>
      <c r="Z436" s="652"/>
      <c r="AA436" s="54"/>
      <c r="AB436" s="54"/>
      <c r="AC436" s="54"/>
    </row>
    <row r="437" spans="1:68" ht="16.5" hidden="1" customHeight="1" x14ac:dyDescent="0.25">
      <c r="A437" s="653" t="s">
        <v>681</v>
      </c>
      <c r="B437" s="653"/>
      <c r="C437" s="653"/>
      <c r="D437" s="653"/>
      <c r="E437" s="653"/>
      <c r="F437" s="653"/>
      <c r="G437" s="653"/>
      <c r="H437" s="653"/>
      <c r="I437" s="653"/>
      <c r="J437" s="653"/>
      <c r="K437" s="653"/>
      <c r="L437" s="653"/>
      <c r="M437" s="653"/>
      <c r="N437" s="653"/>
      <c r="O437" s="653"/>
      <c r="P437" s="653"/>
      <c r="Q437" s="653"/>
      <c r="R437" s="653"/>
      <c r="S437" s="653"/>
      <c r="T437" s="653"/>
      <c r="U437" s="653"/>
      <c r="V437" s="653"/>
      <c r="W437" s="653"/>
      <c r="X437" s="653"/>
      <c r="Y437" s="653"/>
      <c r="Z437" s="653"/>
      <c r="AA437" s="65"/>
      <c r="AB437" s="65"/>
      <c r="AC437" s="79"/>
    </row>
    <row r="438" spans="1:68" ht="14.25" hidden="1" customHeight="1" x14ac:dyDescent="0.25">
      <c r="A438" s="654" t="s">
        <v>114</v>
      </c>
      <c r="B438" s="654"/>
      <c r="C438" s="654"/>
      <c r="D438" s="654"/>
      <c r="E438" s="654"/>
      <c r="F438" s="654"/>
      <c r="G438" s="654"/>
      <c r="H438" s="654"/>
      <c r="I438" s="654"/>
      <c r="J438" s="654"/>
      <c r="K438" s="654"/>
      <c r="L438" s="654"/>
      <c r="M438" s="654"/>
      <c r="N438" s="654"/>
      <c r="O438" s="654"/>
      <c r="P438" s="654"/>
      <c r="Q438" s="654"/>
      <c r="R438" s="654"/>
      <c r="S438" s="654"/>
      <c r="T438" s="654"/>
      <c r="U438" s="654"/>
      <c r="V438" s="654"/>
      <c r="W438" s="654"/>
      <c r="X438" s="654"/>
      <c r="Y438" s="654"/>
      <c r="Z438" s="654"/>
      <c r="AA438" s="66"/>
      <c r="AB438" s="66"/>
      <c r="AC438" s="80"/>
    </row>
    <row r="439" spans="1:68" ht="27" hidden="1" customHeight="1" x14ac:dyDescent="0.25">
      <c r="A439" s="63" t="s">
        <v>682</v>
      </c>
      <c r="B439" s="63" t="s">
        <v>683</v>
      </c>
      <c r="C439" s="36">
        <v>4301011795</v>
      </c>
      <c r="D439" s="655">
        <v>4607091389067</v>
      </c>
      <c r="E439" s="655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657"/>
      <c r="R439" s="657"/>
      <c r="S439" s="657"/>
      <c r="T439" s="65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ref="Y439:Y451" si="63">IFERROR(IF(X439="",0,CEILING((X439/$H439),1)*$H439),"")</f>
        <v>0</v>
      </c>
      <c r="Z439" s="41" t="str">
        <f t="shared" ref="Z439:Z444" si="64">IFERROR(IF(Y439=0,"",ROUNDUP(Y439/H439,0)*0.01196),"")</f>
        <v/>
      </c>
      <c r="AA439" s="68" t="s">
        <v>45</v>
      </c>
      <c r="AB439" s="69" t="s">
        <v>45</v>
      </c>
      <c r="AC439" s="498" t="s">
        <v>684</v>
      </c>
      <c r="AG439" s="78"/>
      <c r="AJ439" s="84" t="s">
        <v>45</v>
      </c>
      <c r="AK439" s="84">
        <v>0</v>
      </c>
      <c r="BB439" s="499" t="s">
        <v>66</v>
      </c>
      <c r="BM439" s="78">
        <f t="shared" ref="BM439:BM451" si="65">IFERROR(X439*I439/H439,"0")</f>
        <v>0</v>
      </c>
      <c r="BN439" s="78">
        <f t="shared" ref="BN439:BN451" si="66">IFERROR(Y439*I439/H439,"0")</f>
        <v>0</v>
      </c>
      <c r="BO439" s="78">
        <f t="shared" ref="BO439:BO451" si="67">IFERROR(1/J439*(X439/H439),"0")</f>
        <v>0</v>
      </c>
      <c r="BP439" s="78">
        <f t="shared" ref="BP439:BP451" si="68">IFERROR(1/J439*(Y439/H439),"0")</f>
        <v>0</v>
      </c>
    </row>
    <row r="440" spans="1:68" ht="27" hidden="1" customHeight="1" x14ac:dyDescent="0.25">
      <c r="A440" s="63" t="s">
        <v>685</v>
      </c>
      <c r="B440" s="63" t="s">
        <v>686</v>
      </c>
      <c r="C440" s="36">
        <v>4301011961</v>
      </c>
      <c r="D440" s="655">
        <v>4680115885271</v>
      </c>
      <c r="E440" s="655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657"/>
      <c r="R440" s="657"/>
      <c r="S440" s="657"/>
      <c r="T440" s="65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4"/>
        <v/>
      </c>
      <c r="AA440" s="68" t="s">
        <v>45</v>
      </c>
      <c r="AB440" s="69" t="s">
        <v>45</v>
      </c>
      <c r="AC440" s="500" t="s">
        <v>687</v>
      </c>
      <c r="AG440" s="78"/>
      <c r="AJ440" s="84" t="s">
        <v>45</v>
      </c>
      <c r="AK440" s="84">
        <v>0</v>
      </c>
      <c r="BB440" s="501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63" t="s">
        <v>688</v>
      </c>
      <c r="B441" s="63" t="s">
        <v>689</v>
      </c>
      <c r="C441" s="36">
        <v>4301011376</v>
      </c>
      <c r="D441" s="655">
        <v>4680115885226</v>
      </c>
      <c r="E441" s="65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89</v>
      </c>
      <c r="N441" s="38"/>
      <c r="O441" s="37">
        <v>60</v>
      </c>
      <c r="P441" s="87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657"/>
      <c r="R441" s="657"/>
      <c r="S441" s="657"/>
      <c r="T441" s="658"/>
      <c r="U441" s="39" t="s">
        <v>45</v>
      </c>
      <c r="V441" s="39" t="s">
        <v>45</v>
      </c>
      <c r="W441" s="40" t="s">
        <v>0</v>
      </c>
      <c r="X441" s="58">
        <v>550</v>
      </c>
      <c r="Y441" s="55">
        <f t="shared" si="63"/>
        <v>554.4</v>
      </c>
      <c r="Z441" s="41">
        <f t="shared" si="64"/>
        <v>1.2558</v>
      </c>
      <c r="AA441" s="68" t="s">
        <v>45</v>
      </c>
      <c r="AB441" s="69" t="s">
        <v>45</v>
      </c>
      <c r="AC441" s="502" t="s">
        <v>690</v>
      </c>
      <c r="AG441" s="78"/>
      <c r="AJ441" s="84" t="s">
        <v>45</v>
      </c>
      <c r="AK441" s="84">
        <v>0</v>
      </c>
      <c r="BB441" s="503" t="s">
        <v>66</v>
      </c>
      <c r="BM441" s="78">
        <f t="shared" si="65"/>
        <v>587.5</v>
      </c>
      <c r="BN441" s="78">
        <f t="shared" si="66"/>
        <v>592.19999999999993</v>
      </c>
      <c r="BO441" s="78">
        <f t="shared" si="67"/>
        <v>1.0016025641025641</v>
      </c>
      <c r="BP441" s="78">
        <f t="shared" si="68"/>
        <v>1.0096153846153846</v>
      </c>
    </row>
    <row r="442" spans="1:68" ht="16.5" hidden="1" customHeight="1" x14ac:dyDescent="0.25">
      <c r="A442" s="63" t="s">
        <v>691</v>
      </c>
      <c r="B442" s="63" t="s">
        <v>692</v>
      </c>
      <c r="C442" s="36">
        <v>4301011774</v>
      </c>
      <c r="D442" s="655">
        <v>4680115884502</v>
      </c>
      <c r="E442" s="655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8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657"/>
      <c r="R442" s="657"/>
      <c r="S442" s="657"/>
      <c r="T442" s="65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 t="shared" si="64"/>
        <v/>
      </c>
      <c r="AA442" s="68" t="s">
        <v>45</v>
      </c>
      <c r="AB442" s="69" t="s">
        <v>45</v>
      </c>
      <c r="AC442" s="504" t="s">
        <v>693</v>
      </c>
      <c r="AG442" s="78"/>
      <c r="AJ442" s="84" t="s">
        <v>45</v>
      </c>
      <c r="AK442" s="84">
        <v>0</v>
      </c>
      <c r="BB442" s="505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694</v>
      </c>
      <c r="B443" s="63" t="s">
        <v>695</v>
      </c>
      <c r="C443" s="36">
        <v>4301011771</v>
      </c>
      <c r="D443" s="655">
        <v>4607091389104</v>
      </c>
      <c r="E443" s="655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657"/>
      <c r="R443" s="657"/>
      <c r="S443" s="657"/>
      <c r="T443" s="658"/>
      <c r="U443" s="39" t="s">
        <v>45</v>
      </c>
      <c r="V443" s="39" t="s">
        <v>45</v>
      </c>
      <c r="W443" s="40" t="s">
        <v>0</v>
      </c>
      <c r="X443" s="58">
        <v>550</v>
      </c>
      <c r="Y443" s="55">
        <f t="shared" si="63"/>
        <v>554.4</v>
      </c>
      <c r="Z443" s="41">
        <f t="shared" si="64"/>
        <v>1.2558</v>
      </c>
      <c r="AA443" s="68" t="s">
        <v>45</v>
      </c>
      <c r="AB443" s="69" t="s">
        <v>45</v>
      </c>
      <c r="AC443" s="506" t="s">
        <v>696</v>
      </c>
      <c r="AG443" s="78"/>
      <c r="AJ443" s="84" t="s">
        <v>45</v>
      </c>
      <c r="AK443" s="84">
        <v>0</v>
      </c>
      <c r="BB443" s="507" t="s">
        <v>66</v>
      </c>
      <c r="BM443" s="78">
        <f t="shared" si="65"/>
        <v>587.5</v>
      </c>
      <c r="BN443" s="78">
        <f t="shared" si="66"/>
        <v>592.19999999999993</v>
      </c>
      <c r="BO443" s="78">
        <f t="shared" si="67"/>
        <v>1.0016025641025641</v>
      </c>
      <c r="BP443" s="78">
        <f t="shared" si="68"/>
        <v>1.0096153846153846</v>
      </c>
    </row>
    <row r="444" spans="1:68" ht="16.5" hidden="1" customHeight="1" x14ac:dyDescent="0.25">
      <c r="A444" s="63" t="s">
        <v>697</v>
      </c>
      <c r="B444" s="63" t="s">
        <v>698</v>
      </c>
      <c r="C444" s="36">
        <v>4301011799</v>
      </c>
      <c r="D444" s="655">
        <v>4680115884519</v>
      </c>
      <c r="E444" s="655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8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657"/>
      <c r="R444" s="657"/>
      <c r="S444" s="657"/>
      <c r="T444" s="658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 t="shared" si="64"/>
        <v/>
      </c>
      <c r="AA444" s="68" t="s">
        <v>45</v>
      </c>
      <c r="AB444" s="69" t="s">
        <v>45</v>
      </c>
      <c r="AC444" s="508" t="s">
        <v>699</v>
      </c>
      <c r="AG444" s="78"/>
      <c r="AJ444" s="84" t="s">
        <v>45</v>
      </c>
      <c r="AK444" s="84">
        <v>0</v>
      </c>
      <c r="BB444" s="509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t="27" hidden="1" customHeight="1" x14ac:dyDescent="0.25">
      <c r="A445" s="63" t="s">
        <v>700</v>
      </c>
      <c r="B445" s="63" t="s">
        <v>701</v>
      </c>
      <c r="C445" s="36">
        <v>4301012125</v>
      </c>
      <c r="D445" s="655">
        <v>4680115886391</v>
      </c>
      <c r="E445" s="655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87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657"/>
      <c r="R445" s="657"/>
      <c r="S445" s="657"/>
      <c r="T445" s="65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3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65"/>
        <v>0</v>
      </c>
      <c r="BN445" s="78">
        <f t="shared" si="66"/>
        <v>0</v>
      </c>
      <c r="BO445" s="78">
        <f t="shared" si="67"/>
        <v>0</v>
      </c>
      <c r="BP445" s="78">
        <f t="shared" si="68"/>
        <v>0</v>
      </c>
    </row>
    <row r="446" spans="1:68" ht="27" hidden="1" customHeight="1" x14ac:dyDescent="0.25">
      <c r="A446" s="63" t="s">
        <v>702</v>
      </c>
      <c r="B446" s="63" t="s">
        <v>703</v>
      </c>
      <c r="C446" s="36">
        <v>4301011778</v>
      </c>
      <c r="D446" s="655">
        <v>4680115880603</v>
      </c>
      <c r="E446" s="655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657"/>
      <c r="R446" s="657"/>
      <c r="S446" s="657"/>
      <c r="T446" s="65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3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65"/>
        <v>0</v>
      </c>
      <c r="BN446" s="78">
        <f t="shared" si="66"/>
        <v>0</v>
      </c>
      <c r="BO446" s="78">
        <f t="shared" si="67"/>
        <v>0</v>
      </c>
      <c r="BP446" s="78">
        <f t="shared" si="68"/>
        <v>0</v>
      </c>
    </row>
    <row r="447" spans="1:68" ht="27" hidden="1" customHeight="1" x14ac:dyDescent="0.25">
      <c r="A447" s="63" t="s">
        <v>702</v>
      </c>
      <c r="B447" s="63" t="s">
        <v>704</v>
      </c>
      <c r="C447" s="36">
        <v>4301012035</v>
      </c>
      <c r="D447" s="655">
        <v>4680115880603</v>
      </c>
      <c r="E447" s="655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657"/>
      <c r="R447" s="657"/>
      <c r="S447" s="657"/>
      <c r="T447" s="65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3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65"/>
        <v>0</v>
      </c>
      <c r="BN447" s="78">
        <f t="shared" si="66"/>
        <v>0</v>
      </c>
      <c r="BO447" s="78">
        <f t="shared" si="67"/>
        <v>0</v>
      </c>
      <c r="BP447" s="78">
        <f t="shared" si="68"/>
        <v>0</v>
      </c>
    </row>
    <row r="448" spans="1:68" ht="27" hidden="1" customHeight="1" x14ac:dyDescent="0.25">
      <c r="A448" s="63" t="s">
        <v>705</v>
      </c>
      <c r="B448" s="63" t="s">
        <v>706</v>
      </c>
      <c r="C448" s="36">
        <v>4301012036</v>
      </c>
      <c r="D448" s="655">
        <v>4680115882782</v>
      </c>
      <c r="E448" s="655"/>
      <c r="F448" s="62">
        <v>0.6</v>
      </c>
      <c r="G448" s="37">
        <v>8</v>
      </c>
      <c r="H448" s="62">
        <v>4.8</v>
      </c>
      <c r="I448" s="62">
        <v>6.96</v>
      </c>
      <c r="J448" s="37">
        <v>120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657"/>
      <c r="R448" s="657"/>
      <c r="S448" s="657"/>
      <c r="T448" s="65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3"/>
        <v>0</v>
      </c>
      <c r="Z448" s="41" t="str">
        <f>IFERROR(IF(Y448=0,"",ROUNDUP(Y448/H448,0)*0.00937),"")</f>
        <v/>
      </c>
      <c r="AA448" s="68" t="s">
        <v>45</v>
      </c>
      <c r="AB448" s="69" t="s">
        <v>45</v>
      </c>
      <c r="AC448" s="516" t="s">
        <v>687</v>
      </c>
      <c r="AG448" s="78"/>
      <c r="AJ448" s="84" t="s">
        <v>45</v>
      </c>
      <c r="AK448" s="84">
        <v>0</v>
      </c>
      <c r="BB448" s="517" t="s">
        <v>66</v>
      </c>
      <c r="BM448" s="78">
        <f t="shared" si="65"/>
        <v>0</v>
      </c>
      <c r="BN448" s="78">
        <f t="shared" si="66"/>
        <v>0</v>
      </c>
      <c r="BO448" s="78">
        <f t="shared" si="67"/>
        <v>0</v>
      </c>
      <c r="BP448" s="78">
        <f t="shared" si="68"/>
        <v>0</v>
      </c>
    </row>
    <row r="449" spans="1:68" ht="27" hidden="1" customHeight="1" x14ac:dyDescent="0.25">
      <c r="A449" s="63" t="s">
        <v>707</v>
      </c>
      <c r="B449" s="63" t="s">
        <v>708</v>
      </c>
      <c r="C449" s="36">
        <v>4301012050</v>
      </c>
      <c r="D449" s="655">
        <v>4680115885479</v>
      </c>
      <c r="E449" s="655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118</v>
      </c>
      <c r="N449" s="38"/>
      <c r="O449" s="37">
        <v>60</v>
      </c>
      <c r="P449" s="87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657"/>
      <c r="R449" s="657"/>
      <c r="S449" s="657"/>
      <c r="T449" s="65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3"/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696</v>
      </c>
      <c r="AG449" s="78"/>
      <c r="AJ449" s="84" t="s">
        <v>45</v>
      </c>
      <c r="AK449" s="84">
        <v>0</v>
      </c>
      <c r="BB449" s="519" t="s">
        <v>66</v>
      </c>
      <c r="BM449" s="78">
        <f t="shared" si="65"/>
        <v>0</v>
      </c>
      <c r="BN449" s="78">
        <f t="shared" si="66"/>
        <v>0</v>
      </c>
      <c r="BO449" s="78">
        <f t="shared" si="67"/>
        <v>0</v>
      </c>
      <c r="BP449" s="78">
        <f t="shared" si="68"/>
        <v>0</v>
      </c>
    </row>
    <row r="450" spans="1:68" ht="27" hidden="1" customHeight="1" x14ac:dyDescent="0.25">
      <c r="A450" s="63" t="s">
        <v>709</v>
      </c>
      <c r="B450" s="63" t="s">
        <v>710</v>
      </c>
      <c r="C450" s="36">
        <v>4301011784</v>
      </c>
      <c r="D450" s="655">
        <v>4607091389982</v>
      </c>
      <c r="E450" s="655"/>
      <c r="F450" s="62">
        <v>0.6</v>
      </c>
      <c r="G450" s="37">
        <v>6</v>
      </c>
      <c r="H450" s="62">
        <v>3.6</v>
      </c>
      <c r="I450" s="62">
        <v>3.81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657"/>
      <c r="R450" s="657"/>
      <c r="S450" s="657"/>
      <c r="T450" s="65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3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696</v>
      </c>
      <c r="AG450" s="78"/>
      <c r="AJ450" s="84" t="s">
        <v>45</v>
      </c>
      <c r="AK450" s="84">
        <v>0</v>
      </c>
      <c r="BB450" s="521" t="s">
        <v>66</v>
      </c>
      <c r="BM450" s="78">
        <f t="shared" si="65"/>
        <v>0</v>
      </c>
      <c r="BN450" s="78">
        <f t="shared" si="66"/>
        <v>0</v>
      </c>
      <c r="BO450" s="78">
        <f t="shared" si="67"/>
        <v>0</v>
      </c>
      <c r="BP450" s="78">
        <f t="shared" si="68"/>
        <v>0</v>
      </c>
    </row>
    <row r="451" spans="1:68" ht="27" hidden="1" customHeight="1" x14ac:dyDescent="0.25">
      <c r="A451" s="63" t="s">
        <v>709</v>
      </c>
      <c r="B451" s="63" t="s">
        <v>711</v>
      </c>
      <c r="C451" s="36">
        <v>4301012034</v>
      </c>
      <c r="D451" s="655">
        <v>4607091389982</v>
      </c>
      <c r="E451" s="655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7"/>
      <c r="R451" s="657"/>
      <c r="S451" s="657"/>
      <c r="T451" s="65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3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696</v>
      </c>
      <c r="AG451" s="78"/>
      <c r="AJ451" s="84" t="s">
        <v>45</v>
      </c>
      <c r="AK451" s="84">
        <v>0</v>
      </c>
      <c r="BB451" s="523" t="s">
        <v>66</v>
      </c>
      <c r="BM451" s="78">
        <f t="shared" si="65"/>
        <v>0</v>
      </c>
      <c r="BN451" s="78">
        <f t="shared" si="66"/>
        <v>0</v>
      </c>
      <c r="BO451" s="78">
        <f t="shared" si="67"/>
        <v>0</v>
      </c>
      <c r="BP451" s="78">
        <f t="shared" si="68"/>
        <v>0</v>
      </c>
    </row>
    <row r="452" spans="1:68" x14ac:dyDescent="0.2">
      <c r="A452" s="662"/>
      <c r="B452" s="662"/>
      <c r="C452" s="662"/>
      <c r="D452" s="662"/>
      <c r="E452" s="662"/>
      <c r="F452" s="662"/>
      <c r="G452" s="662"/>
      <c r="H452" s="662"/>
      <c r="I452" s="662"/>
      <c r="J452" s="662"/>
      <c r="K452" s="662"/>
      <c r="L452" s="662"/>
      <c r="M452" s="662"/>
      <c r="N452" s="662"/>
      <c r="O452" s="663"/>
      <c r="P452" s="659" t="s">
        <v>40</v>
      </c>
      <c r="Q452" s="660"/>
      <c r="R452" s="660"/>
      <c r="S452" s="660"/>
      <c r="T452" s="660"/>
      <c r="U452" s="660"/>
      <c r="V452" s="661"/>
      <c r="W452" s="42" t="s">
        <v>39</v>
      </c>
      <c r="X452" s="43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208.33333333333331</v>
      </c>
      <c r="Y452" s="43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209.99999999999997</v>
      </c>
      <c r="Z452" s="43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2.5116000000000001</v>
      </c>
      <c r="AA452" s="67"/>
      <c r="AB452" s="67"/>
      <c r="AC452" s="67"/>
    </row>
    <row r="453" spans="1:68" x14ac:dyDescent="0.2">
      <c r="A453" s="662"/>
      <c r="B453" s="662"/>
      <c r="C453" s="662"/>
      <c r="D453" s="662"/>
      <c r="E453" s="662"/>
      <c r="F453" s="662"/>
      <c r="G453" s="662"/>
      <c r="H453" s="662"/>
      <c r="I453" s="662"/>
      <c r="J453" s="662"/>
      <c r="K453" s="662"/>
      <c r="L453" s="662"/>
      <c r="M453" s="662"/>
      <c r="N453" s="662"/>
      <c r="O453" s="663"/>
      <c r="P453" s="659" t="s">
        <v>40</v>
      </c>
      <c r="Q453" s="660"/>
      <c r="R453" s="660"/>
      <c r="S453" s="660"/>
      <c r="T453" s="660"/>
      <c r="U453" s="660"/>
      <c r="V453" s="661"/>
      <c r="W453" s="42" t="s">
        <v>0</v>
      </c>
      <c r="X453" s="43">
        <f>IFERROR(SUM(X439:X451),"0")</f>
        <v>1100</v>
      </c>
      <c r="Y453" s="43">
        <f>IFERROR(SUM(Y439:Y451),"0")</f>
        <v>1108.8</v>
      </c>
      <c r="Z453" s="42"/>
      <c r="AA453" s="67"/>
      <c r="AB453" s="67"/>
      <c r="AC453" s="67"/>
    </row>
    <row r="454" spans="1:68" ht="14.25" hidden="1" customHeight="1" x14ac:dyDescent="0.25">
      <c r="A454" s="654" t="s">
        <v>153</v>
      </c>
      <c r="B454" s="654"/>
      <c r="C454" s="654"/>
      <c r="D454" s="654"/>
      <c r="E454" s="654"/>
      <c r="F454" s="654"/>
      <c r="G454" s="654"/>
      <c r="H454" s="654"/>
      <c r="I454" s="654"/>
      <c r="J454" s="654"/>
      <c r="K454" s="654"/>
      <c r="L454" s="654"/>
      <c r="M454" s="654"/>
      <c r="N454" s="654"/>
      <c r="O454" s="654"/>
      <c r="P454" s="654"/>
      <c r="Q454" s="654"/>
      <c r="R454" s="654"/>
      <c r="S454" s="654"/>
      <c r="T454" s="654"/>
      <c r="U454" s="654"/>
      <c r="V454" s="654"/>
      <c r="W454" s="654"/>
      <c r="X454" s="654"/>
      <c r="Y454" s="654"/>
      <c r="Z454" s="654"/>
      <c r="AA454" s="66"/>
      <c r="AB454" s="66"/>
      <c r="AC454" s="80"/>
    </row>
    <row r="455" spans="1:68" ht="16.5" customHeight="1" x14ac:dyDescent="0.25">
      <c r="A455" s="63" t="s">
        <v>712</v>
      </c>
      <c r="B455" s="63" t="s">
        <v>713</v>
      </c>
      <c r="C455" s="36">
        <v>4301020334</v>
      </c>
      <c r="D455" s="655">
        <v>4607091388930</v>
      </c>
      <c r="E455" s="655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89</v>
      </c>
      <c r="N455" s="38"/>
      <c r="O455" s="37">
        <v>70</v>
      </c>
      <c r="P455" s="88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657"/>
      <c r="R455" s="657"/>
      <c r="S455" s="657"/>
      <c r="T455" s="658"/>
      <c r="U455" s="39" t="s">
        <v>45</v>
      </c>
      <c r="V455" s="39" t="s">
        <v>45</v>
      </c>
      <c r="W455" s="40" t="s">
        <v>0</v>
      </c>
      <c r="X455" s="58">
        <v>550</v>
      </c>
      <c r="Y455" s="55">
        <f>IFERROR(IF(X455="",0,CEILING((X455/$H455),1)*$H455),"")</f>
        <v>554.4</v>
      </c>
      <c r="Z455" s="41">
        <f>IFERROR(IF(Y455=0,"",ROUNDUP(Y455/H455,0)*0.01196),"")</f>
        <v>1.2558</v>
      </c>
      <c r="AA455" s="68" t="s">
        <v>45</v>
      </c>
      <c r="AB455" s="69" t="s">
        <v>45</v>
      </c>
      <c r="AC455" s="524" t="s">
        <v>714</v>
      </c>
      <c r="AG455" s="78"/>
      <c r="AJ455" s="84" t="s">
        <v>45</v>
      </c>
      <c r="AK455" s="84">
        <v>0</v>
      </c>
      <c r="BB455" s="525" t="s">
        <v>66</v>
      </c>
      <c r="BM455" s="78">
        <f>IFERROR(X455*I455/H455,"0")</f>
        <v>587.5</v>
      </c>
      <c r="BN455" s="78">
        <f>IFERROR(Y455*I455/H455,"0")</f>
        <v>592.19999999999993</v>
      </c>
      <c r="BO455" s="78">
        <f>IFERROR(1/J455*(X455/H455),"0")</f>
        <v>1.0016025641025641</v>
      </c>
      <c r="BP455" s="78">
        <f>IFERROR(1/J455*(Y455/H455),"0")</f>
        <v>1.0096153846153846</v>
      </c>
    </row>
    <row r="456" spans="1:68" ht="16.5" hidden="1" customHeight="1" x14ac:dyDescent="0.25">
      <c r="A456" s="63" t="s">
        <v>715</v>
      </c>
      <c r="B456" s="63" t="s">
        <v>716</v>
      </c>
      <c r="C456" s="36">
        <v>4301020384</v>
      </c>
      <c r="D456" s="655">
        <v>4680115886407</v>
      </c>
      <c r="E456" s="655"/>
      <c r="F456" s="62">
        <v>0.4</v>
      </c>
      <c r="G456" s="37">
        <v>6</v>
      </c>
      <c r="H456" s="62">
        <v>2.4</v>
      </c>
      <c r="I456" s="62">
        <v>2.58</v>
      </c>
      <c r="J456" s="37">
        <v>182</v>
      </c>
      <c r="K456" s="37" t="s">
        <v>90</v>
      </c>
      <c r="L456" s="37" t="s">
        <v>45</v>
      </c>
      <c r="M456" s="38" t="s">
        <v>89</v>
      </c>
      <c r="N456" s="38"/>
      <c r="O456" s="37">
        <v>70</v>
      </c>
      <c r="P456" s="88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657"/>
      <c r="R456" s="657"/>
      <c r="S456" s="657"/>
      <c r="T456" s="65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IFERROR(IF(Y456=0,"",ROUNDUP(Y456/H456,0)*0.00651),"")</f>
        <v/>
      </c>
      <c r="AA456" s="68" t="s">
        <v>45</v>
      </c>
      <c r="AB456" s="69" t="s">
        <v>45</v>
      </c>
      <c r="AC456" s="526" t="s">
        <v>714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hidden="1" customHeight="1" x14ac:dyDescent="0.25">
      <c r="A457" s="63" t="s">
        <v>717</v>
      </c>
      <c r="B457" s="63" t="s">
        <v>718</v>
      </c>
      <c r="C457" s="36">
        <v>4301020385</v>
      </c>
      <c r="D457" s="655">
        <v>4680115880054</v>
      </c>
      <c r="E457" s="655"/>
      <c r="F457" s="62">
        <v>0.6</v>
      </c>
      <c r="G457" s="37">
        <v>8</v>
      </c>
      <c r="H457" s="62">
        <v>4.8</v>
      </c>
      <c r="I457" s="62">
        <v>6.93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88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657"/>
      <c r="R457" s="657"/>
      <c r="S457" s="657"/>
      <c r="T457" s="65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714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662"/>
      <c r="B458" s="662"/>
      <c r="C458" s="662"/>
      <c r="D458" s="662"/>
      <c r="E458" s="662"/>
      <c r="F458" s="662"/>
      <c r="G458" s="662"/>
      <c r="H458" s="662"/>
      <c r="I458" s="662"/>
      <c r="J458" s="662"/>
      <c r="K458" s="662"/>
      <c r="L458" s="662"/>
      <c r="M458" s="662"/>
      <c r="N458" s="662"/>
      <c r="O458" s="663"/>
      <c r="P458" s="659" t="s">
        <v>40</v>
      </c>
      <c r="Q458" s="660"/>
      <c r="R458" s="660"/>
      <c r="S458" s="660"/>
      <c r="T458" s="660"/>
      <c r="U458" s="660"/>
      <c r="V458" s="661"/>
      <c r="W458" s="42" t="s">
        <v>39</v>
      </c>
      <c r="X458" s="43">
        <f>IFERROR(X455/H455,"0")+IFERROR(X456/H456,"0")+IFERROR(X457/H457,"0")</f>
        <v>104.16666666666666</v>
      </c>
      <c r="Y458" s="43">
        <f>IFERROR(Y455/H455,"0")+IFERROR(Y456/H456,"0")+IFERROR(Y457/H457,"0")</f>
        <v>104.99999999999999</v>
      </c>
      <c r="Z458" s="43">
        <f>IFERROR(IF(Z455="",0,Z455),"0")+IFERROR(IF(Z456="",0,Z456),"0")+IFERROR(IF(Z457="",0,Z457),"0")</f>
        <v>1.2558</v>
      </c>
      <c r="AA458" s="67"/>
      <c r="AB458" s="67"/>
      <c r="AC458" s="67"/>
    </row>
    <row r="459" spans="1:68" x14ac:dyDescent="0.2">
      <c r="A459" s="662"/>
      <c r="B459" s="662"/>
      <c r="C459" s="662"/>
      <c r="D459" s="662"/>
      <c r="E459" s="662"/>
      <c r="F459" s="662"/>
      <c r="G459" s="662"/>
      <c r="H459" s="662"/>
      <c r="I459" s="662"/>
      <c r="J459" s="662"/>
      <c r="K459" s="662"/>
      <c r="L459" s="662"/>
      <c r="M459" s="662"/>
      <c r="N459" s="662"/>
      <c r="O459" s="663"/>
      <c r="P459" s="659" t="s">
        <v>40</v>
      </c>
      <c r="Q459" s="660"/>
      <c r="R459" s="660"/>
      <c r="S459" s="660"/>
      <c r="T459" s="660"/>
      <c r="U459" s="660"/>
      <c r="V459" s="661"/>
      <c r="W459" s="42" t="s">
        <v>0</v>
      </c>
      <c r="X459" s="43">
        <f>IFERROR(SUM(X455:X457),"0")</f>
        <v>550</v>
      </c>
      <c r="Y459" s="43">
        <f>IFERROR(SUM(Y455:Y457),"0")</f>
        <v>554.4</v>
      </c>
      <c r="Z459" s="42"/>
      <c r="AA459" s="67"/>
      <c r="AB459" s="67"/>
      <c r="AC459" s="67"/>
    </row>
    <row r="460" spans="1:68" ht="14.25" hidden="1" customHeight="1" x14ac:dyDescent="0.25">
      <c r="A460" s="654" t="s">
        <v>78</v>
      </c>
      <c r="B460" s="654"/>
      <c r="C460" s="654"/>
      <c r="D460" s="654"/>
      <c r="E460" s="654"/>
      <c r="F460" s="654"/>
      <c r="G460" s="654"/>
      <c r="H460" s="654"/>
      <c r="I460" s="654"/>
      <c r="J460" s="654"/>
      <c r="K460" s="654"/>
      <c r="L460" s="654"/>
      <c r="M460" s="654"/>
      <c r="N460" s="654"/>
      <c r="O460" s="654"/>
      <c r="P460" s="654"/>
      <c r="Q460" s="654"/>
      <c r="R460" s="654"/>
      <c r="S460" s="654"/>
      <c r="T460" s="654"/>
      <c r="U460" s="654"/>
      <c r="V460" s="654"/>
      <c r="W460" s="654"/>
      <c r="X460" s="654"/>
      <c r="Y460" s="654"/>
      <c r="Z460" s="654"/>
      <c r="AA460" s="66"/>
      <c r="AB460" s="66"/>
      <c r="AC460" s="80"/>
    </row>
    <row r="461" spans="1:68" ht="27" hidden="1" customHeight="1" x14ac:dyDescent="0.25">
      <c r="A461" s="63" t="s">
        <v>719</v>
      </c>
      <c r="B461" s="63" t="s">
        <v>720</v>
      </c>
      <c r="C461" s="36">
        <v>4301031349</v>
      </c>
      <c r="D461" s="655">
        <v>4680115883116</v>
      </c>
      <c r="E461" s="655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119</v>
      </c>
      <c r="L461" s="37" t="s">
        <v>45</v>
      </c>
      <c r="M461" s="38" t="s">
        <v>118</v>
      </c>
      <c r="N461" s="38"/>
      <c r="O461" s="37">
        <v>70</v>
      </c>
      <c r="P461" s="8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657"/>
      <c r="R461" s="657"/>
      <c r="S461" s="657"/>
      <c r="T461" s="658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ref="Y461:Y467" si="69">IFERROR(IF(X461="",0,CEILING((X461/$H461),1)*$H461),"")</f>
        <v>0</v>
      </c>
      <c r="Z461" s="41" t="str">
        <f>IFERROR(IF(Y461=0,"",ROUNDUP(Y461/H461,0)*0.01196),"")</f>
        <v/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ref="BM461:BM467" si="70">IFERROR(X461*I461/H461,"0")</f>
        <v>0</v>
      </c>
      <c r="BN461" s="78">
        <f t="shared" ref="BN461:BN467" si="71">IFERROR(Y461*I461/H461,"0")</f>
        <v>0</v>
      </c>
      <c r="BO461" s="78">
        <f t="shared" ref="BO461:BO467" si="72">IFERROR(1/J461*(X461/H461),"0")</f>
        <v>0</v>
      </c>
      <c r="BP461" s="78">
        <f t="shared" ref="BP461:BP467" si="73">IFERROR(1/J461*(Y461/H461),"0")</f>
        <v>0</v>
      </c>
    </row>
    <row r="462" spans="1:68" ht="27" hidden="1" customHeight="1" x14ac:dyDescent="0.25">
      <c r="A462" s="63" t="s">
        <v>722</v>
      </c>
      <c r="B462" s="63" t="s">
        <v>723</v>
      </c>
      <c r="C462" s="36">
        <v>4301031350</v>
      </c>
      <c r="D462" s="655">
        <v>4680115883093</v>
      </c>
      <c r="E462" s="65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83</v>
      </c>
      <c r="N462" s="38"/>
      <c r="O462" s="37">
        <v>70</v>
      </c>
      <c r="P462" s="88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657"/>
      <c r="R462" s="657"/>
      <c r="S462" s="657"/>
      <c r="T462" s="658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9"/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724</v>
      </c>
      <c r="AG462" s="78"/>
      <c r="AJ462" s="84" t="s">
        <v>45</v>
      </c>
      <c r="AK462" s="84">
        <v>0</v>
      </c>
      <c r="BB462" s="53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hidden="1" customHeight="1" x14ac:dyDescent="0.25">
      <c r="A463" s="63" t="s">
        <v>725</v>
      </c>
      <c r="B463" s="63" t="s">
        <v>726</v>
      </c>
      <c r="C463" s="36">
        <v>4301031353</v>
      </c>
      <c r="D463" s="655">
        <v>4680115883109</v>
      </c>
      <c r="E463" s="655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657"/>
      <c r="R463" s="657"/>
      <c r="S463" s="657"/>
      <c r="T463" s="658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9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727</v>
      </c>
      <c r="AG463" s="78"/>
      <c r="AJ463" s="84" t="s">
        <v>45</v>
      </c>
      <c r="AK463" s="84">
        <v>0</v>
      </c>
      <c r="BB463" s="53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hidden="1" customHeight="1" x14ac:dyDescent="0.25">
      <c r="A464" s="63" t="s">
        <v>728</v>
      </c>
      <c r="B464" s="63" t="s">
        <v>729</v>
      </c>
      <c r="C464" s="36">
        <v>4301031351</v>
      </c>
      <c r="D464" s="655">
        <v>4680115882072</v>
      </c>
      <c r="E464" s="655"/>
      <c r="F464" s="62">
        <v>0.6</v>
      </c>
      <c r="G464" s="37">
        <v>6</v>
      </c>
      <c r="H464" s="62">
        <v>3.6</v>
      </c>
      <c r="I464" s="62">
        <v>3.81</v>
      </c>
      <c r="J464" s="37">
        <v>132</v>
      </c>
      <c r="K464" s="37" t="s">
        <v>122</v>
      </c>
      <c r="L464" s="37" t="s">
        <v>45</v>
      </c>
      <c r="M464" s="38" t="s">
        <v>118</v>
      </c>
      <c r="N464" s="38"/>
      <c r="O464" s="37">
        <v>70</v>
      </c>
      <c r="P464" s="88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657"/>
      <c r="R464" s="657"/>
      <c r="S464" s="657"/>
      <c r="T464" s="658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9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6" t="s">
        <v>721</v>
      </c>
      <c r="AG464" s="78"/>
      <c r="AJ464" s="84" t="s">
        <v>45</v>
      </c>
      <c r="AK464" s="84">
        <v>0</v>
      </c>
      <c r="BB464" s="53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hidden="1" customHeight="1" x14ac:dyDescent="0.25">
      <c r="A465" s="63" t="s">
        <v>728</v>
      </c>
      <c r="B465" s="63" t="s">
        <v>730</v>
      </c>
      <c r="C465" s="36">
        <v>4301031419</v>
      </c>
      <c r="D465" s="655">
        <v>4680115882072</v>
      </c>
      <c r="E465" s="655"/>
      <c r="F465" s="62">
        <v>0.6</v>
      </c>
      <c r="G465" s="37">
        <v>8</v>
      </c>
      <c r="H465" s="62">
        <v>4.8</v>
      </c>
      <c r="I465" s="62">
        <v>6.93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7"/>
      <c r="R465" s="657"/>
      <c r="S465" s="657"/>
      <c r="T465" s="65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9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721</v>
      </c>
      <c r="AG465" s="78"/>
      <c r="AJ465" s="84" t="s">
        <v>45</v>
      </c>
      <c r="AK465" s="84">
        <v>0</v>
      </c>
      <c r="BB465" s="53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hidden="1" customHeight="1" x14ac:dyDescent="0.25">
      <c r="A466" s="63" t="s">
        <v>731</v>
      </c>
      <c r="B466" s="63" t="s">
        <v>732</v>
      </c>
      <c r="C466" s="36">
        <v>4301031418</v>
      </c>
      <c r="D466" s="655">
        <v>4680115882102</v>
      </c>
      <c r="E466" s="655"/>
      <c r="F466" s="62">
        <v>0.6</v>
      </c>
      <c r="G466" s="37">
        <v>8</v>
      </c>
      <c r="H466" s="62">
        <v>4.8</v>
      </c>
      <c r="I466" s="62">
        <v>6.69</v>
      </c>
      <c r="J466" s="37">
        <v>132</v>
      </c>
      <c r="K466" s="37" t="s">
        <v>122</v>
      </c>
      <c r="L466" s="37" t="s">
        <v>45</v>
      </c>
      <c r="M466" s="38" t="s">
        <v>83</v>
      </c>
      <c r="N466" s="38"/>
      <c r="O466" s="37">
        <v>70</v>
      </c>
      <c r="P466" s="89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657"/>
      <c r="R466" s="657"/>
      <c r="S466" s="657"/>
      <c r="T466" s="65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9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724</v>
      </c>
      <c r="AG466" s="78"/>
      <c r="AJ466" s="84" t="s">
        <v>45</v>
      </c>
      <c r="AK466" s="84">
        <v>0</v>
      </c>
      <c r="BB466" s="54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hidden="1" customHeight="1" x14ac:dyDescent="0.25">
      <c r="A467" s="63" t="s">
        <v>733</v>
      </c>
      <c r="B467" s="63" t="s">
        <v>734</v>
      </c>
      <c r="C467" s="36">
        <v>4301031417</v>
      </c>
      <c r="D467" s="655">
        <v>4680115882096</v>
      </c>
      <c r="E467" s="655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657"/>
      <c r="R467" s="657"/>
      <c r="S467" s="657"/>
      <c r="T467" s="65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9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727</v>
      </c>
      <c r="AG467" s="78"/>
      <c r="AJ467" s="84" t="s">
        <v>45</v>
      </c>
      <c r="AK467" s="84">
        <v>0</v>
      </c>
      <c r="BB467" s="54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hidden="1" x14ac:dyDescent="0.2">
      <c r="A468" s="662"/>
      <c r="B468" s="662"/>
      <c r="C468" s="662"/>
      <c r="D468" s="662"/>
      <c r="E468" s="662"/>
      <c r="F468" s="662"/>
      <c r="G468" s="662"/>
      <c r="H468" s="662"/>
      <c r="I468" s="662"/>
      <c r="J468" s="662"/>
      <c r="K468" s="662"/>
      <c r="L468" s="662"/>
      <c r="M468" s="662"/>
      <c r="N468" s="662"/>
      <c r="O468" s="663"/>
      <c r="P468" s="659" t="s">
        <v>40</v>
      </c>
      <c r="Q468" s="660"/>
      <c r="R468" s="660"/>
      <c r="S468" s="660"/>
      <c r="T468" s="660"/>
      <c r="U468" s="660"/>
      <c r="V468" s="661"/>
      <c r="W468" s="42" t="s">
        <v>39</v>
      </c>
      <c r="X468" s="43">
        <f>IFERROR(X461/H461,"0")+IFERROR(X462/H462,"0")+IFERROR(X463/H463,"0")+IFERROR(X464/H464,"0")+IFERROR(X465/H465,"0")+IFERROR(X466/H466,"0")+IFERROR(X467/H467,"0")</f>
        <v>0</v>
      </c>
      <c r="Y468" s="43">
        <f>IFERROR(Y461/H461,"0")+IFERROR(Y462/H462,"0")+IFERROR(Y463/H463,"0")+IFERROR(Y464/H464,"0")+IFERROR(Y465/H465,"0")+IFERROR(Y466/H466,"0")+IFERROR(Y467/H467,"0")</f>
        <v>0</v>
      </c>
      <c r="Z468" s="43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 hidden="1" x14ac:dyDescent="0.2">
      <c r="A469" s="662"/>
      <c r="B469" s="662"/>
      <c r="C469" s="662"/>
      <c r="D469" s="662"/>
      <c r="E469" s="662"/>
      <c r="F469" s="662"/>
      <c r="G469" s="662"/>
      <c r="H469" s="662"/>
      <c r="I469" s="662"/>
      <c r="J469" s="662"/>
      <c r="K469" s="662"/>
      <c r="L469" s="662"/>
      <c r="M469" s="662"/>
      <c r="N469" s="662"/>
      <c r="O469" s="663"/>
      <c r="P469" s="659" t="s">
        <v>40</v>
      </c>
      <c r="Q469" s="660"/>
      <c r="R469" s="660"/>
      <c r="S469" s="660"/>
      <c r="T469" s="660"/>
      <c r="U469" s="660"/>
      <c r="V469" s="661"/>
      <c r="W469" s="42" t="s">
        <v>0</v>
      </c>
      <c r="X469" s="43">
        <f>IFERROR(SUM(X461:X467),"0")</f>
        <v>0</v>
      </c>
      <c r="Y469" s="43">
        <f>IFERROR(SUM(Y461:Y467),"0")</f>
        <v>0</v>
      </c>
      <c r="Z469" s="42"/>
      <c r="AA469" s="67"/>
      <c r="AB469" s="67"/>
      <c r="AC469" s="67"/>
    </row>
    <row r="470" spans="1:68" ht="14.25" hidden="1" customHeight="1" x14ac:dyDescent="0.25">
      <c r="A470" s="654" t="s">
        <v>85</v>
      </c>
      <c r="B470" s="654"/>
      <c r="C470" s="654"/>
      <c r="D470" s="654"/>
      <c r="E470" s="654"/>
      <c r="F470" s="654"/>
      <c r="G470" s="654"/>
      <c r="H470" s="654"/>
      <c r="I470" s="654"/>
      <c r="J470" s="654"/>
      <c r="K470" s="654"/>
      <c r="L470" s="654"/>
      <c r="M470" s="654"/>
      <c r="N470" s="654"/>
      <c r="O470" s="654"/>
      <c r="P470" s="654"/>
      <c r="Q470" s="654"/>
      <c r="R470" s="654"/>
      <c r="S470" s="654"/>
      <c r="T470" s="654"/>
      <c r="U470" s="654"/>
      <c r="V470" s="654"/>
      <c r="W470" s="654"/>
      <c r="X470" s="654"/>
      <c r="Y470" s="654"/>
      <c r="Z470" s="654"/>
      <c r="AA470" s="66"/>
      <c r="AB470" s="66"/>
      <c r="AC470" s="80"/>
    </row>
    <row r="471" spans="1:68" ht="16.5" hidden="1" customHeight="1" x14ac:dyDescent="0.25">
      <c r="A471" s="63" t="s">
        <v>735</v>
      </c>
      <c r="B471" s="63" t="s">
        <v>736</v>
      </c>
      <c r="C471" s="36">
        <v>4301051232</v>
      </c>
      <c r="D471" s="655">
        <v>4607091383409</v>
      </c>
      <c r="E471" s="655"/>
      <c r="F471" s="62">
        <v>1.3</v>
      </c>
      <c r="G471" s="37">
        <v>6</v>
      </c>
      <c r="H471" s="62">
        <v>7.8</v>
      </c>
      <c r="I471" s="62">
        <v>8.3010000000000002</v>
      </c>
      <c r="J471" s="37">
        <v>64</v>
      </c>
      <c r="K471" s="37" t="s">
        <v>119</v>
      </c>
      <c r="L471" s="37" t="s">
        <v>45</v>
      </c>
      <c r="M471" s="38" t="s">
        <v>89</v>
      </c>
      <c r="N471" s="38"/>
      <c r="O471" s="37">
        <v>45</v>
      </c>
      <c r="P471" s="89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657"/>
      <c r="R471" s="657"/>
      <c r="S471" s="657"/>
      <c r="T471" s="658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44" t="s">
        <v>737</v>
      </c>
      <c r="AG471" s="78"/>
      <c r="AJ471" s="84" t="s">
        <v>45</v>
      </c>
      <c r="AK471" s="84">
        <v>0</v>
      </c>
      <c r="BB471" s="54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16.5" hidden="1" customHeight="1" x14ac:dyDescent="0.25">
      <c r="A472" s="63" t="s">
        <v>738</v>
      </c>
      <c r="B472" s="63" t="s">
        <v>739</v>
      </c>
      <c r="C472" s="36">
        <v>4301051233</v>
      </c>
      <c r="D472" s="655">
        <v>4607091383416</v>
      </c>
      <c r="E472" s="655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657"/>
      <c r="R472" s="657"/>
      <c r="S472" s="657"/>
      <c r="T472" s="65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740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hidden="1" customHeight="1" x14ac:dyDescent="0.25">
      <c r="A473" s="63" t="s">
        <v>741</v>
      </c>
      <c r="B473" s="63" t="s">
        <v>742</v>
      </c>
      <c r="C473" s="36">
        <v>4301051064</v>
      </c>
      <c r="D473" s="655">
        <v>4680115883536</v>
      </c>
      <c r="E473" s="655"/>
      <c r="F473" s="62">
        <v>0.3</v>
      </c>
      <c r="G473" s="37">
        <v>6</v>
      </c>
      <c r="H473" s="62">
        <v>1.8</v>
      </c>
      <c r="I473" s="62">
        <v>2.0459999999999998</v>
      </c>
      <c r="J473" s="37">
        <v>182</v>
      </c>
      <c r="K473" s="37" t="s">
        <v>90</v>
      </c>
      <c r="L473" s="37" t="s">
        <v>45</v>
      </c>
      <c r="M473" s="38" t="s">
        <v>89</v>
      </c>
      <c r="N473" s="38"/>
      <c r="O473" s="37">
        <v>45</v>
      </c>
      <c r="P473" s="8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657"/>
      <c r="R473" s="657"/>
      <c r="S473" s="657"/>
      <c r="T473" s="65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IFERROR(IF(Y473=0,"",ROUNDUP(Y473/H473,0)*0.00651),"")</f>
        <v/>
      </c>
      <c r="AA473" s="68" t="s">
        <v>45</v>
      </c>
      <c r="AB473" s="69" t="s">
        <v>45</v>
      </c>
      <c r="AC473" s="548" t="s">
        <v>743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idden="1" x14ac:dyDescent="0.2">
      <c r="A474" s="662"/>
      <c r="B474" s="662"/>
      <c r="C474" s="662"/>
      <c r="D474" s="662"/>
      <c r="E474" s="662"/>
      <c r="F474" s="662"/>
      <c r="G474" s="662"/>
      <c r="H474" s="662"/>
      <c r="I474" s="662"/>
      <c r="J474" s="662"/>
      <c r="K474" s="662"/>
      <c r="L474" s="662"/>
      <c r="M474" s="662"/>
      <c r="N474" s="662"/>
      <c r="O474" s="663"/>
      <c r="P474" s="659" t="s">
        <v>40</v>
      </c>
      <c r="Q474" s="660"/>
      <c r="R474" s="660"/>
      <c r="S474" s="660"/>
      <c r="T474" s="660"/>
      <c r="U474" s="660"/>
      <c r="V474" s="661"/>
      <c r="W474" s="42" t="s">
        <v>39</v>
      </c>
      <c r="X474" s="43">
        <f>IFERROR(X471/H471,"0")+IFERROR(X472/H472,"0")+IFERROR(X473/H473,"0")</f>
        <v>0</v>
      </c>
      <c r="Y474" s="43">
        <f>IFERROR(Y471/H471,"0")+IFERROR(Y472/H472,"0")+IFERROR(Y473/H473,"0")</f>
        <v>0</v>
      </c>
      <c r="Z474" s="43">
        <f>IFERROR(IF(Z471="",0,Z471),"0")+IFERROR(IF(Z472="",0,Z472),"0")+IFERROR(IF(Z473="",0,Z473),"0")</f>
        <v>0</v>
      </c>
      <c r="AA474" s="67"/>
      <c r="AB474" s="67"/>
      <c r="AC474" s="67"/>
    </row>
    <row r="475" spans="1:68" hidden="1" x14ac:dyDescent="0.2">
      <c r="A475" s="662"/>
      <c r="B475" s="662"/>
      <c r="C475" s="662"/>
      <c r="D475" s="662"/>
      <c r="E475" s="662"/>
      <c r="F475" s="662"/>
      <c r="G475" s="662"/>
      <c r="H475" s="662"/>
      <c r="I475" s="662"/>
      <c r="J475" s="662"/>
      <c r="K475" s="662"/>
      <c r="L475" s="662"/>
      <c r="M475" s="662"/>
      <c r="N475" s="662"/>
      <c r="O475" s="663"/>
      <c r="P475" s="659" t="s">
        <v>40</v>
      </c>
      <c r="Q475" s="660"/>
      <c r="R475" s="660"/>
      <c r="S475" s="660"/>
      <c r="T475" s="660"/>
      <c r="U475" s="660"/>
      <c r="V475" s="661"/>
      <c r="W475" s="42" t="s">
        <v>0</v>
      </c>
      <c r="X475" s="43">
        <f>IFERROR(SUM(X471:X473),"0")</f>
        <v>0</v>
      </c>
      <c r="Y475" s="43">
        <f>IFERROR(SUM(Y471:Y473),"0")</f>
        <v>0</v>
      </c>
      <c r="Z475" s="42"/>
      <c r="AA475" s="67"/>
      <c r="AB475" s="67"/>
      <c r="AC475" s="67"/>
    </row>
    <row r="476" spans="1:68" ht="14.25" hidden="1" customHeight="1" x14ac:dyDescent="0.25">
      <c r="A476" s="654" t="s">
        <v>188</v>
      </c>
      <c r="B476" s="654"/>
      <c r="C476" s="654"/>
      <c r="D476" s="654"/>
      <c r="E476" s="654"/>
      <c r="F476" s="654"/>
      <c r="G476" s="654"/>
      <c r="H476" s="654"/>
      <c r="I476" s="654"/>
      <c r="J476" s="654"/>
      <c r="K476" s="654"/>
      <c r="L476" s="654"/>
      <c r="M476" s="654"/>
      <c r="N476" s="654"/>
      <c r="O476" s="654"/>
      <c r="P476" s="654"/>
      <c r="Q476" s="654"/>
      <c r="R476" s="654"/>
      <c r="S476" s="654"/>
      <c r="T476" s="654"/>
      <c r="U476" s="654"/>
      <c r="V476" s="654"/>
      <c r="W476" s="654"/>
      <c r="X476" s="654"/>
      <c r="Y476" s="654"/>
      <c r="Z476" s="654"/>
      <c r="AA476" s="66"/>
      <c r="AB476" s="66"/>
      <c r="AC476" s="80"/>
    </row>
    <row r="477" spans="1:68" ht="27" hidden="1" customHeight="1" x14ac:dyDescent="0.25">
      <c r="A477" s="63" t="s">
        <v>744</v>
      </c>
      <c r="B477" s="63" t="s">
        <v>745</v>
      </c>
      <c r="C477" s="36">
        <v>4301060450</v>
      </c>
      <c r="D477" s="655">
        <v>4680115885035</v>
      </c>
      <c r="E477" s="655"/>
      <c r="F477" s="62">
        <v>1</v>
      </c>
      <c r="G477" s="37">
        <v>4</v>
      </c>
      <c r="H477" s="62">
        <v>4</v>
      </c>
      <c r="I477" s="62">
        <v>4.4160000000000004</v>
      </c>
      <c r="J477" s="37">
        <v>104</v>
      </c>
      <c r="K477" s="37" t="s">
        <v>119</v>
      </c>
      <c r="L477" s="37" t="s">
        <v>45</v>
      </c>
      <c r="M477" s="38" t="s">
        <v>89</v>
      </c>
      <c r="N477" s="38"/>
      <c r="O477" s="37">
        <v>35</v>
      </c>
      <c r="P477" s="8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657"/>
      <c r="R477" s="657"/>
      <c r="S477" s="657"/>
      <c r="T477" s="658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IFERROR(IF(Y477=0,"",ROUNDUP(Y477/H477,0)*0.01196),"")</f>
        <v/>
      </c>
      <c r="AA477" s="68" t="s">
        <v>45</v>
      </c>
      <c r="AB477" s="69" t="s">
        <v>45</v>
      </c>
      <c r="AC477" s="550" t="s">
        <v>746</v>
      </c>
      <c r="AG477" s="78"/>
      <c r="AJ477" s="84" t="s">
        <v>45</v>
      </c>
      <c r="AK477" s="84">
        <v>0</v>
      </c>
      <c r="BB477" s="55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idden="1" x14ac:dyDescent="0.2">
      <c r="A478" s="662"/>
      <c r="B478" s="662"/>
      <c r="C478" s="662"/>
      <c r="D478" s="662"/>
      <c r="E478" s="662"/>
      <c r="F478" s="662"/>
      <c r="G478" s="662"/>
      <c r="H478" s="662"/>
      <c r="I478" s="662"/>
      <c r="J478" s="662"/>
      <c r="K478" s="662"/>
      <c r="L478" s="662"/>
      <c r="M478" s="662"/>
      <c r="N478" s="662"/>
      <c r="O478" s="663"/>
      <c r="P478" s="659" t="s">
        <v>40</v>
      </c>
      <c r="Q478" s="660"/>
      <c r="R478" s="660"/>
      <c r="S478" s="660"/>
      <c r="T478" s="660"/>
      <c r="U478" s="660"/>
      <c r="V478" s="661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hidden="1" x14ac:dyDescent="0.2">
      <c r="A479" s="662"/>
      <c r="B479" s="662"/>
      <c r="C479" s="662"/>
      <c r="D479" s="662"/>
      <c r="E479" s="662"/>
      <c r="F479" s="662"/>
      <c r="G479" s="662"/>
      <c r="H479" s="662"/>
      <c r="I479" s="662"/>
      <c r="J479" s="662"/>
      <c r="K479" s="662"/>
      <c r="L479" s="662"/>
      <c r="M479" s="662"/>
      <c r="N479" s="662"/>
      <c r="O479" s="663"/>
      <c r="P479" s="659" t="s">
        <v>40</v>
      </c>
      <c r="Q479" s="660"/>
      <c r="R479" s="660"/>
      <c r="S479" s="660"/>
      <c r="T479" s="660"/>
      <c r="U479" s="660"/>
      <c r="V479" s="661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27.75" hidden="1" customHeight="1" x14ac:dyDescent="0.2">
      <c r="A480" s="652" t="s">
        <v>747</v>
      </c>
      <c r="B480" s="652"/>
      <c r="C480" s="652"/>
      <c r="D480" s="652"/>
      <c r="E480" s="652"/>
      <c r="F480" s="652"/>
      <c r="G480" s="652"/>
      <c r="H480" s="652"/>
      <c r="I480" s="652"/>
      <c r="J480" s="652"/>
      <c r="K480" s="652"/>
      <c r="L480" s="652"/>
      <c r="M480" s="652"/>
      <c r="N480" s="652"/>
      <c r="O480" s="652"/>
      <c r="P480" s="652"/>
      <c r="Q480" s="652"/>
      <c r="R480" s="652"/>
      <c r="S480" s="652"/>
      <c r="T480" s="652"/>
      <c r="U480" s="652"/>
      <c r="V480" s="652"/>
      <c r="W480" s="652"/>
      <c r="X480" s="652"/>
      <c r="Y480" s="652"/>
      <c r="Z480" s="652"/>
      <c r="AA480" s="54"/>
      <c r="AB480" s="54"/>
      <c r="AC480" s="54"/>
    </row>
    <row r="481" spans="1:68" ht="16.5" hidden="1" customHeight="1" x14ac:dyDescent="0.25">
      <c r="A481" s="653" t="s">
        <v>747</v>
      </c>
      <c r="B481" s="653"/>
      <c r="C481" s="653"/>
      <c r="D481" s="653"/>
      <c r="E481" s="653"/>
      <c r="F481" s="653"/>
      <c r="G481" s="653"/>
      <c r="H481" s="653"/>
      <c r="I481" s="653"/>
      <c r="J481" s="653"/>
      <c r="K481" s="653"/>
      <c r="L481" s="653"/>
      <c r="M481" s="653"/>
      <c r="N481" s="653"/>
      <c r="O481" s="653"/>
      <c r="P481" s="653"/>
      <c r="Q481" s="653"/>
      <c r="R481" s="653"/>
      <c r="S481" s="653"/>
      <c r="T481" s="653"/>
      <c r="U481" s="653"/>
      <c r="V481" s="653"/>
      <c r="W481" s="653"/>
      <c r="X481" s="653"/>
      <c r="Y481" s="653"/>
      <c r="Z481" s="653"/>
      <c r="AA481" s="65"/>
      <c r="AB481" s="65"/>
      <c r="AC481" s="79"/>
    </row>
    <row r="482" spans="1:68" ht="14.25" hidden="1" customHeight="1" x14ac:dyDescent="0.25">
      <c r="A482" s="654" t="s">
        <v>114</v>
      </c>
      <c r="B482" s="654"/>
      <c r="C482" s="654"/>
      <c r="D482" s="654"/>
      <c r="E482" s="654"/>
      <c r="F482" s="654"/>
      <c r="G482" s="654"/>
      <c r="H482" s="654"/>
      <c r="I482" s="654"/>
      <c r="J482" s="654"/>
      <c r="K482" s="654"/>
      <c r="L482" s="654"/>
      <c r="M482" s="654"/>
      <c r="N482" s="654"/>
      <c r="O482" s="654"/>
      <c r="P482" s="654"/>
      <c r="Q482" s="654"/>
      <c r="R482" s="654"/>
      <c r="S482" s="654"/>
      <c r="T482" s="654"/>
      <c r="U482" s="654"/>
      <c r="V482" s="654"/>
      <c r="W482" s="654"/>
      <c r="X482" s="654"/>
      <c r="Y482" s="654"/>
      <c r="Z482" s="654"/>
      <c r="AA482" s="66"/>
      <c r="AB482" s="66"/>
      <c r="AC482" s="80"/>
    </row>
    <row r="483" spans="1:68" ht="27" hidden="1" customHeight="1" x14ac:dyDescent="0.25">
      <c r="A483" s="63" t="s">
        <v>748</v>
      </c>
      <c r="B483" s="63" t="s">
        <v>749</v>
      </c>
      <c r="C483" s="36">
        <v>4301011763</v>
      </c>
      <c r="D483" s="655">
        <v>4640242181011</v>
      </c>
      <c r="E483" s="655"/>
      <c r="F483" s="62">
        <v>1.35</v>
      </c>
      <c r="G483" s="37">
        <v>8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89</v>
      </c>
      <c r="N483" s="38"/>
      <c r="O483" s="37">
        <v>55</v>
      </c>
      <c r="P483" s="896" t="s">
        <v>750</v>
      </c>
      <c r="Q483" s="657"/>
      <c r="R483" s="657"/>
      <c r="S483" s="657"/>
      <c r="T483" s="658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2" t="s">
        <v>751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hidden="1" customHeight="1" x14ac:dyDescent="0.25">
      <c r="A484" s="63" t="s">
        <v>752</v>
      </c>
      <c r="B484" s="63" t="s">
        <v>753</v>
      </c>
      <c r="C484" s="36">
        <v>4301011585</v>
      </c>
      <c r="D484" s="655">
        <v>4640242180441</v>
      </c>
      <c r="E484" s="655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897" t="s">
        <v>754</v>
      </c>
      <c r="Q484" s="657"/>
      <c r="R484" s="657"/>
      <c r="S484" s="657"/>
      <c r="T484" s="658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54" t="s">
        <v>755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hidden="1" customHeight="1" x14ac:dyDescent="0.25">
      <c r="A485" s="63" t="s">
        <v>756</v>
      </c>
      <c r="B485" s="63" t="s">
        <v>757</v>
      </c>
      <c r="C485" s="36">
        <v>4301011584</v>
      </c>
      <c r="D485" s="655">
        <v>4640242180564</v>
      </c>
      <c r="E485" s="655"/>
      <c r="F485" s="62">
        <v>1.5</v>
      </c>
      <c r="G485" s="37">
        <v>8</v>
      </c>
      <c r="H485" s="62">
        <v>12</v>
      </c>
      <c r="I485" s="62">
        <v>12.435</v>
      </c>
      <c r="J485" s="37">
        <v>64</v>
      </c>
      <c r="K485" s="37" t="s">
        <v>119</v>
      </c>
      <c r="L485" s="37" t="s">
        <v>45</v>
      </c>
      <c r="M485" s="38" t="s">
        <v>118</v>
      </c>
      <c r="N485" s="38"/>
      <c r="O485" s="37">
        <v>50</v>
      </c>
      <c r="P485" s="898" t="s">
        <v>758</v>
      </c>
      <c r="Q485" s="657"/>
      <c r="R485" s="657"/>
      <c r="S485" s="657"/>
      <c r="T485" s="658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56" t="s">
        <v>759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idden="1" x14ac:dyDescent="0.2">
      <c r="A486" s="662"/>
      <c r="B486" s="662"/>
      <c r="C486" s="662"/>
      <c r="D486" s="662"/>
      <c r="E486" s="662"/>
      <c r="F486" s="662"/>
      <c r="G486" s="662"/>
      <c r="H486" s="662"/>
      <c r="I486" s="662"/>
      <c r="J486" s="662"/>
      <c r="K486" s="662"/>
      <c r="L486" s="662"/>
      <c r="M486" s="662"/>
      <c r="N486" s="662"/>
      <c r="O486" s="663"/>
      <c r="P486" s="659" t="s">
        <v>40</v>
      </c>
      <c r="Q486" s="660"/>
      <c r="R486" s="660"/>
      <c r="S486" s="660"/>
      <c r="T486" s="660"/>
      <c r="U486" s="660"/>
      <c r="V486" s="661"/>
      <c r="W486" s="42" t="s">
        <v>39</v>
      </c>
      <c r="X486" s="43">
        <f>IFERROR(X483/H483,"0")+IFERROR(X484/H484,"0")+IFERROR(X485/H485,"0")</f>
        <v>0</v>
      </c>
      <c r="Y486" s="43">
        <f>IFERROR(Y483/H483,"0")+IFERROR(Y484/H484,"0")+IFERROR(Y485/H485,"0")</f>
        <v>0</v>
      </c>
      <c r="Z486" s="43">
        <f>IFERROR(IF(Z483="",0,Z483),"0")+IFERROR(IF(Z484="",0,Z484),"0")+IFERROR(IF(Z485="",0,Z485),"0")</f>
        <v>0</v>
      </c>
      <c r="AA486" s="67"/>
      <c r="AB486" s="67"/>
      <c r="AC486" s="67"/>
    </row>
    <row r="487" spans="1:68" hidden="1" x14ac:dyDescent="0.2">
      <c r="A487" s="662"/>
      <c r="B487" s="662"/>
      <c r="C487" s="662"/>
      <c r="D487" s="662"/>
      <c r="E487" s="662"/>
      <c r="F487" s="662"/>
      <c r="G487" s="662"/>
      <c r="H487" s="662"/>
      <c r="I487" s="662"/>
      <c r="J487" s="662"/>
      <c r="K487" s="662"/>
      <c r="L487" s="662"/>
      <c r="M487" s="662"/>
      <c r="N487" s="662"/>
      <c r="O487" s="663"/>
      <c r="P487" s="659" t="s">
        <v>40</v>
      </c>
      <c r="Q487" s="660"/>
      <c r="R487" s="660"/>
      <c r="S487" s="660"/>
      <c r="T487" s="660"/>
      <c r="U487" s="660"/>
      <c r="V487" s="661"/>
      <c r="W487" s="42" t="s">
        <v>0</v>
      </c>
      <c r="X487" s="43">
        <f>IFERROR(SUM(X483:X485),"0")</f>
        <v>0</v>
      </c>
      <c r="Y487" s="43">
        <f>IFERROR(SUM(Y483:Y485),"0")</f>
        <v>0</v>
      </c>
      <c r="Z487" s="42"/>
      <c r="AA487" s="67"/>
      <c r="AB487" s="67"/>
      <c r="AC487" s="67"/>
    </row>
    <row r="488" spans="1:68" ht="14.25" hidden="1" customHeight="1" x14ac:dyDescent="0.25">
      <c r="A488" s="654" t="s">
        <v>153</v>
      </c>
      <c r="B488" s="654"/>
      <c r="C488" s="654"/>
      <c r="D488" s="654"/>
      <c r="E488" s="654"/>
      <c r="F488" s="654"/>
      <c r="G488" s="654"/>
      <c r="H488" s="654"/>
      <c r="I488" s="654"/>
      <c r="J488" s="654"/>
      <c r="K488" s="654"/>
      <c r="L488" s="654"/>
      <c r="M488" s="654"/>
      <c r="N488" s="654"/>
      <c r="O488" s="654"/>
      <c r="P488" s="654"/>
      <c r="Q488" s="654"/>
      <c r="R488" s="654"/>
      <c r="S488" s="654"/>
      <c r="T488" s="654"/>
      <c r="U488" s="654"/>
      <c r="V488" s="654"/>
      <c r="W488" s="654"/>
      <c r="X488" s="654"/>
      <c r="Y488" s="654"/>
      <c r="Z488" s="654"/>
      <c r="AA488" s="66"/>
      <c r="AB488" s="66"/>
      <c r="AC488" s="80"/>
    </row>
    <row r="489" spans="1:68" ht="27" hidden="1" customHeight="1" x14ac:dyDescent="0.25">
      <c r="A489" s="63" t="s">
        <v>760</v>
      </c>
      <c r="B489" s="63" t="s">
        <v>761</v>
      </c>
      <c r="C489" s="36">
        <v>4301020269</v>
      </c>
      <c r="D489" s="655">
        <v>4640242180519</v>
      </c>
      <c r="E489" s="655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899" t="s">
        <v>762</v>
      </c>
      <c r="Q489" s="657"/>
      <c r="R489" s="657"/>
      <c r="S489" s="657"/>
      <c r="T489" s="658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8" t="s">
        <v>763</v>
      </c>
      <c r="AG489" s="78"/>
      <c r="AJ489" s="84" t="s">
        <v>45</v>
      </c>
      <c r="AK489" s="84">
        <v>0</v>
      </c>
      <c r="BB489" s="559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hidden="1" customHeight="1" x14ac:dyDescent="0.25">
      <c r="A490" s="63" t="s">
        <v>760</v>
      </c>
      <c r="B490" s="63" t="s">
        <v>764</v>
      </c>
      <c r="C490" s="36">
        <v>4301020400</v>
      </c>
      <c r="D490" s="655">
        <v>4640242180519</v>
      </c>
      <c r="E490" s="655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00" t="s">
        <v>765</v>
      </c>
      <c r="Q490" s="657"/>
      <c r="R490" s="657"/>
      <c r="S490" s="657"/>
      <c r="T490" s="658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766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hidden="1" customHeight="1" x14ac:dyDescent="0.25">
      <c r="A491" s="63" t="s">
        <v>767</v>
      </c>
      <c r="B491" s="63" t="s">
        <v>768</v>
      </c>
      <c r="C491" s="36">
        <v>4301020260</v>
      </c>
      <c r="D491" s="655">
        <v>4640242180526</v>
      </c>
      <c r="E491" s="655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01" t="s">
        <v>769</v>
      </c>
      <c r="Q491" s="657"/>
      <c r="R491" s="657"/>
      <c r="S491" s="657"/>
      <c r="T491" s="658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763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hidden="1" customHeight="1" x14ac:dyDescent="0.25">
      <c r="A492" s="63" t="s">
        <v>770</v>
      </c>
      <c r="B492" s="63" t="s">
        <v>771</v>
      </c>
      <c r="C492" s="36">
        <v>4301020295</v>
      </c>
      <c r="D492" s="655">
        <v>4640242181363</v>
      </c>
      <c r="E492" s="655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02" t="s">
        <v>772</v>
      </c>
      <c r="Q492" s="657"/>
      <c r="R492" s="657"/>
      <c r="S492" s="657"/>
      <c r="T492" s="658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4" t="s">
        <v>773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idden="1" x14ac:dyDescent="0.2">
      <c r="A493" s="662"/>
      <c r="B493" s="662"/>
      <c r="C493" s="662"/>
      <c r="D493" s="662"/>
      <c r="E493" s="662"/>
      <c r="F493" s="662"/>
      <c r="G493" s="662"/>
      <c r="H493" s="662"/>
      <c r="I493" s="662"/>
      <c r="J493" s="662"/>
      <c r="K493" s="662"/>
      <c r="L493" s="662"/>
      <c r="M493" s="662"/>
      <c r="N493" s="662"/>
      <c r="O493" s="663"/>
      <c r="P493" s="659" t="s">
        <v>40</v>
      </c>
      <c r="Q493" s="660"/>
      <c r="R493" s="660"/>
      <c r="S493" s="660"/>
      <c r="T493" s="660"/>
      <c r="U493" s="660"/>
      <c r="V493" s="661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hidden="1" x14ac:dyDescent="0.2">
      <c r="A494" s="662"/>
      <c r="B494" s="662"/>
      <c r="C494" s="662"/>
      <c r="D494" s="662"/>
      <c r="E494" s="662"/>
      <c r="F494" s="662"/>
      <c r="G494" s="662"/>
      <c r="H494" s="662"/>
      <c r="I494" s="662"/>
      <c r="J494" s="662"/>
      <c r="K494" s="662"/>
      <c r="L494" s="662"/>
      <c r="M494" s="662"/>
      <c r="N494" s="662"/>
      <c r="O494" s="663"/>
      <c r="P494" s="659" t="s">
        <v>40</v>
      </c>
      <c r="Q494" s="660"/>
      <c r="R494" s="660"/>
      <c r="S494" s="660"/>
      <c r="T494" s="660"/>
      <c r="U494" s="660"/>
      <c r="V494" s="661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hidden="1" customHeight="1" x14ac:dyDescent="0.25">
      <c r="A495" s="654" t="s">
        <v>78</v>
      </c>
      <c r="B495" s="654"/>
      <c r="C495" s="654"/>
      <c r="D495" s="654"/>
      <c r="E495" s="654"/>
      <c r="F495" s="654"/>
      <c r="G495" s="654"/>
      <c r="H495" s="654"/>
      <c r="I495" s="654"/>
      <c r="J495" s="654"/>
      <c r="K495" s="654"/>
      <c r="L495" s="654"/>
      <c r="M495" s="654"/>
      <c r="N495" s="654"/>
      <c r="O495" s="654"/>
      <c r="P495" s="654"/>
      <c r="Q495" s="654"/>
      <c r="R495" s="654"/>
      <c r="S495" s="654"/>
      <c r="T495" s="654"/>
      <c r="U495" s="654"/>
      <c r="V495" s="654"/>
      <c r="W495" s="654"/>
      <c r="X495" s="654"/>
      <c r="Y495" s="654"/>
      <c r="Z495" s="654"/>
      <c r="AA495" s="66"/>
      <c r="AB495" s="66"/>
      <c r="AC495" s="80"/>
    </row>
    <row r="496" spans="1:68" ht="27" hidden="1" customHeight="1" x14ac:dyDescent="0.25">
      <c r="A496" s="63" t="s">
        <v>774</v>
      </c>
      <c r="B496" s="63" t="s">
        <v>775</v>
      </c>
      <c r="C496" s="36">
        <v>4301031280</v>
      </c>
      <c r="D496" s="655">
        <v>4640242180816</v>
      </c>
      <c r="E496" s="655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03" t="s">
        <v>776</v>
      </c>
      <c r="Q496" s="657"/>
      <c r="R496" s="657"/>
      <c r="S496" s="657"/>
      <c r="T496" s="658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66" t="s">
        <v>777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778</v>
      </c>
      <c r="B497" s="63" t="s">
        <v>779</v>
      </c>
      <c r="C497" s="36">
        <v>4301031244</v>
      </c>
      <c r="D497" s="655">
        <v>4640242180595</v>
      </c>
      <c r="E497" s="655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04" t="s">
        <v>780</v>
      </c>
      <c r="Q497" s="657"/>
      <c r="R497" s="657"/>
      <c r="S497" s="657"/>
      <c r="T497" s="658"/>
      <c r="U497" s="39" t="s">
        <v>45</v>
      </c>
      <c r="V497" s="39" t="s">
        <v>45</v>
      </c>
      <c r="W497" s="40" t="s">
        <v>0</v>
      </c>
      <c r="X497" s="58">
        <v>1200</v>
      </c>
      <c r="Y497" s="55">
        <f>IFERROR(IF(X497="",0,CEILING((X497/$H497),1)*$H497),"")</f>
        <v>1201.2</v>
      </c>
      <c r="Z497" s="41">
        <f>IFERROR(IF(Y497=0,"",ROUNDUP(Y497/H497,0)*0.00902),"")</f>
        <v>2.57972</v>
      </c>
      <c r="AA497" s="68" t="s">
        <v>45</v>
      </c>
      <c r="AB497" s="69" t="s">
        <v>45</v>
      </c>
      <c r="AC497" s="568" t="s">
        <v>781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1277.1428571428571</v>
      </c>
      <c r="BN497" s="78">
        <f>IFERROR(Y497*I497/H497,"0")</f>
        <v>1278.4199999999998</v>
      </c>
      <c r="BO497" s="78">
        <f>IFERROR(1/J497*(X497/H497),"0")</f>
        <v>2.1645021645021645</v>
      </c>
      <c r="BP497" s="78">
        <f>IFERROR(1/J497*(Y497/H497),"0")</f>
        <v>2.1666666666666665</v>
      </c>
    </row>
    <row r="498" spans="1:68" x14ac:dyDescent="0.2">
      <c r="A498" s="662"/>
      <c r="B498" s="662"/>
      <c r="C498" s="662"/>
      <c r="D498" s="662"/>
      <c r="E498" s="662"/>
      <c r="F498" s="662"/>
      <c r="G498" s="662"/>
      <c r="H498" s="662"/>
      <c r="I498" s="662"/>
      <c r="J498" s="662"/>
      <c r="K498" s="662"/>
      <c r="L498" s="662"/>
      <c r="M498" s="662"/>
      <c r="N498" s="662"/>
      <c r="O498" s="663"/>
      <c r="P498" s="659" t="s">
        <v>40</v>
      </c>
      <c r="Q498" s="660"/>
      <c r="R498" s="660"/>
      <c r="S498" s="660"/>
      <c r="T498" s="660"/>
      <c r="U498" s="660"/>
      <c r="V498" s="661"/>
      <c r="W498" s="42" t="s">
        <v>39</v>
      </c>
      <c r="X498" s="43">
        <f>IFERROR(X496/H496,"0")+IFERROR(X497/H497,"0")</f>
        <v>285.71428571428572</v>
      </c>
      <c r="Y498" s="43">
        <f>IFERROR(Y496/H496,"0")+IFERROR(Y497/H497,"0")</f>
        <v>286</v>
      </c>
      <c r="Z498" s="43">
        <f>IFERROR(IF(Z496="",0,Z496),"0")+IFERROR(IF(Z497="",0,Z497),"0")</f>
        <v>2.57972</v>
      </c>
      <c r="AA498" s="67"/>
      <c r="AB498" s="67"/>
      <c r="AC498" s="67"/>
    </row>
    <row r="499" spans="1:68" x14ac:dyDescent="0.2">
      <c r="A499" s="662"/>
      <c r="B499" s="662"/>
      <c r="C499" s="662"/>
      <c r="D499" s="662"/>
      <c r="E499" s="662"/>
      <c r="F499" s="662"/>
      <c r="G499" s="662"/>
      <c r="H499" s="662"/>
      <c r="I499" s="662"/>
      <c r="J499" s="662"/>
      <c r="K499" s="662"/>
      <c r="L499" s="662"/>
      <c r="M499" s="662"/>
      <c r="N499" s="662"/>
      <c r="O499" s="663"/>
      <c r="P499" s="659" t="s">
        <v>40</v>
      </c>
      <c r="Q499" s="660"/>
      <c r="R499" s="660"/>
      <c r="S499" s="660"/>
      <c r="T499" s="660"/>
      <c r="U499" s="660"/>
      <c r="V499" s="661"/>
      <c r="W499" s="42" t="s">
        <v>0</v>
      </c>
      <c r="X499" s="43">
        <f>IFERROR(SUM(X496:X497),"0")</f>
        <v>1200</v>
      </c>
      <c r="Y499" s="43">
        <f>IFERROR(SUM(Y496:Y497),"0")</f>
        <v>1201.2</v>
      </c>
      <c r="Z499" s="42"/>
      <c r="AA499" s="67"/>
      <c r="AB499" s="67"/>
      <c r="AC499" s="67"/>
    </row>
    <row r="500" spans="1:68" ht="14.25" hidden="1" customHeight="1" x14ac:dyDescent="0.25">
      <c r="A500" s="654" t="s">
        <v>85</v>
      </c>
      <c r="B500" s="654"/>
      <c r="C500" s="654"/>
      <c r="D500" s="654"/>
      <c r="E500" s="654"/>
      <c r="F500" s="654"/>
      <c r="G500" s="654"/>
      <c r="H500" s="654"/>
      <c r="I500" s="654"/>
      <c r="J500" s="654"/>
      <c r="K500" s="654"/>
      <c r="L500" s="654"/>
      <c r="M500" s="654"/>
      <c r="N500" s="654"/>
      <c r="O500" s="654"/>
      <c r="P500" s="654"/>
      <c r="Q500" s="654"/>
      <c r="R500" s="654"/>
      <c r="S500" s="654"/>
      <c r="T500" s="654"/>
      <c r="U500" s="654"/>
      <c r="V500" s="654"/>
      <c r="W500" s="654"/>
      <c r="X500" s="654"/>
      <c r="Y500" s="654"/>
      <c r="Z500" s="654"/>
      <c r="AA500" s="66"/>
      <c r="AB500" s="66"/>
      <c r="AC500" s="80"/>
    </row>
    <row r="501" spans="1:68" ht="27" hidden="1" customHeight="1" x14ac:dyDescent="0.25">
      <c r="A501" s="63" t="s">
        <v>782</v>
      </c>
      <c r="B501" s="63" t="s">
        <v>783</v>
      </c>
      <c r="C501" s="36">
        <v>4301052046</v>
      </c>
      <c r="D501" s="655">
        <v>4640242180533</v>
      </c>
      <c r="E501" s="655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05" t="s">
        <v>784</v>
      </c>
      <c r="Q501" s="657"/>
      <c r="R501" s="657"/>
      <c r="S501" s="657"/>
      <c r="T501" s="658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0" t="s">
        <v>785</v>
      </c>
      <c r="AG501" s="78"/>
      <c r="AJ501" s="84" t="s">
        <v>45</v>
      </c>
      <c r="AK501" s="84">
        <v>0</v>
      </c>
      <c r="BB501" s="571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hidden="1" customHeight="1" x14ac:dyDescent="0.25">
      <c r="A502" s="63" t="s">
        <v>782</v>
      </c>
      <c r="B502" s="63" t="s">
        <v>786</v>
      </c>
      <c r="C502" s="36">
        <v>4301051887</v>
      </c>
      <c r="D502" s="655">
        <v>4640242180533</v>
      </c>
      <c r="E502" s="655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06" t="s">
        <v>784</v>
      </c>
      <c r="Q502" s="657"/>
      <c r="R502" s="657"/>
      <c r="S502" s="657"/>
      <c r="T502" s="658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2" t="s">
        <v>785</v>
      </c>
      <c r="AG502" s="78"/>
      <c r="AJ502" s="84" t="s">
        <v>45</v>
      </c>
      <c r="AK502" s="84">
        <v>0</v>
      </c>
      <c r="BB502" s="573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idden="1" x14ac:dyDescent="0.2">
      <c r="A503" s="662"/>
      <c r="B503" s="662"/>
      <c r="C503" s="662"/>
      <c r="D503" s="662"/>
      <c r="E503" s="662"/>
      <c r="F503" s="662"/>
      <c r="G503" s="662"/>
      <c r="H503" s="662"/>
      <c r="I503" s="662"/>
      <c r="J503" s="662"/>
      <c r="K503" s="662"/>
      <c r="L503" s="662"/>
      <c r="M503" s="662"/>
      <c r="N503" s="662"/>
      <c r="O503" s="663"/>
      <c r="P503" s="659" t="s">
        <v>40</v>
      </c>
      <c r="Q503" s="660"/>
      <c r="R503" s="660"/>
      <c r="S503" s="660"/>
      <c r="T503" s="660"/>
      <c r="U503" s="660"/>
      <c r="V503" s="661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 hidden="1" x14ac:dyDescent="0.2">
      <c r="A504" s="662"/>
      <c r="B504" s="662"/>
      <c r="C504" s="662"/>
      <c r="D504" s="662"/>
      <c r="E504" s="662"/>
      <c r="F504" s="662"/>
      <c r="G504" s="662"/>
      <c r="H504" s="662"/>
      <c r="I504" s="662"/>
      <c r="J504" s="662"/>
      <c r="K504" s="662"/>
      <c r="L504" s="662"/>
      <c r="M504" s="662"/>
      <c r="N504" s="662"/>
      <c r="O504" s="663"/>
      <c r="P504" s="659" t="s">
        <v>40</v>
      </c>
      <c r="Q504" s="660"/>
      <c r="R504" s="660"/>
      <c r="S504" s="660"/>
      <c r="T504" s="660"/>
      <c r="U504" s="660"/>
      <c r="V504" s="661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4.25" hidden="1" customHeight="1" x14ac:dyDescent="0.25">
      <c r="A505" s="654" t="s">
        <v>188</v>
      </c>
      <c r="B505" s="654"/>
      <c r="C505" s="654"/>
      <c r="D505" s="654"/>
      <c r="E505" s="654"/>
      <c r="F505" s="654"/>
      <c r="G505" s="654"/>
      <c r="H505" s="654"/>
      <c r="I505" s="654"/>
      <c r="J505" s="654"/>
      <c r="K505" s="654"/>
      <c r="L505" s="654"/>
      <c r="M505" s="654"/>
      <c r="N505" s="654"/>
      <c r="O505" s="654"/>
      <c r="P505" s="654"/>
      <c r="Q505" s="654"/>
      <c r="R505" s="654"/>
      <c r="S505" s="654"/>
      <c r="T505" s="654"/>
      <c r="U505" s="654"/>
      <c r="V505" s="654"/>
      <c r="W505" s="654"/>
      <c r="X505" s="654"/>
      <c r="Y505" s="654"/>
      <c r="Z505" s="654"/>
      <c r="AA505" s="66"/>
      <c r="AB505" s="66"/>
      <c r="AC505" s="80"/>
    </row>
    <row r="506" spans="1:68" ht="27" hidden="1" customHeight="1" x14ac:dyDescent="0.25">
      <c r="A506" s="63" t="s">
        <v>787</v>
      </c>
      <c r="B506" s="63" t="s">
        <v>788</v>
      </c>
      <c r="C506" s="36">
        <v>4301060485</v>
      </c>
      <c r="D506" s="655">
        <v>4640242180120</v>
      </c>
      <c r="E506" s="655"/>
      <c r="F506" s="62">
        <v>1.3</v>
      </c>
      <c r="G506" s="37">
        <v>6</v>
      </c>
      <c r="H506" s="62">
        <v>7.8</v>
      </c>
      <c r="I506" s="62">
        <v>8.2349999999999994</v>
      </c>
      <c r="J506" s="37">
        <v>64</v>
      </c>
      <c r="K506" s="37" t="s">
        <v>119</v>
      </c>
      <c r="L506" s="37" t="s">
        <v>45</v>
      </c>
      <c r="M506" s="38" t="s">
        <v>89</v>
      </c>
      <c r="N506" s="38"/>
      <c r="O506" s="37">
        <v>40</v>
      </c>
      <c r="P506" s="907" t="s">
        <v>789</v>
      </c>
      <c r="Q506" s="657"/>
      <c r="R506" s="657"/>
      <c r="S506" s="657"/>
      <c r="T506" s="658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4" t="s">
        <v>790</v>
      </c>
      <c r="AG506" s="78"/>
      <c r="AJ506" s="84" t="s">
        <v>45</v>
      </c>
      <c r="AK506" s="84">
        <v>0</v>
      </c>
      <c r="BB506" s="575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hidden="1" customHeight="1" x14ac:dyDescent="0.25">
      <c r="A507" s="63" t="s">
        <v>787</v>
      </c>
      <c r="B507" s="63" t="s">
        <v>791</v>
      </c>
      <c r="C507" s="36">
        <v>4301060496</v>
      </c>
      <c r="D507" s="655">
        <v>4640242180120</v>
      </c>
      <c r="E507" s="655"/>
      <c r="F507" s="62">
        <v>1.5</v>
      </c>
      <c r="G507" s="37">
        <v>6</v>
      </c>
      <c r="H507" s="62">
        <v>9</v>
      </c>
      <c r="I507" s="62">
        <v>9.4350000000000005</v>
      </c>
      <c r="J507" s="37">
        <v>64</v>
      </c>
      <c r="K507" s="37" t="s">
        <v>119</v>
      </c>
      <c r="L507" s="37" t="s">
        <v>45</v>
      </c>
      <c r="M507" s="38" t="s">
        <v>105</v>
      </c>
      <c r="N507" s="38"/>
      <c r="O507" s="37">
        <v>40</v>
      </c>
      <c r="P507" s="908" t="s">
        <v>792</v>
      </c>
      <c r="Q507" s="657"/>
      <c r="R507" s="657"/>
      <c r="S507" s="657"/>
      <c r="T507" s="658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6" t="s">
        <v>790</v>
      </c>
      <c r="AG507" s="78"/>
      <c r="AJ507" s="84" t="s">
        <v>45</v>
      </c>
      <c r="AK507" s="84">
        <v>0</v>
      </c>
      <c r="BB507" s="577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hidden="1" customHeight="1" x14ac:dyDescent="0.25">
      <c r="A508" s="63" t="s">
        <v>793</v>
      </c>
      <c r="B508" s="63" t="s">
        <v>794</v>
      </c>
      <c r="C508" s="36">
        <v>4301060486</v>
      </c>
      <c r="D508" s="655">
        <v>4640242180137</v>
      </c>
      <c r="E508" s="655"/>
      <c r="F508" s="62">
        <v>1.3</v>
      </c>
      <c r="G508" s="37">
        <v>6</v>
      </c>
      <c r="H508" s="62">
        <v>7.8</v>
      </c>
      <c r="I508" s="62">
        <v>8.2349999999999994</v>
      </c>
      <c r="J508" s="37">
        <v>64</v>
      </c>
      <c r="K508" s="37" t="s">
        <v>119</v>
      </c>
      <c r="L508" s="37" t="s">
        <v>45</v>
      </c>
      <c r="M508" s="38" t="s">
        <v>89</v>
      </c>
      <c r="N508" s="38"/>
      <c r="O508" s="37">
        <v>40</v>
      </c>
      <c r="P508" s="909" t="s">
        <v>795</v>
      </c>
      <c r="Q508" s="657"/>
      <c r="R508" s="657"/>
      <c r="S508" s="657"/>
      <c r="T508" s="658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8" t="s">
        <v>796</v>
      </c>
      <c r="AG508" s="78"/>
      <c r="AJ508" s="84" t="s">
        <v>45</v>
      </c>
      <c r="AK508" s="84">
        <v>0</v>
      </c>
      <c r="BB508" s="57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hidden="1" customHeight="1" x14ac:dyDescent="0.25">
      <c r="A509" s="63" t="s">
        <v>793</v>
      </c>
      <c r="B509" s="63" t="s">
        <v>797</v>
      </c>
      <c r="C509" s="36">
        <v>4301060498</v>
      </c>
      <c r="D509" s="655">
        <v>4640242180137</v>
      </c>
      <c r="E509" s="655"/>
      <c r="F509" s="62">
        <v>1.5</v>
      </c>
      <c r="G509" s="37">
        <v>6</v>
      </c>
      <c r="H509" s="62">
        <v>9</v>
      </c>
      <c r="I509" s="62">
        <v>9.4350000000000005</v>
      </c>
      <c r="J509" s="37">
        <v>64</v>
      </c>
      <c r="K509" s="37" t="s">
        <v>119</v>
      </c>
      <c r="L509" s="37" t="s">
        <v>45</v>
      </c>
      <c r="M509" s="38" t="s">
        <v>105</v>
      </c>
      <c r="N509" s="38"/>
      <c r="O509" s="37">
        <v>40</v>
      </c>
      <c r="P509" s="910" t="s">
        <v>798</v>
      </c>
      <c r="Q509" s="657"/>
      <c r="R509" s="657"/>
      <c r="S509" s="657"/>
      <c r="T509" s="658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0" t="s">
        <v>796</v>
      </c>
      <c r="AG509" s="78"/>
      <c r="AJ509" s="84" t="s">
        <v>45</v>
      </c>
      <c r="AK509" s="84">
        <v>0</v>
      </c>
      <c r="BB509" s="581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idden="1" x14ac:dyDescent="0.2">
      <c r="A510" s="662"/>
      <c r="B510" s="662"/>
      <c r="C510" s="662"/>
      <c r="D510" s="662"/>
      <c r="E510" s="662"/>
      <c r="F510" s="662"/>
      <c r="G510" s="662"/>
      <c r="H510" s="662"/>
      <c r="I510" s="662"/>
      <c r="J510" s="662"/>
      <c r="K510" s="662"/>
      <c r="L510" s="662"/>
      <c r="M510" s="662"/>
      <c r="N510" s="662"/>
      <c r="O510" s="663"/>
      <c r="P510" s="659" t="s">
        <v>40</v>
      </c>
      <c r="Q510" s="660"/>
      <c r="R510" s="660"/>
      <c r="S510" s="660"/>
      <c r="T510" s="660"/>
      <c r="U510" s="660"/>
      <c r="V510" s="661"/>
      <c r="W510" s="42" t="s">
        <v>39</v>
      </c>
      <c r="X510" s="43">
        <f>IFERROR(X506/H506,"0")+IFERROR(X507/H507,"0")+IFERROR(X508/H508,"0")+IFERROR(X509/H509,"0")</f>
        <v>0</v>
      </c>
      <c r="Y510" s="43">
        <f>IFERROR(Y506/H506,"0")+IFERROR(Y507/H507,"0")+IFERROR(Y508/H508,"0")+IFERROR(Y509/H509,"0")</f>
        <v>0</v>
      </c>
      <c r="Z510" s="43">
        <f>IFERROR(IF(Z506="",0,Z506),"0")+IFERROR(IF(Z507="",0,Z507),"0")+IFERROR(IF(Z508="",0,Z508),"0")+IFERROR(IF(Z509="",0,Z509),"0")</f>
        <v>0</v>
      </c>
      <c r="AA510" s="67"/>
      <c r="AB510" s="67"/>
      <c r="AC510" s="67"/>
    </row>
    <row r="511" spans="1:68" hidden="1" x14ac:dyDescent="0.2">
      <c r="A511" s="662"/>
      <c r="B511" s="662"/>
      <c r="C511" s="662"/>
      <c r="D511" s="662"/>
      <c r="E511" s="662"/>
      <c r="F511" s="662"/>
      <c r="G511" s="662"/>
      <c r="H511" s="662"/>
      <c r="I511" s="662"/>
      <c r="J511" s="662"/>
      <c r="K511" s="662"/>
      <c r="L511" s="662"/>
      <c r="M511" s="662"/>
      <c r="N511" s="662"/>
      <c r="O511" s="663"/>
      <c r="P511" s="659" t="s">
        <v>40</v>
      </c>
      <c r="Q511" s="660"/>
      <c r="R511" s="660"/>
      <c r="S511" s="660"/>
      <c r="T511" s="660"/>
      <c r="U511" s="660"/>
      <c r="V511" s="661"/>
      <c r="W511" s="42" t="s">
        <v>0</v>
      </c>
      <c r="X511" s="43">
        <f>IFERROR(SUM(X506:X509),"0")</f>
        <v>0</v>
      </c>
      <c r="Y511" s="43">
        <f>IFERROR(SUM(Y506:Y509),"0")</f>
        <v>0</v>
      </c>
      <c r="Z511" s="42"/>
      <c r="AA511" s="67"/>
      <c r="AB511" s="67"/>
      <c r="AC511" s="67"/>
    </row>
    <row r="512" spans="1:68" ht="16.5" hidden="1" customHeight="1" x14ac:dyDescent="0.25">
      <c r="A512" s="653" t="s">
        <v>799</v>
      </c>
      <c r="B512" s="653"/>
      <c r="C512" s="653"/>
      <c r="D512" s="653"/>
      <c r="E512" s="653"/>
      <c r="F512" s="653"/>
      <c r="G512" s="653"/>
      <c r="H512" s="653"/>
      <c r="I512" s="653"/>
      <c r="J512" s="653"/>
      <c r="K512" s="653"/>
      <c r="L512" s="653"/>
      <c r="M512" s="653"/>
      <c r="N512" s="653"/>
      <c r="O512" s="653"/>
      <c r="P512" s="653"/>
      <c r="Q512" s="653"/>
      <c r="R512" s="653"/>
      <c r="S512" s="653"/>
      <c r="T512" s="653"/>
      <c r="U512" s="653"/>
      <c r="V512" s="653"/>
      <c r="W512" s="653"/>
      <c r="X512" s="653"/>
      <c r="Y512" s="653"/>
      <c r="Z512" s="653"/>
      <c r="AA512" s="65"/>
      <c r="AB512" s="65"/>
      <c r="AC512" s="79"/>
    </row>
    <row r="513" spans="1:68" ht="14.25" hidden="1" customHeight="1" x14ac:dyDescent="0.25">
      <c r="A513" s="654" t="s">
        <v>153</v>
      </c>
      <c r="B513" s="654"/>
      <c r="C513" s="654"/>
      <c r="D513" s="654"/>
      <c r="E513" s="654"/>
      <c r="F513" s="654"/>
      <c r="G513" s="654"/>
      <c r="H513" s="654"/>
      <c r="I513" s="654"/>
      <c r="J513" s="654"/>
      <c r="K513" s="654"/>
      <c r="L513" s="654"/>
      <c r="M513" s="654"/>
      <c r="N513" s="654"/>
      <c r="O513" s="654"/>
      <c r="P513" s="654"/>
      <c r="Q513" s="654"/>
      <c r="R513" s="654"/>
      <c r="S513" s="654"/>
      <c r="T513" s="654"/>
      <c r="U513" s="654"/>
      <c r="V513" s="654"/>
      <c r="W513" s="654"/>
      <c r="X513" s="654"/>
      <c r="Y513" s="654"/>
      <c r="Z513" s="654"/>
      <c r="AA513" s="66"/>
      <c r="AB513" s="66"/>
      <c r="AC513" s="80"/>
    </row>
    <row r="514" spans="1:68" ht="27" hidden="1" customHeight="1" x14ac:dyDescent="0.25">
      <c r="A514" s="63" t="s">
        <v>800</v>
      </c>
      <c r="B514" s="63" t="s">
        <v>801</v>
      </c>
      <c r="C514" s="36">
        <v>4301020314</v>
      </c>
      <c r="D514" s="655">
        <v>4640242180090</v>
      </c>
      <c r="E514" s="655"/>
      <c r="F514" s="62">
        <v>1.5</v>
      </c>
      <c r="G514" s="37">
        <v>8</v>
      </c>
      <c r="H514" s="62">
        <v>12</v>
      </c>
      <c r="I514" s="62">
        <v>12.435</v>
      </c>
      <c r="J514" s="37">
        <v>64</v>
      </c>
      <c r="K514" s="37" t="s">
        <v>119</v>
      </c>
      <c r="L514" s="37" t="s">
        <v>45</v>
      </c>
      <c r="M514" s="38" t="s">
        <v>118</v>
      </c>
      <c r="N514" s="38"/>
      <c r="O514" s="37">
        <v>50</v>
      </c>
      <c r="P514" s="911" t="s">
        <v>802</v>
      </c>
      <c r="Q514" s="657"/>
      <c r="R514" s="657"/>
      <c r="S514" s="657"/>
      <c r="T514" s="658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803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idden="1" x14ac:dyDescent="0.2">
      <c r="A515" s="662"/>
      <c r="B515" s="662"/>
      <c r="C515" s="662"/>
      <c r="D515" s="662"/>
      <c r="E515" s="662"/>
      <c r="F515" s="662"/>
      <c r="G515" s="662"/>
      <c r="H515" s="662"/>
      <c r="I515" s="662"/>
      <c r="J515" s="662"/>
      <c r="K515" s="662"/>
      <c r="L515" s="662"/>
      <c r="M515" s="662"/>
      <c r="N515" s="662"/>
      <c r="O515" s="663"/>
      <c r="P515" s="659" t="s">
        <v>40</v>
      </c>
      <c r="Q515" s="660"/>
      <c r="R515" s="660"/>
      <c r="S515" s="660"/>
      <c r="T515" s="660"/>
      <c r="U515" s="660"/>
      <c r="V515" s="661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hidden="1" x14ac:dyDescent="0.2">
      <c r="A516" s="662"/>
      <c r="B516" s="662"/>
      <c r="C516" s="662"/>
      <c r="D516" s="662"/>
      <c r="E516" s="662"/>
      <c r="F516" s="662"/>
      <c r="G516" s="662"/>
      <c r="H516" s="662"/>
      <c r="I516" s="662"/>
      <c r="J516" s="662"/>
      <c r="K516" s="662"/>
      <c r="L516" s="662"/>
      <c r="M516" s="662"/>
      <c r="N516" s="662"/>
      <c r="O516" s="663"/>
      <c r="P516" s="659" t="s">
        <v>40</v>
      </c>
      <c r="Q516" s="660"/>
      <c r="R516" s="660"/>
      <c r="S516" s="660"/>
      <c r="T516" s="660"/>
      <c r="U516" s="660"/>
      <c r="V516" s="661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5" customHeight="1" x14ac:dyDescent="0.2">
      <c r="A517" s="662"/>
      <c r="B517" s="662"/>
      <c r="C517" s="662"/>
      <c r="D517" s="662"/>
      <c r="E517" s="662"/>
      <c r="F517" s="662"/>
      <c r="G517" s="662"/>
      <c r="H517" s="662"/>
      <c r="I517" s="662"/>
      <c r="J517" s="662"/>
      <c r="K517" s="662"/>
      <c r="L517" s="662"/>
      <c r="M517" s="662"/>
      <c r="N517" s="662"/>
      <c r="O517" s="915"/>
      <c r="P517" s="912" t="s">
        <v>33</v>
      </c>
      <c r="Q517" s="913"/>
      <c r="R517" s="913"/>
      <c r="S517" s="913"/>
      <c r="T517" s="913"/>
      <c r="U517" s="913"/>
      <c r="V517" s="914"/>
      <c r="W517" s="42" t="s">
        <v>0</v>
      </c>
      <c r="X517" s="43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18113.400000000001</v>
      </c>
      <c r="Y517" s="43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18192.900000000001</v>
      </c>
      <c r="Z517" s="42"/>
      <c r="AA517" s="67"/>
      <c r="AB517" s="67"/>
      <c r="AC517" s="67"/>
    </row>
    <row r="518" spans="1:68" x14ac:dyDescent="0.2">
      <c r="A518" s="662"/>
      <c r="B518" s="662"/>
      <c r="C518" s="662"/>
      <c r="D518" s="662"/>
      <c r="E518" s="662"/>
      <c r="F518" s="662"/>
      <c r="G518" s="662"/>
      <c r="H518" s="662"/>
      <c r="I518" s="662"/>
      <c r="J518" s="662"/>
      <c r="K518" s="662"/>
      <c r="L518" s="662"/>
      <c r="M518" s="662"/>
      <c r="N518" s="662"/>
      <c r="O518" s="915"/>
      <c r="P518" s="912" t="s">
        <v>34</v>
      </c>
      <c r="Q518" s="913"/>
      <c r="R518" s="913"/>
      <c r="S518" s="913"/>
      <c r="T518" s="913"/>
      <c r="U518" s="913"/>
      <c r="V518" s="914"/>
      <c r="W518" s="42" t="s">
        <v>0</v>
      </c>
      <c r="X518" s="43">
        <f>IFERROR(SUM(BM22:BM514),"0")</f>
        <v>18926.295463980467</v>
      </c>
      <c r="Y518" s="43">
        <f>IFERROR(SUM(BN22:BN514),"0")</f>
        <v>19010.067999999999</v>
      </c>
      <c r="Z518" s="42"/>
      <c r="AA518" s="67"/>
      <c r="AB518" s="67"/>
      <c r="AC518" s="67"/>
    </row>
    <row r="519" spans="1:68" x14ac:dyDescent="0.2">
      <c r="A519" s="662"/>
      <c r="B519" s="662"/>
      <c r="C519" s="662"/>
      <c r="D519" s="662"/>
      <c r="E519" s="662"/>
      <c r="F519" s="662"/>
      <c r="G519" s="662"/>
      <c r="H519" s="662"/>
      <c r="I519" s="662"/>
      <c r="J519" s="662"/>
      <c r="K519" s="662"/>
      <c r="L519" s="662"/>
      <c r="M519" s="662"/>
      <c r="N519" s="662"/>
      <c r="O519" s="915"/>
      <c r="P519" s="912" t="s">
        <v>35</v>
      </c>
      <c r="Q519" s="913"/>
      <c r="R519" s="913"/>
      <c r="S519" s="913"/>
      <c r="T519" s="913"/>
      <c r="U519" s="913"/>
      <c r="V519" s="914"/>
      <c r="W519" s="42" t="s">
        <v>20</v>
      </c>
      <c r="X519" s="44">
        <f>ROUNDUP(SUM(BO22:BO514),0)</f>
        <v>29</v>
      </c>
      <c r="Y519" s="44">
        <f>ROUNDUP(SUM(BP22:BP514),0)</f>
        <v>30</v>
      </c>
      <c r="Z519" s="42"/>
      <c r="AA519" s="67"/>
      <c r="AB519" s="67"/>
      <c r="AC519" s="67"/>
    </row>
    <row r="520" spans="1:68" x14ac:dyDescent="0.2">
      <c r="A520" s="662"/>
      <c r="B520" s="662"/>
      <c r="C520" s="662"/>
      <c r="D520" s="662"/>
      <c r="E520" s="662"/>
      <c r="F520" s="662"/>
      <c r="G520" s="662"/>
      <c r="H520" s="662"/>
      <c r="I520" s="662"/>
      <c r="J520" s="662"/>
      <c r="K520" s="662"/>
      <c r="L520" s="662"/>
      <c r="M520" s="662"/>
      <c r="N520" s="662"/>
      <c r="O520" s="915"/>
      <c r="P520" s="912" t="s">
        <v>36</v>
      </c>
      <c r="Q520" s="913"/>
      <c r="R520" s="913"/>
      <c r="S520" s="913"/>
      <c r="T520" s="913"/>
      <c r="U520" s="913"/>
      <c r="V520" s="914"/>
      <c r="W520" s="42" t="s">
        <v>0</v>
      </c>
      <c r="X520" s="43">
        <f>GrossWeightTotal+PalletQtyTotal*25</f>
        <v>19651.295463980467</v>
      </c>
      <c r="Y520" s="43">
        <f>GrossWeightTotalR+PalletQtyTotalR*25</f>
        <v>19760.067999999999</v>
      </c>
      <c r="Z520" s="42"/>
      <c r="AA520" s="67"/>
      <c r="AB520" s="67"/>
      <c r="AC520" s="67"/>
    </row>
    <row r="521" spans="1:68" x14ac:dyDescent="0.2">
      <c r="A521" s="662"/>
      <c r="B521" s="662"/>
      <c r="C521" s="662"/>
      <c r="D521" s="662"/>
      <c r="E521" s="662"/>
      <c r="F521" s="662"/>
      <c r="G521" s="662"/>
      <c r="H521" s="662"/>
      <c r="I521" s="662"/>
      <c r="J521" s="662"/>
      <c r="K521" s="662"/>
      <c r="L521" s="662"/>
      <c r="M521" s="662"/>
      <c r="N521" s="662"/>
      <c r="O521" s="915"/>
      <c r="P521" s="912" t="s">
        <v>37</v>
      </c>
      <c r="Q521" s="913"/>
      <c r="R521" s="913"/>
      <c r="S521" s="913"/>
      <c r="T521" s="913"/>
      <c r="U521" s="913"/>
      <c r="V521" s="914"/>
      <c r="W521" s="42" t="s">
        <v>20</v>
      </c>
      <c r="X521" s="43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2376.7996879663547</v>
      </c>
      <c r="Y521" s="43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2388</v>
      </c>
      <c r="Z521" s="42"/>
      <c r="AA521" s="67"/>
      <c r="AB521" s="67"/>
      <c r="AC521" s="67"/>
    </row>
    <row r="522" spans="1:68" ht="14.25" hidden="1" x14ac:dyDescent="0.2">
      <c r="A522" s="662"/>
      <c r="B522" s="662"/>
      <c r="C522" s="662"/>
      <c r="D522" s="662"/>
      <c r="E522" s="662"/>
      <c r="F522" s="662"/>
      <c r="G522" s="662"/>
      <c r="H522" s="662"/>
      <c r="I522" s="662"/>
      <c r="J522" s="662"/>
      <c r="K522" s="662"/>
      <c r="L522" s="662"/>
      <c r="M522" s="662"/>
      <c r="N522" s="662"/>
      <c r="O522" s="915"/>
      <c r="P522" s="912" t="s">
        <v>38</v>
      </c>
      <c r="Q522" s="913"/>
      <c r="R522" s="913"/>
      <c r="S522" s="913"/>
      <c r="T522" s="913"/>
      <c r="U522" s="913"/>
      <c r="V522" s="914"/>
      <c r="W522" s="45" t="s">
        <v>51</v>
      </c>
      <c r="X522" s="42"/>
      <c r="Y522" s="42"/>
      <c r="Z522" s="42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32.534520000000001</v>
      </c>
      <c r="AA522" s="67"/>
      <c r="AB522" s="67"/>
      <c r="AC522" s="67"/>
    </row>
    <row r="523" spans="1:68" ht="13.5" thickBot="1" x14ac:dyDescent="0.25"/>
    <row r="524" spans="1:68" ht="27" thickTop="1" thickBot="1" x14ac:dyDescent="0.25">
      <c r="A524" s="46" t="s">
        <v>9</v>
      </c>
      <c r="B524" s="85" t="s">
        <v>77</v>
      </c>
      <c r="C524" s="918" t="s">
        <v>112</v>
      </c>
      <c r="D524" s="918" t="s">
        <v>112</v>
      </c>
      <c r="E524" s="918" t="s">
        <v>112</v>
      </c>
      <c r="F524" s="918" t="s">
        <v>112</v>
      </c>
      <c r="G524" s="918" t="s">
        <v>112</v>
      </c>
      <c r="H524" s="918" t="s">
        <v>112</v>
      </c>
      <c r="I524" s="918" t="s">
        <v>277</v>
      </c>
      <c r="J524" s="918" t="s">
        <v>277</v>
      </c>
      <c r="K524" s="918" t="s">
        <v>277</v>
      </c>
      <c r="L524" s="918" t="s">
        <v>277</v>
      </c>
      <c r="M524" s="918" t="s">
        <v>277</v>
      </c>
      <c r="N524" s="919"/>
      <c r="O524" s="918" t="s">
        <v>277</v>
      </c>
      <c r="P524" s="918" t="s">
        <v>277</v>
      </c>
      <c r="Q524" s="918" t="s">
        <v>277</v>
      </c>
      <c r="R524" s="918" t="s">
        <v>277</v>
      </c>
      <c r="S524" s="918" t="s">
        <v>277</v>
      </c>
      <c r="T524" s="918" t="s">
        <v>565</v>
      </c>
      <c r="U524" s="918" t="s">
        <v>565</v>
      </c>
      <c r="V524" s="918" t="s">
        <v>622</v>
      </c>
      <c r="W524" s="918" t="s">
        <v>622</v>
      </c>
      <c r="X524" s="918" t="s">
        <v>622</v>
      </c>
      <c r="Y524" s="918" t="s">
        <v>622</v>
      </c>
      <c r="Z524" s="85" t="s">
        <v>681</v>
      </c>
      <c r="AA524" s="918" t="s">
        <v>747</v>
      </c>
      <c r="AB524" s="918" t="s">
        <v>747</v>
      </c>
      <c r="AC524" s="60"/>
      <c r="AF524" s="1"/>
    </row>
    <row r="525" spans="1:68" ht="14.25" customHeight="1" thickTop="1" x14ac:dyDescent="0.2">
      <c r="A525" s="916" t="s">
        <v>10</v>
      </c>
      <c r="B525" s="918" t="s">
        <v>77</v>
      </c>
      <c r="C525" s="918" t="s">
        <v>113</v>
      </c>
      <c r="D525" s="918" t="s">
        <v>133</v>
      </c>
      <c r="E525" s="918" t="s">
        <v>195</v>
      </c>
      <c r="F525" s="918" t="s">
        <v>218</v>
      </c>
      <c r="G525" s="918" t="s">
        <v>253</v>
      </c>
      <c r="H525" s="918" t="s">
        <v>112</v>
      </c>
      <c r="I525" s="918" t="s">
        <v>278</v>
      </c>
      <c r="J525" s="918" t="s">
        <v>318</v>
      </c>
      <c r="K525" s="918" t="s">
        <v>379</v>
      </c>
      <c r="L525" s="918" t="s">
        <v>418</v>
      </c>
      <c r="M525" s="918" t="s">
        <v>434</v>
      </c>
      <c r="N525" s="1"/>
      <c r="O525" s="918" t="s">
        <v>447</v>
      </c>
      <c r="P525" s="918" t="s">
        <v>457</v>
      </c>
      <c r="Q525" s="918" t="s">
        <v>464</v>
      </c>
      <c r="R525" s="918" t="s">
        <v>469</v>
      </c>
      <c r="S525" s="918" t="s">
        <v>555</v>
      </c>
      <c r="T525" s="918" t="s">
        <v>566</v>
      </c>
      <c r="U525" s="918" t="s">
        <v>600</v>
      </c>
      <c r="V525" s="918" t="s">
        <v>623</v>
      </c>
      <c r="W525" s="918" t="s">
        <v>655</v>
      </c>
      <c r="X525" s="918" t="s">
        <v>673</v>
      </c>
      <c r="Y525" s="918" t="s">
        <v>677</v>
      </c>
      <c r="Z525" s="918" t="s">
        <v>681</v>
      </c>
      <c r="AA525" s="918" t="s">
        <v>747</v>
      </c>
      <c r="AB525" s="918" t="s">
        <v>799</v>
      </c>
      <c r="AC525" s="60"/>
      <c r="AF525" s="1"/>
    </row>
    <row r="526" spans="1:68" ht="13.5" thickBot="1" x14ac:dyDescent="0.25">
      <c r="A526" s="917"/>
      <c r="B526" s="918"/>
      <c r="C526" s="918"/>
      <c r="D526" s="918"/>
      <c r="E526" s="918"/>
      <c r="F526" s="918"/>
      <c r="G526" s="918"/>
      <c r="H526" s="918"/>
      <c r="I526" s="918"/>
      <c r="J526" s="918"/>
      <c r="K526" s="918"/>
      <c r="L526" s="918"/>
      <c r="M526" s="918"/>
      <c r="N526" s="1"/>
      <c r="O526" s="918"/>
      <c r="P526" s="918"/>
      <c r="Q526" s="918"/>
      <c r="R526" s="918"/>
      <c r="S526" s="918"/>
      <c r="T526" s="918"/>
      <c r="U526" s="918"/>
      <c r="V526" s="918"/>
      <c r="W526" s="918"/>
      <c r="X526" s="918"/>
      <c r="Y526" s="918"/>
      <c r="Z526" s="918"/>
      <c r="AA526" s="918"/>
      <c r="AB526" s="918"/>
      <c r="AC526" s="60"/>
      <c r="AF526" s="1"/>
    </row>
    <row r="527" spans="1:68" ht="18" thickTop="1" thickBot="1" x14ac:dyDescent="0.25">
      <c r="A527" s="46" t="s">
        <v>13</v>
      </c>
      <c r="B527" s="52">
        <f>IFERROR(Y22*1,"0")+IFERROR(Y26*1,"0")+IFERROR(Y27*1,"0")+IFERROR(Y28*1,"0")+IFERROR(Y29*1,"0")+IFERROR(Y30*1,"0")+IFERROR(Y31*1,"0")+IFERROR(Y35*1,"0")</f>
        <v>0</v>
      </c>
      <c r="C527" s="52">
        <f>IFERROR(Y41*1,"0")+IFERROR(Y42*1,"0")+IFERROR(Y43*1,"0")+IFERROR(Y44*1,"0")+IFERROR(Y48*1,"0")</f>
        <v>302.40000000000003</v>
      </c>
      <c r="D527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2559</v>
      </c>
      <c r="E527" s="52">
        <f>IFERROR(Y90*1,"0")+IFERROR(Y91*1,"0")+IFERROR(Y92*1,"0")+IFERROR(Y96*1,"0")+IFERROR(Y97*1,"0")+IFERROR(Y98*1,"0")+IFERROR(Y99*1,"0")+IFERROR(Y100*1,"0")+IFERROR(Y101*1,"0")</f>
        <v>410.40000000000003</v>
      </c>
      <c r="F527" s="52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162</v>
      </c>
      <c r="G527" s="52">
        <f>IFERROR(Y133*1,"0")+IFERROR(Y134*1,"0")+IFERROR(Y138*1,"0")+IFERROR(Y139*1,"0")+IFERROR(Y143*1,"0")+IFERROR(Y144*1,"0")</f>
        <v>0</v>
      </c>
      <c r="H527" s="52">
        <f>IFERROR(Y149*1,"0")+IFERROR(Y153*1,"0")+IFERROR(Y154*1,"0")+IFERROR(Y155*1,"0")</f>
        <v>178.2</v>
      </c>
      <c r="I527" s="52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52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102.60000000000001</v>
      </c>
      <c r="K527" s="52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52">
        <f>IFERROR(Y255*1,"0")+IFERROR(Y256*1,"0")+IFERROR(Y257*1,"0")+IFERROR(Y258*1,"0")+IFERROR(Y259*1,"0")</f>
        <v>0</v>
      </c>
      <c r="M527" s="52">
        <f>IFERROR(Y264*1,"0")+IFERROR(Y265*1,"0")+IFERROR(Y266*1,"0")+IFERROR(Y267*1,"0")</f>
        <v>0</v>
      </c>
      <c r="N527" s="1"/>
      <c r="O527" s="52">
        <f>IFERROR(Y272*1,"0")+IFERROR(Y273*1,"0")+IFERROR(Y274*1,"0")</f>
        <v>0</v>
      </c>
      <c r="P527" s="52">
        <f>IFERROR(Y279*1,"0")+IFERROR(Y283*1,"0")</f>
        <v>32.4</v>
      </c>
      <c r="Q527" s="52">
        <f>IFERROR(Y288*1,"0")</f>
        <v>0</v>
      </c>
      <c r="R527" s="52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2681.7000000000003</v>
      </c>
      <c r="S527" s="52">
        <f>IFERROR(Y341*1,"0")+IFERROR(Y342*1,"0")+IFERROR(Y343*1,"0")</f>
        <v>105</v>
      </c>
      <c r="T527" s="52">
        <f>IFERROR(Y349*1,"0")+IFERROR(Y350*1,"0")+IFERROR(Y351*1,"0")+IFERROR(Y352*1,"0")+IFERROR(Y353*1,"0")+IFERROR(Y354*1,"0")+IFERROR(Y355*1,"0")+IFERROR(Y359*1,"0")+IFERROR(Y360*1,"0")+IFERROR(Y364*1,"0")+IFERROR(Y365*1,"0")+IFERROR(Y369*1,"0")</f>
        <v>8730</v>
      </c>
      <c r="U527" s="52">
        <f>IFERROR(Y374*1,"0")+IFERROR(Y375*1,"0")+IFERROR(Y376*1,"0")+IFERROR(Y377*1,"0")+IFERROR(Y381*1,"0")+IFERROR(Y385*1,"0")+IFERROR(Y386*1,"0")+IFERROR(Y390*1,"0")</f>
        <v>0</v>
      </c>
      <c r="V527" s="52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52">
        <f>IFERROR(Y415*1,"0")+IFERROR(Y416*1,"0")+IFERROR(Y420*1,"0")+IFERROR(Y421*1,"0")+IFERROR(Y422*1,"0")+IFERROR(Y423*1,"0")</f>
        <v>64.800000000000011</v>
      </c>
      <c r="X527" s="52">
        <f>IFERROR(Y428*1,"0")</f>
        <v>0</v>
      </c>
      <c r="Y527" s="52">
        <f>IFERROR(Y433*1,"0")</f>
        <v>0</v>
      </c>
      <c r="Z527" s="52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1663.1999999999998</v>
      </c>
      <c r="AA527" s="52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1201.2</v>
      </c>
      <c r="AB527" s="52">
        <f>IFERROR(Y514*1,"0")</f>
        <v>0</v>
      </c>
      <c r="AC527" s="60"/>
      <c r="AF527" s="1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200,00"/>
        <filter val="1 440,00"/>
        <filter val="1 500,00"/>
        <filter val="1 782,00"/>
        <filter val="1 982,00"/>
        <filter val="10,00"/>
        <filter val="100,00"/>
        <filter val="104,17"/>
        <filter val="105,00"/>
        <filter val="108,00"/>
        <filter val="108,10"/>
        <filter val="11,11"/>
        <filter val="138,89"/>
        <filter val="150,00"/>
        <filter val="160,00"/>
        <filter val="175,00"/>
        <filter val="18 113,40"/>
        <filter val="18 926,30"/>
        <filter val="18,52"/>
        <filter val="180,00"/>
        <filter val="182,00"/>
        <filter val="19 651,30"/>
        <filter val="19,75"/>
        <filter val="2 376,80"/>
        <filter val="200,00"/>
        <filter val="208,33"/>
        <filter val="22,62"/>
        <filter val="240,00"/>
        <filter val="25,00"/>
        <filter val="250,00"/>
        <filter val="27,78"/>
        <filter val="285,71"/>
        <filter val="29"/>
        <filter val="3 600,00"/>
        <filter val="30,00"/>
        <filter val="300,00"/>
        <filter val="336,00"/>
        <filter val="400,00"/>
        <filter val="402,00"/>
        <filter val="408,00"/>
        <filter val="413,86"/>
        <filter val="491,40"/>
        <filter val="5 040,00"/>
        <filter val="50,00"/>
        <filter val="51,78"/>
        <filter val="52,00"/>
        <filter val="550,00"/>
        <filter val="560,00"/>
        <filter val="60,00"/>
        <filter val="70,33"/>
        <filter val="8,33"/>
        <filter val="80,00"/>
        <filter val="9,52"/>
        <filter val="90,00"/>
      </filters>
    </filterColumn>
    <filterColumn colId="29" showButton="0"/>
    <filterColumn colId="30" showButton="0"/>
  </autoFilter>
  <dataConsolidate/>
  <mergeCells count="924">
    <mergeCell ref="U525:U526"/>
    <mergeCell ref="V525:V526"/>
    <mergeCell ref="W525:W526"/>
    <mergeCell ref="X525:X526"/>
    <mergeCell ref="Y525:Y526"/>
    <mergeCell ref="Z525:Z526"/>
    <mergeCell ref="AA525:AA526"/>
    <mergeCell ref="AB525:AB526"/>
    <mergeCell ref="C524:H524"/>
    <mergeCell ref="I524:S524"/>
    <mergeCell ref="T524:U524"/>
    <mergeCell ref="V524:Y524"/>
    <mergeCell ref="AA524:AB524"/>
    <mergeCell ref="J525:J526"/>
    <mergeCell ref="K525:K526"/>
    <mergeCell ref="L525:L526"/>
    <mergeCell ref="M525:M526"/>
    <mergeCell ref="O525:O526"/>
    <mergeCell ref="P525:P526"/>
    <mergeCell ref="Q525:Q526"/>
    <mergeCell ref="R525:R526"/>
    <mergeCell ref="S525:S526"/>
    <mergeCell ref="T525:T526"/>
    <mergeCell ref="A525:A526"/>
    <mergeCell ref="B525:B526"/>
    <mergeCell ref="C525:C526"/>
    <mergeCell ref="D525:D526"/>
    <mergeCell ref="E525:E526"/>
    <mergeCell ref="F525:F526"/>
    <mergeCell ref="G525:G526"/>
    <mergeCell ref="H525:H526"/>
    <mergeCell ref="I525:I526"/>
    <mergeCell ref="A512:Z512"/>
    <mergeCell ref="A513:Z513"/>
    <mergeCell ref="D514:E514"/>
    <mergeCell ref="P514:T514"/>
    <mergeCell ref="P515:V515"/>
    <mergeCell ref="A515:O516"/>
    <mergeCell ref="P516:V516"/>
    <mergeCell ref="P517:V517"/>
    <mergeCell ref="A517:O522"/>
    <mergeCell ref="P518:V518"/>
    <mergeCell ref="P519:V519"/>
    <mergeCell ref="P520:V520"/>
    <mergeCell ref="P521:V521"/>
    <mergeCell ref="P522:V522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76:Z476"/>
    <mergeCell ref="D477:E477"/>
    <mergeCell ref="P477:T477"/>
    <mergeCell ref="P478:V478"/>
    <mergeCell ref="A478:O479"/>
    <mergeCell ref="P479:V479"/>
    <mergeCell ref="A480:Z480"/>
    <mergeCell ref="A481:Z481"/>
    <mergeCell ref="A482:Z482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A454:Z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P452:V452"/>
    <mergeCell ref="A452:O453"/>
    <mergeCell ref="P453:V453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A431:Z431"/>
    <mergeCell ref="A432:Z432"/>
    <mergeCell ref="D433:E433"/>
    <mergeCell ref="P433:T433"/>
    <mergeCell ref="P434:V434"/>
    <mergeCell ref="A434:O435"/>
    <mergeCell ref="P435:V435"/>
    <mergeCell ref="A436:Z436"/>
    <mergeCell ref="A437:Z437"/>
    <mergeCell ref="P424:V424"/>
    <mergeCell ref="A424:O425"/>
    <mergeCell ref="P425:V425"/>
    <mergeCell ref="A426:Z426"/>
    <mergeCell ref="A427:Z427"/>
    <mergeCell ref="D428:E428"/>
    <mergeCell ref="P428:T428"/>
    <mergeCell ref="P429:V429"/>
    <mergeCell ref="A429:O430"/>
    <mergeCell ref="P430:V430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A413:Z413"/>
    <mergeCell ref="A414:Z414"/>
    <mergeCell ref="D415:E415"/>
    <mergeCell ref="P415:T415"/>
    <mergeCell ref="D416:E416"/>
    <mergeCell ref="P416:T416"/>
    <mergeCell ref="P417:V417"/>
    <mergeCell ref="A417:O418"/>
    <mergeCell ref="P418:V418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A389:Z389"/>
    <mergeCell ref="D390:E390"/>
    <mergeCell ref="P390:T390"/>
    <mergeCell ref="P391:V391"/>
    <mergeCell ref="A391:O392"/>
    <mergeCell ref="P392:V392"/>
    <mergeCell ref="A393:Z393"/>
    <mergeCell ref="A394:Z394"/>
    <mergeCell ref="A395:Z395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P370:V370"/>
    <mergeCell ref="A370:O371"/>
    <mergeCell ref="P371:V371"/>
    <mergeCell ref="A372:Z372"/>
    <mergeCell ref="A373:Z373"/>
    <mergeCell ref="D374:E374"/>
    <mergeCell ref="P374:T374"/>
    <mergeCell ref="D375:E375"/>
    <mergeCell ref="P375:T375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A325:Z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A319:Z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A291:Z291"/>
    <mergeCell ref="A292:Z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P284:V284"/>
    <mergeCell ref="A284:O285"/>
    <mergeCell ref="P285:V285"/>
    <mergeCell ref="A286:Z286"/>
    <mergeCell ref="A287:Z287"/>
    <mergeCell ref="D288:E288"/>
    <mergeCell ref="P288:T288"/>
    <mergeCell ref="P289:V289"/>
    <mergeCell ref="A289:O290"/>
    <mergeCell ref="P290:V290"/>
    <mergeCell ref="A277:Z277"/>
    <mergeCell ref="A278:Z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A236:Z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P180:V180"/>
    <mergeCell ref="A180:O181"/>
    <mergeCell ref="P181:V181"/>
    <mergeCell ref="A182:Z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P162:V162"/>
    <mergeCell ref="A162:O163"/>
    <mergeCell ref="P163:V163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4 X107 X92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59 X352 X349:X350 X295 X65 X58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9"/>
    </row>
    <row r="3" spans="2:8" x14ac:dyDescent="0.2">
      <c r="B3" s="53" t="s">
        <v>805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807</v>
      </c>
      <c r="D6" s="53" t="s">
        <v>808</v>
      </c>
      <c r="E6" s="53" t="s">
        <v>45</v>
      </c>
    </row>
    <row r="8" spans="2:8" x14ac:dyDescent="0.2">
      <c r="B8" s="53" t="s">
        <v>76</v>
      </c>
      <c r="C8" s="53" t="s">
        <v>807</v>
      </c>
      <c r="D8" s="53" t="s">
        <v>45</v>
      </c>
      <c r="E8" s="53" t="s">
        <v>45</v>
      </c>
    </row>
    <row r="10" spans="2:8" x14ac:dyDescent="0.2">
      <c r="B10" s="53" t="s">
        <v>809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819</v>
      </c>
      <c r="C20" s="53" t="s">
        <v>45</v>
      </c>
      <c r="D20" s="53" t="s">
        <v>45</v>
      </c>
      <c r="E20" s="53" t="s">
        <v>45</v>
      </c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2025-06-10T11:41:31Z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