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7EE7664-17D0-4E48-BA2D-F74C6D05B99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заказа'!$X$518:$X$518</definedName>
    <definedName name="GrossWeightTotalR">'Бланк заказа'!$Y$518:$Y$518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заказа'!$X$519:$X$519</definedName>
    <definedName name="PalletQtyTotalR">'Бланк заказа'!$Y$519:$Y$519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заказа'!$B$221:$B$221</definedName>
    <definedName name="ProductId104">'Бланк заказа'!$B$222:$B$222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заказа'!$B$237:$B$237</definedName>
    <definedName name="ProductId113">'Бланк заказа'!$B$238:$B$238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заказа'!$B$272:$B$272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заказа'!$B$279:$B$279</definedName>
    <definedName name="ProductId133">'Бланк заказа'!$B$283:$B$283</definedName>
    <definedName name="ProductId134">'Бланк заказа'!$B$288:$B$288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заказа'!$B$334:$B$334</definedName>
    <definedName name="ProductId162">'Бланк заказа'!$B$335:$B$335</definedName>
    <definedName name="ProductId163">'Бланк заказа'!$B$336:$B$336</definedName>
    <definedName name="ProductId164">'Бланк заказа'!$B$341:$B$341</definedName>
    <definedName name="ProductId165">'Бланк заказа'!$B$342:$B$342</definedName>
    <definedName name="ProductId166">'Бланк заказа'!$B$343:$B$343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заказа'!$B$359:$B$359</definedName>
    <definedName name="ProductId175">'Бланк заказа'!$B$360:$B$360</definedName>
    <definedName name="ProductId176">'Бланк заказа'!$B$364:$B$364</definedName>
    <definedName name="ProductId177">'Бланк заказа'!$B$365:$B$365</definedName>
    <definedName name="ProductId178">'Бланк заказа'!$B$369:$B$369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заказа'!$B$381:$B$381</definedName>
    <definedName name="ProductId184">'Бланк заказа'!$B$385:$B$385</definedName>
    <definedName name="ProductId185">'Бланк заказа'!$B$386:$B$386</definedName>
    <definedName name="ProductId186">'Бланк заказа'!$B$390:$B$390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заказа'!$B$58:$B$58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заказа'!$B$409:$B$409</definedName>
    <definedName name="ProductId198">'Бланк заказа'!$B$410:$B$410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заказа'!$B$428:$B$428</definedName>
    <definedName name="ProductId206">'Бланк заказа'!$B$433:$B$433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заказа'!$B$65:$B$65</definedName>
    <definedName name="ProductId230">'Бланк заказа'!$B$471:$B$471</definedName>
    <definedName name="ProductId231">'Бланк заказа'!$B$472:$B$472</definedName>
    <definedName name="ProductId232">'Бланк заказа'!$B$473:$B$473</definedName>
    <definedName name="ProductId233">'Бланк заказа'!$B$477:$B$477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заказа'!$B$489:$B$489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заказа'!$B$506:$B$506</definedName>
    <definedName name="ProductId246">'Бланк заказа'!$B$507:$B$507</definedName>
    <definedName name="ProductId247">'Бланк заказа'!$B$508:$B$508</definedName>
    <definedName name="ProductId248">'Бланк заказа'!$B$509:$B$509</definedName>
    <definedName name="ProductId249">'Бланк заказа'!$B$514:$B$514</definedName>
    <definedName name="ProductId25">'Бланк заказа'!$B$70:$B$70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заказа'!$B$133:$B$133</definedName>
    <definedName name="ProductId59">'Бланк заказа'!$B$134:$B$134</definedName>
    <definedName name="ProductId6">'Бланк заказа'!$B$30:$B$30</definedName>
    <definedName name="ProductId60">'Бланк заказа'!$B$138:$B$138</definedName>
    <definedName name="ProductId61">'Бланк заказа'!$B$139:$B$139</definedName>
    <definedName name="ProductId62">'Бланк заказа'!$B$143:$B$143</definedName>
    <definedName name="ProductId63">'Бланк заказа'!$B$144:$B$144</definedName>
    <definedName name="ProductId64">'Бланк заказа'!$B$149:$B$149</definedName>
    <definedName name="ProductId65">'Бланк заказа'!$B$153:$B$153</definedName>
    <definedName name="ProductId66">'Бланк заказа'!$B$154:$B$154</definedName>
    <definedName name="ProductId67">'Бланк заказа'!$B$155:$B$155</definedName>
    <definedName name="ProductId68">'Бланк заказа'!$B$161:$B$161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заказа'!$B$179:$B$179</definedName>
    <definedName name="ProductId81">'Бланк заказа'!$B$183:$B$183</definedName>
    <definedName name="ProductId82">'Бланк заказа'!$B$188:$B$188</definedName>
    <definedName name="ProductId83">'Бланк заказа'!$B$189:$B$189</definedName>
    <definedName name="ProductId84">'Бланк заказа'!$B$193:$B$193</definedName>
    <definedName name="ProductId85">'Бланк заказа'!$B$194:$B$194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заказа'!$X$221:$X$221</definedName>
    <definedName name="SalesQty104">'Бланк заказа'!$X$222:$X$222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заказа'!$X$237:$X$237</definedName>
    <definedName name="SalesQty113">'Бланк заказа'!$X$238:$X$238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заказа'!$X$272:$X$272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заказа'!$X$279:$X$279</definedName>
    <definedName name="SalesQty133">'Бланк заказа'!$X$283:$X$283</definedName>
    <definedName name="SalesQty134">'Бланк заказа'!$X$288:$X$288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заказа'!$X$334:$X$334</definedName>
    <definedName name="SalesQty162">'Бланк заказа'!$X$335:$X$335</definedName>
    <definedName name="SalesQty163">'Бланк заказа'!$X$336:$X$336</definedName>
    <definedName name="SalesQty164">'Бланк заказа'!$X$341:$X$341</definedName>
    <definedName name="SalesQty165">'Бланк заказа'!$X$342:$X$342</definedName>
    <definedName name="SalesQty166">'Бланк заказа'!$X$343:$X$343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заказа'!$X$359:$X$359</definedName>
    <definedName name="SalesQty175">'Бланк заказа'!$X$360:$X$360</definedName>
    <definedName name="SalesQty176">'Бланк заказа'!$X$364:$X$364</definedName>
    <definedName name="SalesQty177">'Бланк заказа'!$X$365:$X$365</definedName>
    <definedName name="SalesQty178">'Бланк заказа'!$X$369:$X$369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заказа'!$X$381:$X$381</definedName>
    <definedName name="SalesQty184">'Бланк заказа'!$X$385:$X$385</definedName>
    <definedName name="SalesQty185">'Бланк заказа'!$X$386:$X$386</definedName>
    <definedName name="SalesQty186">'Бланк заказа'!$X$390:$X$390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заказа'!$X$58:$X$58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заказа'!$X$409:$X$409</definedName>
    <definedName name="SalesQty198">'Бланк заказа'!$X$410:$X$410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заказа'!$X$428:$X$428</definedName>
    <definedName name="SalesQty206">'Бланк заказа'!$X$433:$X$433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заказа'!$X$65:$X$65</definedName>
    <definedName name="SalesQty230">'Бланк заказа'!$X$471:$X$471</definedName>
    <definedName name="SalesQty231">'Бланк заказа'!$X$472:$X$472</definedName>
    <definedName name="SalesQty232">'Бланк заказа'!$X$473:$X$473</definedName>
    <definedName name="SalesQty233">'Бланк заказа'!$X$477:$X$477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заказа'!$X$489:$X$489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заказа'!$X$506:$X$506</definedName>
    <definedName name="SalesQty246">'Бланк заказа'!$X$507:$X$507</definedName>
    <definedName name="SalesQty247">'Бланк заказа'!$X$508:$X$508</definedName>
    <definedName name="SalesQty248">'Бланк заказа'!$X$509:$X$509</definedName>
    <definedName name="SalesQty249">'Бланк заказа'!$X$514:$X$514</definedName>
    <definedName name="SalesQty25">'Бланк заказа'!$X$70:$X$70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заказа'!$X$133:$X$133</definedName>
    <definedName name="SalesQty59">'Бланк заказа'!$X$134:$X$134</definedName>
    <definedName name="SalesQty6">'Бланк заказа'!$X$30:$X$30</definedName>
    <definedName name="SalesQty60">'Бланк заказа'!$X$138:$X$138</definedName>
    <definedName name="SalesQty61">'Бланк заказа'!$X$139:$X$139</definedName>
    <definedName name="SalesQty62">'Бланк заказа'!$X$143:$X$143</definedName>
    <definedName name="SalesQty63">'Бланк заказа'!$X$144:$X$144</definedName>
    <definedName name="SalesQty64">'Бланк заказа'!$X$149:$X$149</definedName>
    <definedName name="SalesQty65">'Бланк заказа'!$X$153:$X$153</definedName>
    <definedName name="SalesQty66">'Бланк заказа'!$X$154:$X$154</definedName>
    <definedName name="SalesQty67">'Бланк заказа'!$X$155:$X$155</definedName>
    <definedName name="SalesQty68">'Бланк заказа'!$X$161:$X$161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заказа'!$X$179:$X$179</definedName>
    <definedName name="SalesQty81">'Бланк заказа'!$X$183:$X$183</definedName>
    <definedName name="SalesQty82">'Бланк заказа'!$X$188:$X$188</definedName>
    <definedName name="SalesQty83">'Бланк заказа'!$X$189:$X$189</definedName>
    <definedName name="SalesQty84">'Бланк заказа'!$X$193:$X$193</definedName>
    <definedName name="SalesQty85">'Бланк заказа'!$X$194:$X$194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заказа'!$Y$221:$Y$221</definedName>
    <definedName name="SalesRoundBox104">'Бланк заказа'!$Y$222:$Y$222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заказа'!$Y$237:$Y$237</definedName>
    <definedName name="SalesRoundBox113">'Бланк заказа'!$Y$238:$Y$238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заказа'!$Y$272:$Y$272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заказа'!$Y$279:$Y$279</definedName>
    <definedName name="SalesRoundBox133">'Бланк заказа'!$Y$283:$Y$283</definedName>
    <definedName name="SalesRoundBox134">'Бланк заказа'!$Y$288:$Y$288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заказа'!$Y$334:$Y$334</definedName>
    <definedName name="SalesRoundBox162">'Бланк заказа'!$Y$335:$Y$335</definedName>
    <definedName name="SalesRoundBox163">'Бланк заказа'!$Y$336:$Y$336</definedName>
    <definedName name="SalesRoundBox164">'Бланк заказа'!$Y$341:$Y$341</definedName>
    <definedName name="SalesRoundBox165">'Бланк заказа'!$Y$342:$Y$342</definedName>
    <definedName name="SalesRoundBox166">'Бланк заказа'!$Y$343:$Y$343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заказа'!$Y$359:$Y$359</definedName>
    <definedName name="SalesRoundBox175">'Бланк заказа'!$Y$360:$Y$360</definedName>
    <definedName name="SalesRoundBox176">'Бланк заказа'!$Y$364:$Y$364</definedName>
    <definedName name="SalesRoundBox177">'Бланк заказа'!$Y$365:$Y$365</definedName>
    <definedName name="SalesRoundBox178">'Бланк заказа'!$Y$369:$Y$369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заказа'!$Y$381:$Y$381</definedName>
    <definedName name="SalesRoundBox184">'Бланк заказа'!$Y$385:$Y$385</definedName>
    <definedName name="SalesRoundBox185">'Бланк заказа'!$Y$386:$Y$386</definedName>
    <definedName name="SalesRoundBox186">'Бланк заказа'!$Y$390:$Y$390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заказа'!$Y$58:$Y$58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заказа'!$Y$409:$Y$409</definedName>
    <definedName name="SalesRoundBox198">'Бланк заказа'!$Y$410:$Y$410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заказа'!$Y$428:$Y$428</definedName>
    <definedName name="SalesRoundBox206">'Бланк заказа'!$Y$433:$Y$433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заказа'!$Y$65:$Y$65</definedName>
    <definedName name="SalesRoundBox230">'Бланк заказа'!$Y$471:$Y$471</definedName>
    <definedName name="SalesRoundBox231">'Бланк заказа'!$Y$472:$Y$472</definedName>
    <definedName name="SalesRoundBox232">'Бланк заказа'!$Y$473:$Y$473</definedName>
    <definedName name="SalesRoundBox233">'Бланк заказа'!$Y$477:$Y$477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заказа'!$Y$489:$Y$489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заказа'!$Y$506:$Y$506</definedName>
    <definedName name="SalesRoundBox246">'Бланк заказа'!$Y$507:$Y$507</definedName>
    <definedName name="SalesRoundBox247">'Бланк заказа'!$Y$508:$Y$508</definedName>
    <definedName name="SalesRoundBox248">'Бланк заказа'!$Y$509:$Y$509</definedName>
    <definedName name="SalesRoundBox249">'Бланк заказа'!$Y$514:$Y$514</definedName>
    <definedName name="SalesRoundBox25">'Бланк заказа'!$Y$70:$Y$70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заказа'!$Y$133:$Y$133</definedName>
    <definedName name="SalesRoundBox59">'Бланк заказа'!$Y$134:$Y$134</definedName>
    <definedName name="SalesRoundBox6">'Бланк заказа'!$Y$30:$Y$30</definedName>
    <definedName name="SalesRoundBox60">'Бланк заказа'!$Y$138:$Y$138</definedName>
    <definedName name="SalesRoundBox61">'Бланк заказа'!$Y$139:$Y$139</definedName>
    <definedName name="SalesRoundBox62">'Бланк заказа'!$Y$143:$Y$143</definedName>
    <definedName name="SalesRoundBox63">'Бланк заказа'!$Y$144:$Y$144</definedName>
    <definedName name="SalesRoundBox64">'Бланк заказа'!$Y$149:$Y$149</definedName>
    <definedName name="SalesRoundBox65">'Бланк заказа'!$Y$153:$Y$153</definedName>
    <definedName name="SalesRoundBox66">'Бланк заказа'!$Y$154:$Y$154</definedName>
    <definedName name="SalesRoundBox67">'Бланк заказа'!$Y$155:$Y$155</definedName>
    <definedName name="SalesRoundBox68">'Бланк заказа'!$Y$161:$Y$161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заказа'!$Y$179:$Y$179</definedName>
    <definedName name="SalesRoundBox81">'Бланк заказа'!$Y$183:$Y$183</definedName>
    <definedName name="SalesRoundBox82">'Бланк заказа'!$Y$188:$Y$188</definedName>
    <definedName name="SalesRoundBox83">'Бланк заказа'!$Y$189:$Y$189</definedName>
    <definedName name="SalesRoundBox84">'Бланк заказа'!$Y$193:$Y$193</definedName>
    <definedName name="SalesRoundBox85">'Бланк заказа'!$Y$194:$Y$194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заказа'!$W$221:$W$221</definedName>
    <definedName name="UnitOfMeasure104">'Бланк заказа'!$W$222:$W$222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заказа'!$W$237:$W$237</definedName>
    <definedName name="UnitOfMeasure113">'Бланк заказа'!$W$238:$W$238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заказа'!$W$272:$W$272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заказа'!$W$279:$W$279</definedName>
    <definedName name="UnitOfMeasure133">'Бланк заказа'!$W$283:$W$283</definedName>
    <definedName name="UnitOfMeasure134">'Бланк заказа'!$W$288:$W$288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заказа'!$W$334:$W$334</definedName>
    <definedName name="UnitOfMeasure162">'Бланк заказа'!$W$335:$W$335</definedName>
    <definedName name="UnitOfMeasure163">'Бланк заказа'!$W$336:$W$336</definedName>
    <definedName name="UnitOfMeasure164">'Бланк заказа'!$W$341:$W$341</definedName>
    <definedName name="UnitOfMeasure165">'Бланк заказа'!$W$342:$W$342</definedName>
    <definedName name="UnitOfMeasure166">'Бланк заказа'!$W$343:$W$343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заказа'!$W$359:$W$359</definedName>
    <definedName name="UnitOfMeasure175">'Бланк заказа'!$W$360:$W$360</definedName>
    <definedName name="UnitOfMeasure176">'Бланк заказа'!$W$364:$W$364</definedName>
    <definedName name="UnitOfMeasure177">'Бланк заказа'!$W$365:$W$365</definedName>
    <definedName name="UnitOfMeasure178">'Бланк заказа'!$W$369:$W$369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заказа'!$W$381:$W$381</definedName>
    <definedName name="UnitOfMeasure184">'Бланк заказа'!$W$385:$W$385</definedName>
    <definedName name="UnitOfMeasure185">'Бланк заказа'!$W$386:$W$386</definedName>
    <definedName name="UnitOfMeasure186">'Бланк заказа'!$W$390:$W$390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заказа'!$W$58:$W$58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заказа'!$W$409:$W$409</definedName>
    <definedName name="UnitOfMeasure198">'Бланк заказа'!$W$410:$W$410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заказа'!$W$428:$W$428</definedName>
    <definedName name="UnitOfMeasure206">'Бланк заказа'!$W$433:$W$433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заказа'!$W$65:$W$65</definedName>
    <definedName name="UnitOfMeasure230">'Бланк заказа'!$W$471:$W$471</definedName>
    <definedName name="UnitOfMeasure231">'Бланк заказа'!$W$472:$W$472</definedName>
    <definedName name="UnitOfMeasure232">'Бланк заказа'!$W$473:$W$473</definedName>
    <definedName name="UnitOfMeasure233">'Бланк заказа'!$W$477:$W$477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заказа'!$W$489:$W$489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заказа'!$W$506:$W$506</definedName>
    <definedName name="UnitOfMeasure246">'Бланк заказа'!$W$507:$W$507</definedName>
    <definedName name="UnitOfMeasure247">'Бланк заказа'!$W$508:$W$508</definedName>
    <definedName name="UnitOfMeasure248">'Бланк заказа'!$W$509:$W$509</definedName>
    <definedName name="UnitOfMeasure249">'Бланк заказа'!$W$514:$W$514</definedName>
    <definedName name="UnitOfMeasure25">'Бланк заказа'!$W$70:$W$70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заказа'!$W$133:$W$133</definedName>
    <definedName name="UnitOfMeasure59">'Бланк заказа'!$W$134:$W$134</definedName>
    <definedName name="UnitOfMeasure6">'Бланк заказа'!$W$30:$W$30</definedName>
    <definedName name="UnitOfMeasure60">'Бланк заказа'!$W$138:$W$138</definedName>
    <definedName name="UnitOfMeasure61">'Бланк заказа'!$W$139:$W$139</definedName>
    <definedName name="UnitOfMeasure62">'Бланк заказа'!$W$143:$W$143</definedName>
    <definedName name="UnitOfMeasure63">'Бланк заказа'!$W$144:$W$144</definedName>
    <definedName name="UnitOfMeasure64">'Бланк заказа'!$W$149:$W$149</definedName>
    <definedName name="UnitOfMeasure65">'Бланк заказа'!$W$153:$W$153</definedName>
    <definedName name="UnitOfMeasure66">'Бланк заказа'!$W$154:$W$154</definedName>
    <definedName name="UnitOfMeasure67">'Бланк заказа'!$W$155:$W$155</definedName>
    <definedName name="UnitOfMeasure68">'Бланк заказа'!$W$161:$W$161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заказа'!$W$179:$W$179</definedName>
    <definedName name="UnitOfMeasure81">'Бланк заказа'!$W$183:$W$183</definedName>
    <definedName name="UnitOfMeasure82">'Бланк заказа'!$W$188:$W$188</definedName>
    <definedName name="UnitOfMeasure83">'Бланк заказа'!$W$189:$W$189</definedName>
    <definedName name="UnitOfMeasure84">'Бланк заказа'!$W$193:$W$193</definedName>
    <definedName name="UnitOfMeasure85">'Бланк заказа'!$W$194:$W$194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6" i="1" l="1"/>
  <c r="Y515" i="1"/>
  <c r="X515" i="1"/>
  <c r="BP514" i="1"/>
  <c r="BO514" i="1"/>
  <c r="BN514" i="1"/>
  <c r="BM514" i="1"/>
  <c r="Z514" i="1"/>
  <c r="Z515" i="1" s="1"/>
  <c r="Y514" i="1"/>
  <c r="AB527" i="1" s="1"/>
  <c r="X511" i="1"/>
  <c r="X510" i="1"/>
  <c r="BO509" i="1"/>
  <c r="BM509" i="1"/>
  <c r="Y509" i="1"/>
  <c r="BO508" i="1"/>
  <c r="BM508" i="1"/>
  <c r="Y508" i="1"/>
  <c r="BO507" i="1"/>
  <c r="BM507" i="1"/>
  <c r="Y507" i="1"/>
  <c r="BO506" i="1"/>
  <c r="BM506" i="1"/>
  <c r="Y506" i="1"/>
  <c r="X504" i="1"/>
  <c r="X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X486" i="1"/>
  <c r="BO485" i="1"/>
  <c r="BM485" i="1"/>
  <c r="Y485" i="1"/>
  <c r="BO484" i="1"/>
  <c r="BM484" i="1"/>
  <c r="Y484" i="1"/>
  <c r="BO483" i="1"/>
  <c r="BM483" i="1"/>
  <c r="Y483" i="1"/>
  <c r="X479" i="1"/>
  <c r="X478" i="1"/>
  <c r="BO477" i="1"/>
  <c r="BM477" i="1"/>
  <c r="Y477" i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P472" i="1"/>
  <c r="BO471" i="1"/>
  <c r="BM471" i="1"/>
  <c r="Y471" i="1"/>
  <c r="P471" i="1"/>
  <c r="X469" i="1"/>
  <c r="X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X453" i="1"/>
  <c r="X452" i="1"/>
  <c r="BP451" i="1"/>
  <c r="BO451" i="1"/>
  <c r="BN451" i="1"/>
  <c r="BM451" i="1"/>
  <c r="Z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BP446" i="1" s="1"/>
  <c r="P446" i="1"/>
  <c r="BO445" i="1"/>
  <c r="BM445" i="1"/>
  <c r="Y445" i="1"/>
  <c r="P445" i="1"/>
  <c r="BO444" i="1"/>
  <c r="BM444" i="1"/>
  <c r="Y444" i="1"/>
  <c r="BP444" i="1" s="1"/>
  <c r="P444" i="1"/>
  <c r="BP443" i="1"/>
  <c r="BO443" i="1"/>
  <c r="BN443" i="1"/>
  <c r="BM443" i="1"/>
  <c r="Z443" i="1"/>
  <c r="Y443" i="1"/>
  <c r="P443" i="1"/>
  <c r="BO442" i="1"/>
  <c r="BM442" i="1"/>
  <c r="Y442" i="1"/>
  <c r="BP442" i="1" s="1"/>
  <c r="P442" i="1"/>
  <c r="BO441" i="1"/>
  <c r="BM441" i="1"/>
  <c r="Y441" i="1"/>
  <c r="P441" i="1"/>
  <c r="BO440" i="1"/>
  <c r="BM440" i="1"/>
  <c r="Y440" i="1"/>
  <c r="BP440" i="1" s="1"/>
  <c r="P440" i="1"/>
  <c r="BO439" i="1"/>
  <c r="BM439" i="1"/>
  <c r="Y439" i="1"/>
  <c r="P439" i="1"/>
  <c r="X435" i="1"/>
  <c r="X434" i="1"/>
  <c r="BO433" i="1"/>
  <c r="BM433" i="1"/>
  <c r="Y433" i="1"/>
  <c r="P433" i="1"/>
  <c r="X430" i="1"/>
  <c r="X429" i="1"/>
  <c r="BO428" i="1"/>
  <c r="BM428" i="1"/>
  <c r="Y428" i="1"/>
  <c r="P428" i="1"/>
  <c r="X425" i="1"/>
  <c r="X424" i="1"/>
  <c r="BO423" i="1"/>
  <c r="BM423" i="1"/>
  <c r="Y423" i="1"/>
  <c r="P423" i="1"/>
  <c r="BO422" i="1"/>
  <c r="BM422" i="1"/>
  <c r="Y422" i="1"/>
  <c r="BP422" i="1" s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X418" i="1"/>
  <c r="X417" i="1"/>
  <c r="BO416" i="1"/>
  <c r="BM416" i="1"/>
  <c r="Y416" i="1"/>
  <c r="BP416" i="1" s="1"/>
  <c r="P416" i="1"/>
  <c r="BO415" i="1"/>
  <c r="BM415" i="1"/>
  <c r="Y415" i="1"/>
  <c r="P415" i="1"/>
  <c r="X412" i="1"/>
  <c r="X411" i="1"/>
  <c r="BO410" i="1"/>
  <c r="BM410" i="1"/>
  <c r="Y410" i="1"/>
  <c r="P410" i="1"/>
  <c r="BO409" i="1"/>
  <c r="BM409" i="1"/>
  <c r="Y409" i="1"/>
  <c r="Y411" i="1" s="1"/>
  <c r="P409" i="1"/>
  <c r="X407" i="1"/>
  <c r="X406" i="1"/>
  <c r="BO405" i="1"/>
  <c r="BM405" i="1"/>
  <c r="Y405" i="1"/>
  <c r="BP405" i="1" s="1"/>
  <c r="P405" i="1"/>
  <c r="BO404" i="1"/>
  <c r="BM404" i="1"/>
  <c r="Y404" i="1"/>
  <c r="P404" i="1"/>
  <c r="BO403" i="1"/>
  <c r="BM403" i="1"/>
  <c r="Y403" i="1"/>
  <c r="BP403" i="1" s="1"/>
  <c r="P403" i="1"/>
  <c r="BP402" i="1"/>
  <c r="BO402" i="1"/>
  <c r="BN402" i="1"/>
  <c r="BM402" i="1"/>
  <c r="Z402" i="1"/>
  <c r="Y402" i="1"/>
  <c r="P402" i="1"/>
  <c r="BO401" i="1"/>
  <c r="BM401" i="1"/>
  <c r="Y401" i="1"/>
  <c r="BP401" i="1" s="1"/>
  <c r="P401" i="1"/>
  <c r="BO400" i="1"/>
  <c r="BM400" i="1"/>
  <c r="Y400" i="1"/>
  <c r="P400" i="1"/>
  <c r="BO399" i="1"/>
  <c r="BM399" i="1"/>
  <c r="Y399" i="1"/>
  <c r="BP399" i="1" s="1"/>
  <c r="P399" i="1"/>
  <c r="BO398" i="1"/>
  <c r="BM398" i="1"/>
  <c r="Y398" i="1"/>
  <c r="P398" i="1"/>
  <c r="BO397" i="1"/>
  <c r="BM397" i="1"/>
  <c r="Y397" i="1"/>
  <c r="BP397" i="1" s="1"/>
  <c r="P397" i="1"/>
  <c r="BO396" i="1"/>
  <c r="BM396" i="1"/>
  <c r="Y396" i="1"/>
  <c r="P396" i="1"/>
  <c r="X392" i="1"/>
  <c r="X391" i="1"/>
  <c r="BO390" i="1"/>
  <c r="BM390" i="1"/>
  <c r="Y390" i="1"/>
  <c r="P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Y387" i="1" s="1"/>
  <c r="P385" i="1"/>
  <c r="X383" i="1"/>
  <c r="X382" i="1"/>
  <c r="BO381" i="1"/>
  <c r="BM381" i="1"/>
  <c r="Y381" i="1"/>
  <c r="Y383" i="1" s="1"/>
  <c r="P381" i="1"/>
  <c r="X379" i="1"/>
  <c r="X378" i="1"/>
  <c r="BO377" i="1"/>
  <c r="BM377" i="1"/>
  <c r="Y377" i="1"/>
  <c r="BP377" i="1" s="1"/>
  <c r="P377" i="1"/>
  <c r="BO376" i="1"/>
  <c r="BM376" i="1"/>
  <c r="Y376" i="1"/>
  <c r="P376" i="1"/>
  <c r="BO375" i="1"/>
  <c r="BM375" i="1"/>
  <c r="Y375" i="1"/>
  <c r="BP375" i="1" s="1"/>
  <c r="P375" i="1"/>
  <c r="BO374" i="1"/>
  <c r="BM374" i="1"/>
  <c r="Y374" i="1"/>
  <c r="P374" i="1"/>
  <c r="X371" i="1"/>
  <c r="X370" i="1"/>
  <c r="BO369" i="1"/>
  <c r="BM369" i="1"/>
  <c r="Y369" i="1"/>
  <c r="P369" i="1"/>
  <c r="X367" i="1"/>
  <c r="X366" i="1"/>
  <c r="BO365" i="1"/>
  <c r="BM365" i="1"/>
  <c r="Y365" i="1"/>
  <c r="P365" i="1"/>
  <c r="BO364" i="1"/>
  <c r="BM364" i="1"/>
  <c r="Y364" i="1"/>
  <c r="Y366" i="1" s="1"/>
  <c r="P364" i="1"/>
  <c r="X362" i="1"/>
  <c r="X361" i="1"/>
  <c r="BO360" i="1"/>
  <c r="BM360" i="1"/>
  <c r="Y360" i="1"/>
  <c r="Y362" i="1" s="1"/>
  <c r="P360" i="1"/>
  <c r="BP359" i="1"/>
  <c r="BO359" i="1"/>
  <c r="BN359" i="1"/>
  <c r="BM359" i="1"/>
  <c r="Z359" i="1"/>
  <c r="Y359" i="1"/>
  <c r="P359" i="1"/>
  <c r="X357" i="1"/>
  <c r="X356" i="1"/>
  <c r="BO355" i="1"/>
  <c r="BM355" i="1"/>
  <c r="Y355" i="1"/>
  <c r="P355" i="1"/>
  <c r="BO354" i="1"/>
  <c r="BM354" i="1"/>
  <c r="Y354" i="1"/>
  <c r="BP354" i="1" s="1"/>
  <c r="P354" i="1"/>
  <c r="BO353" i="1"/>
  <c r="BM353" i="1"/>
  <c r="Y353" i="1"/>
  <c r="P353" i="1"/>
  <c r="BO352" i="1"/>
  <c r="BM352" i="1"/>
  <c r="Y352" i="1"/>
  <c r="BP352" i="1" s="1"/>
  <c r="P352" i="1"/>
  <c r="BO351" i="1"/>
  <c r="BM351" i="1"/>
  <c r="Y351" i="1"/>
  <c r="P351" i="1"/>
  <c r="BO350" i="1"/>
  <c r="BM350" i="1"/>
  <c r="Y350" i="1"/>
  <c r="BP350" i="1" s="1"/>
  <c r="P350" i="1"/>
  <c r="BP349" i="1"/>
  <c r="BO349" i="1"/>
  <c r="BN349" i="1"/>
  <c r="BM349" i="1"/>
  <c r="Z349" i="1"/>
  <c r="Y349" i="1"/>
  <c r="P349" i="1"/>
  <c r="X345" i="1"/>
  <c r="X344" i="1"/>
  <c r="BO343" i="1"/>
  <c r="BM343" i="1"/>
  <c r="Y343" i="1"/>
  <c r="P343" i="1"/>
  <c r="BO342" i="1"/>
  <c r="BM342" i="1"/>
  <c r="Y342" i="1"/>
  <c r="BP342" i="1" s="1"/>
  <c r="P342" i="1"/>
  <c r="BO341" i="1"/>
  <c r="BM341" i="1"/>
  <c r="Y341" i="1"/>
  <c r="P341" i="1"/>
  <c r="X338" i="1"/>
  <c r="X337" i="1"/>
  <c r="BO336" i="1"/>
  <c r="BM336" i="1"/>
  <c r="Y336" i="1"/>
  <c r="P336" i="1"/>
  <c r="BO335" i="1"/>
  <c r="BM335" i="1"/>
  <c r="Y335" i="1"/>
  <c r="Y337" i="1" s="1"/>
  <c r="P335" i="1"/>
  <c r="BP334" i="1"/>
  <c r="BO334" i="1"/>
  <c r="BN334" i="1"/>
  <c r="BM334" i="1"/>
  <c r="Z334" i="1"/>
  <c r="Y334" i="1"/>
  <c r="P334" i="1"/>
  <c r="X332" i="1"/>
  <c r="X331" i="1"/>
  <c r="BO330" i="1"/>
  <c r="BM330" i="1"/>
  <c r="Y330" i="1"/>
  <c r="P330" i="1"/>
  <c r="BO329" i="1"/>
  <c r="BM329" i="1"/>
  <c r="Y329" i="1"/>
  <c r="BP329" i="1" s="1"/>
  <c r="P329" i="1"/>
  <c r="BO328" i="1"/>
  <c r="BM328" i="1"/>
  <c r="Y328" i="1"/>
  <c r="BO327" i="1"/>
  <c r="BM327" i="1"/>
  <c r="Y327" i="1"/>
  <c r="BO326" i="1"/>
  <c r="BM326" i="1"/>
  <c r="Y326" i="1"/>
  <c r="X324" i="1"/>
  <c r="X323" i="1"/>
  <c r="BO322" i="1"/>
  <c r="BM322" i="1"/>
  <c r="Y322" i="1"/>
  <c r="BP322" i="1" s="1"/>
  <c r="P322" i="1"/>
  <c r="BO321" i="1"/>
  <c r="BM321" i="1"/>
  <c r="Y321" i="1"/>
  <c r="P321" i="1"/>
  <c r="BO320" i="1"/>
  <c r="BM320" i="1"/>
  <c r="Y320" i="1"/>
  <c r="P320" i="1"/>
  <c r="X318" i="1"/>
  <c r="X317" i="1"/>
  <c r="BO316" i="1"/>
  <c r="BM316" i="1"/>
  <c r="Y316" i="1"/>
  <c r="BP316" i="1" s="1"/>
  <c r="P316" i="1"/>
  <c r="BO315" i="1"/>
  <c r="BM315" i="1"/>
  <c r="Y315" i="1"/>
  <c r="P315" i="1"/>
  <c r="BO314" i="1"/>
  <c r="BM314" i="1"/>
  <c r="Y314" i="1"/>
  <c r="BP314" i="1" s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X310" i="1"/>
  <c r="X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BP306" i="1" s="1"/>
  <c r="P306" i="1"/>
  <c r="BO305" i="1"/>
  <c r="BM305" i="1"/>
  <c r="Y305" i="1"/>
  <c r="P305" i="1"/>
  <c r="BO304" i="1"/>
  <c r="BM304" i="1"/>
  <c r="Y304" i="1"/>
  <c r="BP304" i="1" s="1"/>
  <c r="P304" i="1"/>
  <c r="BO303" i="1"/>
  <c r="BM303" i="1"/>
  <c r="Y303" i="1"/>
  <c r="P303" i="1"/>
  <c r="BO302" i="1"/>
  <c r="BM302" i="1"/>
  <c r="Y302" i="1"/>
  <c r="P302" i="1"/>
  <c r="X300" i="1"/>
  <c r="X299" i="1"/>
  <c r="BO298" i="1"/>
  <c r="BM298" i="1"/>
  <c r="Y298" i="1"/>
  <c r="BP298" i="1" s="1"/>
  <c r="P298" i="1"/>
  <c r="BP297" i="1"/>
  <c r="BO297" i="1"/>
  <c r="BN297" i="1"/>
  <c r="BM297" i="1"/>
  <c r="Z297" i="1"/>
  <c r="Y297" i="1"/>
  <c r="P297" i="1"/>
  <c r="BO296" i="1"/>
  <c r="BM296" i="1"/>
  <c r="Y296" i="1"/>
  <c r="BP296" i="1" s="1"/>
  <c r="P296" i="1"/>
  <c r="BO295" i="1"/>
  <c r="BM295" i="1"/>
  <c r="Y295" i="1"/>
  <c r="BP295" i="1" s="1"/>
  <c r="P295" i="1"/>
  <c r="BO294" i="1"/>
  <c r="BM294" i="1"/>
  <c r="Y294" i="1"/>
  <c r="BP294" i="1" s="1"/>
  <c r="P294" i="1"/>
  <c r="BO293" i="1"/>
  <c r="BM293" i="1"/>
  <c r="Y293" i="1"/>
  <c r="P293" i="1"/>
  <c r="X290" i="1"/>
  <c r="X289" i="1"/>
  <c r="BO288" i="1"/>
  <c r="BM288" i="1"/>
  <c r="Y288" i="1"/>
  <c r="P288" i="1"/>
  <c r="X285" i="1"/>
  <c r="X284" i="1"/>
  <c r="BO283" i="1"/>
  <c r="BM283" i="1"/>
  <c r="Y283" i="1"/>
  <c r="Y285" i="1" s="1"/>
  <c r="P283" i="1"/>
  <c r="X281" i="1"/>
  <c r="X280" i="1"/>
  <c r="BO279" i="1"/>
  <c r="BM279" i="1"/>
  <c r="Y279" i="1"/>
  <c r="P527" i="1" s="1"/>
  <c r="P279" i="1"/>
  <c r="X276" i="1"/>
  <c r="X275" i="1"/>
  <c r="BO274" i="1"/>
  <c r="BM274" i="1"/>
  <c r="Y274" i="1"/>
  <c r="BP274" i="1" s="1"/>
  <c r="P274" i="1"/>
  <c r="BO273" i="1"/>
  <c r="BM273" i="1"/>
  <c r="Y273" i="1"/>
  <c r="BP273" i="1" s="1"/>
  <c r="P273" i="1"/>
  <c r="BO272" i="1"/>
  <c r="BM272" i="1"/>
  <c r="Y272" i="1"/>
  <c r="O527" i="1" s="1"/>
  <c r="P272" i="1"/>
  <c r="X269" i="1"/>
  <c r="X268" i="1"/>
  <c r="BO267" i="1"/>
  <c r="BM267" i="1"/>
  <c r="Y267" i="1"/>
  <c r="BP267" i="1" s="1"/>
  <c r="BO266" i="1"/>
  <c r="BM266" i="1"/>
  <c r="Y266" i="1"/>
  <c r="BP266" i="1" s="1"/>
  <c r="P266" i="1"/>
  <c r="BO265" i="1"/>
  <c r="BM265" i="1"/>
  <c r="Y265" i="1"/>
  <c r="BP265" i="1" s="1"/>
  <c r="P265" i="1"/>
  <c r="BO264" i="1"/>
  <c r="BM264" i="1"/>
  <c r="Y264" i="1"/>
  <c r="P264" i="1"/>
  <c r="X261" i="1"/>
  <c r="X260" i="1"/>
  <c r="BO259" i="1"/>
  <c r="BM259" i="1"/>
  <c r="Y259" i="1"/>
  <c r="BP259" i="1" s="1"/>
  <c r="P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BP256" i="1" s="1"/>
  <c r="P256" i="1"/>
  <c r="BO255" i="1"/>
  <c r="BM255" i="1"/>
  <c r="Y255" i="1"/>
  <c r="L527" i="1" s="1"/>
  <c r="P255" i="1"/>
  <c r="X252" i="1"/>
  <c r="X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O247" i="1"/>
  <c r="BM247" i="1"/>
  <c r="Y247" i="1"/>
  <c r="BP247" i="1" s="1"/>
  <c r="P247" i="1"/>
  <c r="BO246" i="1"/>
  <c r="BM246" i="1"/>
  <c r="Y246" i="1"/>
  <c r="P246" i="1"/>
  <c r="X244" i="1"/>
  <c r="X243" i="1"/>
  <c r="BO242" i="1"/>
  <c r="BM242" i="1"/>
  <c r="Y242" i="1"/>
  <c r="Y244" i="1" s="1"/>
  <c r="P242" i="1"/>
  <c r="X240" i="1"/>
  <c r="X239" i="1"/>
  <c r="BO238" i="1"/>
  <c r="BM238" i="1"/>
  <c r="Y238" i="1"/>
  <c r="P238" i="1"/>
  <c r="BO237" i="1"/>
  <c r="BM237" i="1"/>
  <c r="Y237" i="1"/>
  <c r="BP237" i="1" s="1"/>
  <c r="P237" i="1"/>
  <c r="X235" i="1"/>
  <c r="X234" i="1"/>
  <c r="BO233" i="1"/>
  <c r="BM233" i="1"/>
  <c r="Y233" i="1"/>
  <c r="BP233" i="1" s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BP227" i="1" s="1"/>
  <c r="P227" i="1"/>
  <c r="X224" i="1"/>
  <c r="X223" i="1"/>
  <c r="BO222" i="1"/>
  <c r="BM222" i="1"/>
  <c r="Y222" i="1"/>
  <c r="BP222" i="1" s="1"/>
  <c r="P222" i="1"/>
  <c r="BO221" i="1"/>
  <c r="BM221" i="1"/>
  <c r="Y221" i="1"/>
  <c r="Y223" i="1" s="1"/>
  <c r="P221" i="1"/>
  <c r="X219" i="1"/>
  <c r="X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Y219" i="1" s="1"/>
  <c r="P209" i="1"/>
  <c r="X207" i="1"/>
  <c r="X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Y206" i="1" s="1"/>
  <c r="P198" i="1"/>
  <c r="X196" i="1"/>
  <c r="X195" i="1"/>
  <c r="BP194" i="1"/>
  <c r="BO194" i="1"/>
  <c r="BN194" i="1"/>
  <c r="BM194" i="1"/>
  <c r="Z194" i="1"/>
  <c r="Y194" i="1"/>
  <c r="P194" i="1"/>
  <c r="BO193" i="1"/>
  <c r="BM193" i="1"/>
  <c r="Y193" i="1"/>
  <c r="Y195" i="1" s="1"/>
  <c r="P193" i="1"/>
  <c r="X191" i="1"/>
  <c r="X190" i="1"/>
  <c r="BO189" i="1"/>
  <c r="BM189" i="1"/>
  <c r="Y189" i="1"/>
  <c r="P189" i="1"/>
  <c r="BO188" i="1"/>
  <c r="BM188" i="1"/>
  <c r="Y188" i="1"/>
  <c r="BP188" i="1" s="1"/>
  <c r="P188" i="1"/>
  <c r="X185" i="1"/>
  <c r="X184" i="1"/>
  <c r="BO183" i="1"/>
  <c r="BM183" i="1"/>
  <c r="Y183" i="1"/>
  <c r="Y185" i="1" s="1"/>
  <c r="P183" i="1"/>
  <c r="X181" i="1"/>
  <c r="X180" i="1"/>
  <c r="BO179" i="1"/>
  <c r="BM179" i="1"/>
  <c r="Y179" i="1"/>
  <c r="BP179" i="1" s="1"/>
  <c r="P179" i="1"/>
  <c r="BO178" i="1"/>
  <c r="BM178" i="1"/>
  <c r="Y178" i="1"/>
  <c r="P178" i="1"/>
  <c r="BO177" i="1"/>
  <c r="BM177" i="1"/>
  <c r="Y177" i="1"/>
  <c r="Y181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BP172" i="1" s="1"/>
  <c r="P172" i="1"/>
  <c r="BO171" i="1"/>
  <c r="BM171" i="1"/>
  <c r="Y171" i="1"/>
  <c r="BP171" i="1" s="1"/>
  <c r="P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Y174" i="1" s="1"/>
  <c r="P166" i="1"/>
  <c r="BP165" i="1"/>
  <c r="BO165" i="1"/>
  <c r="BN165" i="1"/>
  <c r="BM165" i="1"/>
  <c r="Z165" i="1"/>
  <c r="Y165" i="1"/>
  <c r="P165" i="1"/>
  <c r="X163" i="1"/>
  <c r="Y162" i="1"/>
  <c r="X162" i="1"/>
  <c r="BP161" i="1"/>
  <c r="BO161" i="1"/>
  <c r="BN161" i="1"/>
  <c r="BM161" i="1"/>
  <c r="Z161" i="1"/>
  <c r="Z162" i="1" s="1"/>
  <c r="Y161" i="1"/>
  <c r="P161" i="1"/>
  <c r="X157" i="1"/>
  <c r="X156" i="1"/>
  <c r="BO155" i="1"/>
  <c r="BM155" i="1"/>
  <c r="Y155" i="1"/>
  <c r="BP155" i="1" s="1"/>
  <c r="P155" i="1"/>
  <c r="BO154" i="1"/>
  <c r="BM154" i="1"/>
  <c r="Y154" i="1"/>
  <c r="P154" i="1"/>
  <c r="BO153" i="1"/>
  <c r="BM153" i="1"/>
  <c r="Y153" i="1"/>
  <c r="BP153" i="1" s="1"/>
  <c r="P153" i="1"/>
  <c r="X151" i="1"/>
  <c r="X150" i="1"/>
  <c r="BO149" i="1"/>
  <c r="BM149" i="1"/>
  <c r="Y149" i="1"/>
  <c r="Y150" i="1" s="1"/>
  <c r="P149" i="1"/>
  <c r="X146" i="1"/>
  <c r="X145" i="1"/>
  <c r="BO144" i="1"/>
  <c r="BM144" i="1"/>
  <c r="Y144" i="1"/>
  <c r="BP144" i="1" s="1"/>
  <c r="P144" i="1"/>
  <c r="BO143" i="1"/>
  <c r="BM143" i="1"/>
  <c r="Y143" i="1"/>
  <c r="Y145" i="1" s="1"/>
  <c r="P143" i="1"/>
  <c r="X141" i="1"/>
  <c r="X140" i="1"/>
  <c r="BO139" i="1"/>
  <c r="BM139" i="1"/>
  <c r="Y139" i="1"/>
  <c r="Y141" i="1" s="1"/>
  <c r="P139" i="1"/>
  <c r="BP138" i="1"/>
  <c r="BO138" i="1"/>
  <c r="BN138" i="1"/>
  <c r="BM138" i="1"/>
  <c r="Z138" i="1"/>
  <c r="Y138" i="1"/>
  <c r="P138" i="1"/>
  <c r="X136" i="1"/>
  <c r="X135" i="1"/>
  <c r="BO134" i="1"/>
  <c r="BM134" i="1"/>
  <c r="Y134" i="1"/>
  <c r="BP134" i="1" s="1"/>
  <c r="P134" i="1"/>
  <c r="BO133" i="1"/>
  <c r="BM133" i="1"/>
  <c r="Y133" i="1"/>
  <c r="P133" i="1"/>
  <c r="X130" i="1"/>
  <c r="X129" i="1"/>
  <c r="BO128" i="1"/>
  <c r="BM128" i="1"/>
  <c r="Y128" i="1"/>
  <c r="P128" i="1"/>
  <c r="BO127" i="1"/>
  <c r="BM127" i="1"/>
  <c r="Y127" i="1"/>
  <c r="BP127" i="1" s="1"/>
  <c r="P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P120" i="1"/>
  <c r="BO119" i="1"/>
  <c r="BM119" i="1"/>
  <c r="Y119" i="1"/>
  <c r="P119" i="1"/>
  <c r="X117" i="1"/>
  <c r="X116" i="1"/>
  <c r="BO115" i="1"/>
  <c r="BM115" i="1"/>
  <c r="Y115" i="1"/>
  <c r="BP115" i="1" s="1"/>
  <c r="P115" i="1"/>
  <c r="BO114" i="1"/>
  <c r="BM114" i="1"/>
  <c r="Y114" i="1"/>
  <c r="P114" i="1"/>
  <c r="BO113" i="1"/>
  <c r="BM113" i="1"/>
  <c r="Y113" i="1"/>
  <c r="Y117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P106" i="1"/>
  <c r="X103" i="1"/>
  <c r="X102" i="1"/>
  <c r="BO101" i="1"/>
  <c r="BM101" i="1"/>
  <c r="Y101" i="1"/>
  <c r="BP101" i="1" s="1"/>
  <c r="P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Y103" i="1" s="1"/>
  <c r="P97" i="1"/>
  <c r="BP96" i="1"/>
  <c r="BO96" i="1"/>
  <c r="BN96" i="1"/>
  <c r="BM96" i="1"/>
  <c r="Z96" i="1"/>
  <c r="Y96" i="1"/>
  <c r="X94" i="1"/>
  <c r="X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P90" i="1"/>
  <c r="X87" i="1"/>
  <c r="X86" i="1"/>
  <c r="BO85" i="1"/>
  <c r="BM85" i="1"/>
  <c r="Y85" i="1"/>
  <c r="P85" i="1"/>
  <c r="BO84" i="1"/>
  <c r="BM84" i="1"/>
  <c r="Y84" i="1"/>
  <c r="Y86" i="1" s="1"/>
  <c r="P84" i="1"/>
  <c r="X82" i="1"/>
  <c r="X81" i="1"/>
  <c r="BO80" i="1"/>
  <c r="BM80" i="1"/>
  <c r="Y80" i="1"/>
  <c r="BP80" i="1" s="1"/>
  <c r="P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Y73" i="1" s="1"/>
  <c r="P69" i="1"/>
  <c r="X67" i="1"/>
  <c r="X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P63" i="1"/>
  <c r="BO62" i="1"/>
  <c r="BM62" i="1"/>
  <c r="Y62" i="1"/>
  <c r="Y66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X50" i="1"/>
  <c r="X49" i="1"/>
  <c r="BO48" i="1"/>
  <c r="BM48" i="1"/>
  <c r="Y48" i="1"/>
  <c r="Y50" i="1" s="1"/>
  <c r="P48" i="1"/>
  <c r="X46" i="1"/>
  <c r="X45" i="1"/>
  <c r="BO44" i="1"/>
  <c r="BM44" i="1"/>
  <c r="Y44" i="1"/>
  <c r="BP44" i="1" s="1"/>
  <c r="P44" i="1"/>
  <c r="BO43" i="1"/>
  <c r="BM43" i="1"/>
  <c r="Y43" i="1"/>
  <c r="BP43" i="1" s="1"/>
  <c r="P43" i="1"/>
  <c r="BO42" i="1"/>
  <c r="BM42" i="1"/>
  <c r="Y42" i="1"/>
  <c r="Y46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2" i="1" s="1"/>
  <c r="P26" i="1"/>
  <c r="X24" i="1"/>
  <c r="X23" i="1"/>
  <c r="BO22" i="1"/>
  <c r="X519" i="1" s="1"/>
  <c r="BM22" i="1"/>
  <c r="Y22" i="1"/>
  <c r="B527" i="1" s="1"/>
  <c r="H10" i="1"/>
  <c r="A9" i="1"/>
  <c r="F10" i="1" s="1"/>
  <c r="D7" i="1"/>
  <c r="Q6" i="1"/>
  <c r="P2" i="1"/>
  <c r="Q527" i="1" l="1"/>
  <c r="Y289" i="1"/>
  <c r="BP288" i="1"/>
  <c r="BN288" i="1"/>
  <c r="Z288" i="1"/>
  <c r="Z289" i="1" s="1"/>
  <c r="BP293" i="1"/>
  <c r="BN293" i="1"/>
  <c r="Z293" i="1"/>
  <c r="BP321" i="1"/>
  <c r="BN321" i="1"/>
  <c r="Z321" i="1"/>
  <c r="BP327" i="1"/>
  <c r="BN327" i="1"/>
  <c r="Z327" i="1"/>
  <c r="BP341" i="1"/>
  <c r="BN341" i="1"/>
  <c r="Z341" i="1"/>
  <c r="Y371" i="1"/>
  <c r="Y370" i="1"/>
  <c r="BP369" i="1"/>
  <c r="BN369" i="1"/>
  <c r="Z369" i="1"/>
  <c r="Z370" i="1" s="1"/>
  <c r="BP374" i="1"/>
  <c r="BN374" i="1"/>
  <c r="Z374" i="1"/>
  <c r="BP410" i="1"/>
  <c r="BN410" i="1"/>
  <c r="Z410" i="1"/>
  <c r="BP447" i="1"/>
  <c r="BN447" i="1"/>
  <c r="Z447" i="1"/>
  <c r="BP467" i="1"/>
  <c r="BN467" i="1"/>
  <c r="Z467" i="1"/>
  <c r="BP490" i="1"/>
  <c r="BN490" i="1"/>
  <c r="Z490" i="1"/>
  <c r="BP492" i="1"/>
  <c r="BN492" i="1"/>
  <c r="Z492" i="1"/>
  <c r="Z29" i="1"/>
  <c r="BN29" i="1"/>
  <c r="Z54" i="1"/>
  <c r="BN54" i="1"/>
  <c r="Z64" i="1"/>
  <c r="BN64" i="1"/>
  <c r="Z80" i="1"/>
  <c r="BN80" i="1"/>
  <c r="Z100" i="1"/>
  <c r="BN100" i="1"/>
  <c r="F527" i="1"/>
  <c r="Z115" i="1"/>
  <c r="BN115" i="1"/>
  <c r="Y125" i="1"/>
  <c r="Z127" i="1"/>
  <c r="BN127" i="1"/>
  <c r="Y130" i="1"/>
  <c r="G527" i="1"/>
  <c r="Z149" i="1"/>
  <c r="Z150" i="1" s="1"/>
  <c r="BN149" i="1"/>
  <c r="BP149" i="1"/>
  <c r="Z153" i="1"/>
  <c r="BN153" i="1"/>
  <c r="Y156" i="1"/>
  <c r="Z169" i="1"/>
  <c r="BN169" i="1"/>
  <c r="Z179" i="1"/>
  <c r="BN179" i="1"/>
  <c r="Z200" i="1"/>
  <c r="BN200" i="1"/>
  <c r="Z212" i="1"/>
  <c r="BN212" i="1"/>
  <c r="Z227" i="1"/>
  <c r="BN227" i="1"/>
  <c r="Y234" i="1"/>
  <c r="Z237" i="1"/>
  <c r="BN237" i="1"/>
  <c r="BP258" i="1"/>
  <c r="BN258" i="1"/>
  <c r="Z258" i="1"/>
  <c r="BP305" i="1"/>
  <c r="BN305" i="1"/>
  <c r="Z305" i="1"/>
  <c r="BP326" i="1"/>
  <c r="BN326" i="1"/>
  <c r="Z326" i="1"/>
  <c r="BP328" i="1"/>
  <c r="BN328" i="1"/>
  <c r="Z328" i="1"/>
  <c r="BP353" i="1"/>
  <c r="BN353" i="1"/>
  <c r="Z353" i="1"/>
  <c r="BP398" i="1"/>
  <c r="BN398" i="1"/>
  <c r="Z398" i="1"/>
  <c r="X527" i="1"/>
  <c r="Y429" i="1"/>
  <c r="BP428" i="1"/>
  <c r="BN428" i="1"/>
  <c r="Z428" i="1"/>
  <c r="Z429" i="1" s="1"/>
  <c r="Y527" i="1"/>
  <c r="Y434" i="1"/>
  <c r="BP433" i="1"/>
  <c r="BN433" i="1"/>
  <c r="Z433" i="1"/>
  <c r="Z434" i="1" s="1"/>
  <c r="BP439" i="1"/>
  <c r="BN439" i="1"/>
  <c r="Z439" i="1"/>
  <c r="BP457" i="1"/>
  <c r="BN457" i="1"/>
  <c r="Z457" i="1"/>
  <c r="Y479" i="1"/>
  <c r="Y478" i="1"/>
  <c r="BP477" i="1"/>
  <c r="BN477" i="1"/>
  <c r="Z477" i="1"/>
  <c r="Z478" i="1" s="1"/>
  <c r="Y494" i="1"/>
  <c r="Y493" i="1"/>
  <c r="BP489" i="1"/>
  <c r="BN489" i="1"/>
  <c r="Z489" i="1"/>
  <c r="BP491" i="1"/>
  <c r="BN491" i="1"/>
  <c r="Z491" i="1"/>
  <c r="Y240" i="1"/>
  <c r="Y252" i="1"/>
  <c r="M527" i="1"/>
  <c r="BP307" i="1"/>
  <c r="BN307" i="1"/>
  <c r="Z307" i="1"/>
  <c r="BP330" i="1"/>
  <c r="BN330" i="1"/>
  <c r="Z330" i="1"/>
  <c r="BP343" i="1"/>
  <c r="BN343" i="1"/>
  <c r="Z343" i="1"/>
  <c r="BP355" i="1"/>
  <c r="BN355" i="1"/>
  <c r="Z355" i="1"/>
  <c r="BP376" i="1"/>
  <c r="BN376" i="1"/>
  <c r="Z376" i="1"/>
  <c r="BP400" i="1"/>
  <c r="BN400" i="1"/>
  <c r="Z400" i="1"/>
  <c r="BP415" i="1"/>
  <c r="BN415" i="1"/>
  <c r="Z415" i="1"/>
  <c r="BP441" i="1"/>
  <c r="BN441" i="1"/>
  <c r="Z441" i="1"/>
  <c r="BP449" i="1"/>
  <c r="BN449" i="1"/>
  <c r="Z449" i="1"/>
  <c r="Y469" i="1"/>
  <c r="BP461" i="1"/>
  <c r="BN461" i="1"/>
  <c r="Z461" i="1"/>
  <c r="Y475" i="1"/>
  <c r="BP471" i="1"/>
  <c r="BN471" i="1"/>
  <c r="Z471" i="1"/>
  <c r="Z474" i="1" s="1"/>
  <c r="BP502" i="1"/>
  <c r="BN502" i="1"/>
  <c r="Z502" i="1"/>
  <c r="X518" i="1"/>
  <c r="X520" i="1" s="1"/>
  <c r="X521" i="1"/>
  <c r="Z27" i="1"/>
  <c r="BN27" i="1"/>
  <c r="Z31" i="1"/>
  <c r="BN31" i="1"/>
  <c r="Z43" i="1"/>
  <c r="BN43" i="1"/>
  <c r="D527" i="1"/>
  <c r="Z56" i="1"/>
  <c r="BN56" i="1"/>
  <c r="Z62" i="1"/>
  <c r="BN62" i="1"/>
  <c r="BP62" i="1"/>
  <c r="Y67" i="1"/>
  <c r="Z70" i="1"/>
  <c r="BN70" i="1"/>
  <c r="Y81" i="1"/>
  <c r="Z78" i="1"/>
  <c r="BN78" i="1"/>
  <c r="Z84" i="1"/>
  <c r="BN84" i="1"/>
  <c r="BP84" i="1"/>
  <c r="Y87" i="1"/>
  <c r="E527" i="1"/>
  <c r="Y102" i="1"/>
  <c r="Z98" i="1"/>
  <c r="BN98" i="1"/>
  <c r="Z107" i="1"/>
  <c r="BN107" i="1"/>
  <c r="Z113" i="1"/>
  <c r="BN113" i="1"/>
  <c r="BP113" i="1"/>
  <c r="Y116" i="1"/>
  <c r="Z119" i="1"/>
  <c r="BN119" i="1"/>
  <c r="BP119" i="1"/>
  <c r="Y124" i="1"/>
  <c r="Z123" i="1"/>
  <c r="BN123" i="1"/>
  <c r="Y129" i="1"/>
  <c r="Z134" i="1"/>
  <c r="BN134" i="1"/>
  <c r="Y140" i="1"/>
  <c r="Z144" i="1"/>
  <c r="BN144" i="1"/>
  <c r="Y157" i="1"/>
  <c r="Z155" i="1"/>
  <c r="BN155" i="1"/>
  <c r="Y175" i="1"/>
  <c r="Z167" i="1"/>
  <c r="BN167" i="1"/>
  <c r="Z171" i="1"/>
  <c r="BN171" i="1"/>
  <c r="Z177" i="1"/>
  <c r="BN177" i="1"/>
  <c r="BP177" i="1"/>
  <c r="Y180" i="1"/>
  <c r="Z183" i="1"/>
  <c r="Z184" i="1" s="1"/>
  <c r="BN183" i="1"/>
  <c r="BP183" i="1"/>
  <c r="Y184" i="1"/>
  <c r="Z188" i="1"/>
  <c r="BN188" i="1"/>
  <c r="Y191" i="1"/>
  <c r="Z198" i="1"/>
  <c r="BN198" i="1"/>
  <c r="BP198" i="1"/>
  <c r="Y207" i="1"/>
  <c r="Z202" i="1"/>
  <c r="BN202" i="1"/>
  <c r="Z210" i="1"/>
  <c r="BN210" i="1"/>
  <c r="Z214" i="1"/>
  <c r="BN214" i="1"/>
  <c r="Z222" i="1"/>
  <c r="BN222" i="1"/>
  <c r="Z229" i="1"/>
  <c r="BN229" i="1"/>
  <c r="Z233" i="1"/>
  <c r="BN233" i="1"/>
  <c r="Y239" i="1"/>
  <c r="Z247" i="1"/>
  <c r="BN247" i="1"/>
  <c r="Z256" i="1"/>
  <c r="BN256" i="1"/>
  <c r="Z265" i="1"/>
  <c r="BN265" i="1"/>
  <c r="Z273" i="1"/>
  <c r="BN273" i="1"/>
  <c r="Z295" i="1"/>
  <c r="BN295" i="1"/>
  <c r="Y310" i="1"/>
  <c r="BP303" i="1"/>
  <c r="BN303" i="1"/>
  <c r="Z303" i="1"/>
  <c r="BP315" i="1"/>
  <c r="BN315" i="1"/>
  <c r="Z315" i="1"/>
  <c r="BP336" i="1"/>
  <c r="BN336" i="1"/>
  <c r="Z336" i="1"/>
  <c r="BP351" i="1"/>
  <c r="BN351" i="1"/>
  <c r="Z351" i="1"/>
  <c r="BP365" i="1"/>
  <c r="BN365" i="1"/>
  <c r="Z365" i="1"/>
  <c r="Y392" i="1"/>
  <c r="Y391" i="1"/>
  <c r="BP390" i="1"/>
  <c r="BN390" i="1"/>
  <c r="Z390" i="1"/>
  <c r="Z391" i="1" s="1"/>
  <c r="BP396" i="1"/>
  <c r="BN396" i="1"/>
  <c r="Z396" i="1"/>
  <c r="BP404" i="1"/>
  <c r="BN404" i="1"/>
  <c r="Z404" i="1"/>
  <c r="BP423" i="1"/>
  <c r="BN423" i="1"/>
  <c r="Z423" i="1"/>
  <c r="BP445" i="1"/>
  <c r="BN445" i="1"/>
  <c r="Z445" i="1"/>
  <c r="BP455" i="1"/>
  <c r="BN455" i="1"/>
  <c r="Z455" i="1"/>
  <c r="BP465" i="1"/>
  <c r="BN465" i="1"/>
  <c r="Z465" i="1"/>
  <c r="Y474" i="1"/>
  <c r="Y504" i="1"/>
  <c r="Y503" i="1"/>
  <c r="BP501" i="1"/>
  <c r="BN501" i="1"/>
  <c r="Z501" i="1"/>
  <c r="Z503" i="1" s="1"/>
  <c r="Y318" i="1"/>
  <c r="Y324" i="1"/>
  <c r="Y331" i="1"/>
  <c r="Y338" i="1"/>
  <c r="Y361" i="1"/>
  <c r="Y424" i="1"/>
  <c r="Y458" i="1"/>
  <c r="H9" i="1"/>
  <c r="A10" i="1"/>
  <c r="Z22" i="1"/>
  <c r="Z23" i="1" s="1"/>
  <c r="BN22" i="1"/>
  <c r="BP22" i="1"/>
  <c r="Y23" i="1"/>
  <c r="X517" i="1"/>
  <c r="Z26" i="1"/>
  <c r="BN26" i="1"/>
  <c r="BP26" i="1"/>
  <c r="Z28" i="1"/>
  <c r="BN28" i="1"/>
  <c r="Z30" i="1"/>
  <c r="BN30" i="1"/>
  <c r="Y33" i="1"/>
  <c r="C527" i="1"/>
  <c r="Z42" i="1"/>
  <c r="Z45" i="1" s="1"/>
  <c r="BN42" i="1"/>
  <c r="BP42" i="1"/>
  <c r="Z44" i="1"/>
  <c r="BN44" i="1"/>
  <c r="Y45" i="1"/>
  <c r="Z48" i="1"/>
  <c r="Z49" i="1" s="1"/>
  <c r="BN48" i="1"/>
  <c r="BP48" i="1"/>
  <c r="Y49" i="1"/>
  <c r="Z53" i="1"/>
  <c r="Z59" i="1" s="1"/>
  <c r="BN53" i="1"/>
  <c r="BP53" i="1"/>
  <c r="Z55" i="1"/>
  <c r="BN55" i="1"/>
  <c r="Z57" i="1"/>
  <c r="BN57" i="1"/>
  <c r="Y60" i="1"/>
  <c r="Z63" i="1"/>
  <c r="Z66" i="1" s="1"/>
  <c r="BN63" i="1"/>
  <c r="BP63" i="1"/>
  <c r="Z65" i="1"/>
  <c r="BN65" i="1"/>
  <c r="Z69" i="1"/>
  <c r="BN69" i="1"/>
  <c r="BP69" i="1"/>
  <c r="Z71" i="1"/>
  <c r="BN71" i="1"/>
  <c r="Y72" i="1"/>
  <c r="Z75" i="1"/>
  <c r="BN75" i="1"/>
  <c r="BP75" i="1"/>
  <c r="Z77" i="1"/>
  <c r="BN77" i="1"/>
  <c r="Z79" i="1"/>
  <c r="BN79" i="1"/>
  <c r="Y82" i="1"/>
  <c r="Z85" i="1"/>
  <c r="BN85" i="1"/>
  <c r="BP85" i="1"/>
  <c r="Z90" i="1"/>
  <c r="Z93" i="1" s="1"/>
  <c r="BN90" i="1"/>
  <c r="BP90" i="1"/>
  <c r="Z92" i="1"/>
  <c r="BN92" i="1"/>
  <c r="Y93" i="1"/>
  <c r="Z97" i="1"/>
  <c r="Z102" i="1" s="1"/>
  <c r="BN97" i="1"/>
  <c r="BP97" i="1"/>
  <c r="Z99" i="1"/>
  <c r="BN99" i="1"/>
  <c r="Z101" i="1"/>
  <c r="BN101" i="1"/>
  <c r="Z106" i="1"/>
  <c r="BN106" i="1"/>
  <c r="BP106" i="1"/>
  <c r="Z108" i="1"/>
  <c r="BN108" i="1"/>
  <c r="Y111" i="1"/>
  <c r="Z114" i="1"/>
  <c r="BN114" i="1"/>
  <c r="BP114" i="1"/>
  <c r="Z120" i="1"/>
  <c r="Z124" i="1" s="1"/>
  <c r="BN120" i="1"/>
  <c r="BP120" i="1"/>
  <c r="Z122" i="1"/>
  <c r="BN122" i="1"/>
  <c r="Z128" i="1"/>
  <c r="Z129" i="1" s="1"/>
  <c r="BN128" i="1"/>
  <c r="BP128" i="1"/>
  <c r="Z133" i="1"/>
  <c r="Z135" i="1" s="1"/>
  <c r="BN133" i="1"/>
  <c r="BP133" i="1"/>
  <c r="Y136" i="1"/>
  <c r="Z139" i="1"/>
  <c r="Z140" i="1" s="1"/>
  <c r="BN139" i="1"/>
  <c r="BP139" i="1"/>
  <c r="Z143" i="1"/>
  <c r="BN143" i="1"/>
  <c r="BP143" i="1"/>
  <c r="Y146" i="1"/>
  <c r="H527" i="1"/>
  <c r="Y151" i="1"/>
  <c r="Z154" i="1"/>
  <c r="BN154" i="1"/>
  <c r="BP154" i="1"/>
  <c r="I527" i="1"/>
  <c r="Y163" i="1"/>
  <c r="Z166" i="1"/>
  <c r="Z174" i="1" s="1"/>
  <c r="BN166" i="1"/>
  <c r="BP166" i="1"/>
  <c r="Z168" i="1"/>
  <c r="BN168" i="1"/>
  <c r="Z170" i="1"/>
  <c r="BN170" i="1"/>
  <c r="Z172" i="1"/>
  <c r="BN172" i="1"/>
  <c r="Z178" i="1"/>
  <c r="BN178" i="1"/>
  <c r="BP178" i="1"/>
  <c r="J527" i="1"/>
  <c r="Z189" i="1"/>
  <c r="BN189" i="1"/>
  <c r="BP189" i="1"/>
  <c r="Y190" i="1"/>
  <c r="Z193" i="1"/>
  <c r="Z195" i="1" s="1"/>
  <c r="BN193" i="1"/>
  <c r="BP193" i="1"/>
  <c r="Y196" i="1"/>
  <c r="Z199" i="1"/>
  <c r="BN199" i="1"/>
  <c r="BP199" i="1"/>
  <c r="Z201" i="1"/>
  <c r="BN201" i="1"/>
  <c r="Z203" i="1"/>
  <c r="BN203" i="1"/>
  <c r="Z205" i="1"/>
  <c r="BN205" i="1"/>
  <c r="Z209" i="1"/>
  <c r="Z218" i="1" s="1"/>
  <c r="BN209" i="1"/>
  <c r="BP209" i="1"/>
  <c r="Z211" i="1"/>
  <c r="BN211" i="1"/>
  <c r="Z213" i="1"/>
  <c r="BN213" i="1"/>
  <c r="Z215" i="1"/>
  <c r="BN215" i="1"/>
  <c r="Z217" i="1"/>
  <c r="BN217" i="1"/>
  <c r="Y218" i="1"/>
  <c r="Z221" i="1"/>
  <c r="Z223" i="1" s="1"/>
  <c r="BN221" i="1"/>
  <c r="BP221" i="1"/>
  <c r="Y224" i="1"/>
  <c r="K527" i="1"/>
  <c r="Z228" i="1"/>
  <c r="BN228" i="1"/>
  <c r="BP228" i="1"/>
  <c r="Z230" i="1"/>
  <c r="BN230" i="1"/>
  <c r="Z232" i="1"/>
  <c r="BN232" i="1"/>
  <c r="Y235" i="1"/>
  <c r="Z238" i="1"/>
  <c r="BN238" i="1"/>
  <c r="BP238" i="1"/>
  <c r="Z242" i="1"/>
  <c r="Z243" i="1" s="1"/>
  <c r="BN242" i="1"/>
  <c r="BP242" i="1"/>
  <c r="Y243" i="1"/>
  <c r="Z246" i="1"/>
  <c r="Z251" i="1" s="1"/>
  <c r="BN246" i="1"/>
  <c r="BP246" i="1"/>
  <c r="Z248" i="1"/>
  <c r="BN248" i="1"/>
  <c r="Z250" i="1"/>
  <c r="BN250" i="1"/>
  <c r="Y251" i="1"/>
  <c r="Z255" i="1"/>
  <c r="Z260" i="1" s="1"/>
  <c r="BN255" i="1"/>
  <c r="BP255" i="1"/>
  <c r="Z257" i="1"/>
  <c r="BN257" i="1"/>
  <c r="Z259" i="1"/>
  <c r="BN259" i="1"/>
  <c r="Y260" i="1"/>
  <c r="Z264" i="1"/>
  <c r="Z268" i="1" s="1"/>
  <c r="BN264" i="1"/>
  <c r="BP264" i="1"/>
  <c r="Z266" i="1"/>
  <c r="BN266" i="1"/>
  <c r="Z267" i="1"/>
  <c r="BN267" i="1"/>
  <c r="Y268" i="1"/>
  <c r="Z272" i="1"/>
  <c r="Z275" i="1" s="1"/>
  <c r="BN272" i="1"/>
  <c r="BP272" i="1"/>
  <c r="Z274" i="1"/>
  <c r="BN274" i="1"/>
  <c r="Y275" i="1"/>
  <c r="Z279" i="1"/>
  <c r="Z280" i="1" s="1"/>
  <c r="BN279" i="1"/>
  <c r="BP279" i="1"/>
  <c r="Y280" i="1"/>
  <c r="Z283" i="1"/>
  <c r="Z284" i="1" s="1"/>
  <c r="BN283" i="1"/>
  <c r="BP283" i="1"/>
  <c r="Y284" i="1"/>
  <c r="F9" i="1"/>
  <c r="J9" i="1"/>
  <c r="Y24" i="1"/>
  <c r="Y59" i="1"/>
  <c r="Y94" i="1"/>
  <c r="Y110" i="1"/>
  <c r="Y135" i="1"/>
  <c r="Y261" i="1"/>
  <c r="Y269" i="1"/>
  <c r="Y276" i="1"/>
  <c r="Y281" i="1"/>
  <c r="Y290" i="1"/>
  <c r="R527" i="1"/>
  <c r="Z294" i="1"/>
  <c r="BN294" i="1"/>
  <c r="Z296" i="1"/>
  <c r="BN296" i="1"/>
  <c r="Z298" i="1"/>
  <c r="BN298" i="1"/>
  <c r="Y299" i="1"/>
  <c r="Z302" i="1"/>
  <c r="BN302" i="1"/>
  <c r="BP302" i="1"/>
  <c r="Z304" i="1"/>
  <c r="BN304" i="1"/>
  <c r="Z306" i="1"/>
  <c r="BN306" i="1"/>
  <c r="Z308" i="1"/>
  <c r="BN308" i="1"/>
  <c r="Y309" i="1"/>
  <c r="Z312" i="1"/>
  <c r="BN312" i="1"/>
  <c r="BP312" i="1"/>
  <c r="Z314" i="1"/>
  <c r="BN314" i="1"/>
  <c r="Z316" i="1"/>
  <c r="BN316" i="1"/>
  <c r="Y317" i="1"/>
  <c r="Z320" i="1"/>
  <c r="BN320" i="1"/>
  <c r="BP320" i="1"/>
  <c r="Z322" i="1"/>
  <c r="BN322" i="1"/>
  <c r="Y323" i="1"/>
  <c r="Z329" i="1"/>
  <c r="Z331" i="1" s="1"/>
  <c r="BN329" i="1"/>
  <c r="Y332" i="1"/>
  <c r="Z335" i="1"/>
  <c r="Z337" i="1" s="1"/>
  <c r="BN335" i="1"/>
  <c r="BP335" i="1"/>
  <c r="S527" i="1"/>
  <c r="Z342" i="1"/>
  <c r="BN342" i="1"/>
  <c r="Y345" i="1"/>
  <c r="T527" i="1"/>
  <c r="Z350" i="1"/>
  <c r="BN350" i="1"/>
  <c r="Z352" i="1"/>
  <c r="BN352" i="1"/>
  <c r="Z354" i="1"/>
  <c r="BN354" i="1"/>
  <c r="Y357" i="1"/>
  <c r="Z360" i="1"/>
  <c r="Z361" i="1" s="1"/>
  <c r="BN360" i="1"/>
  <c r="BP360" i="1"/>
  <c r="Z364" i="1"/>
  <c r="Z366" i="1" s="1"/>
  <c r="BN364" i="1"/>
  <c r="BP364" i="1"/>
  <c r="Y367" i="1"/>
  <c r="U527" i="1"/>
  <c r="Z375" i="1"/>
  <c r="BN375" i="1"/>
  <c r="Z377" i="1"/>
  <c r="BN377" i="1"/>
  <c r="Y378" i="1"/>
  <c r="Z381" i="1"/>
  <c r="Z382" i="1" s="1"/>
  <c r="BN381" i="1"/>
  <c r="BP381" i="1"/>
  <c r="Y382" i="1"/>
  <c r="Z385" i="1"/>
  <c r="Z387" i="1" s="1"/>
  <c r="BN385" i="1"/>
  <c r="BP385" i="1"/>
  <c r="Y388" i="1"/>
  <c r="V527" i="1"/>
  <c r="Z397" i="1"/>
  <c r="BN397" i="1"/>
  <c r="Z399" i="1"/>
  <c r="BN399" i="1"/>
  <c r="Z401" i="1"/>
  <c r="BN401" i="1"/>
  <c r="Z403" i="1"/>
  <c r="BN403" i="1"/>
  <c r="Z405" i="1"/>
  <c r="BN405" i="1"/>
  <c r="Y406" i="1"/>
  <c r="Z409" i="1"/>
  <c r="BN409" i="1"/>
  <c r="BP409" i="1"/>
  <c r="Y412" i="1"/>
  <c r="W527" i="1"/>
  <c r="Z416" i="1"/>
  <c r="Z417" i="1" s="1"/>
  <c r="BN416" i="1"/>
  <c r="Y417" i="1"/>
  <c r="Z420" i="1"/>
  <c r="BN420" i="1"/>
  <c r="BP420" i="1"/>
  <c r="Z422" i="1"/>
  <c r="BN422" i="1"/>
  <c r="Y425" i="1"/>
  <c r="Y430" i="1"/>
  <c r="Y435" i="1"/>
  <c r="Z527" i="1"/>
  <c r="Y453" i="1"/>
  <c r="Z440" i="1"/>
  <c r="BN440" i="1"/>
  <c r="Z442" i="1"/>
  <c r="BN442" i="1"/>
  <c r="Z444" i="1"/>
  <c r="BN444" i="1"/>
  <c r="Z446" i="1"/>
  <c r="BN446" i="1"/>
  <c r="BP450" i="1"/>
  <c r="BN450" i="1"/>
  <c r="Z450" i="1"/>
  <c r="Y459" i="1"/>
  <c r="BP462" i="1"/>
  <c r="BN462" i="1"/>
  <c r="Z462" i="1"/>
  <c r="BP466" i="1"/>
  <c r="BN466" i="1"/>
  <c r="Z466" i="1"/>
  <c r="AA527" i="1"/>
  <c r="Y486" i="1"/>
  <c r="BP483" i="1"/>
  <c r="BN483" i="1"/>
  <c r="Z483" i="1"/>
  <c r="BP485" i="1"/>
  <c r="BN485" i="1"/>
  <c r="Z485" i="1"/>
  <c r="Y487" i="1"/>
  <c r="Y498" i="1"/>
  <c r="BP496" i="1"/>
  <c r="BN496" i="1"/>
  <c r="Z496" i="1"/>
  <c r="BP507" i="1"/>
  <c r="BN507" i="1"/>
  <c r="Z507" i="1"/>
  <c r="BP509" i="1"/>
  <c r="BN509" i="1"/>
  <c r="Z509" i="1"/>
  <c r="Y511" i="1"/>
  <c r="Y300" i="1"/>
  <c r="Y344" i="1"/>
  <c r="Y356" i="1"/>
  <c r="Y379" i="1"/>
  <c r="Y407" i="1"/>
  <c r="Y418" i="1"/>
  <c r="BP448" i="1"/>
  <c r="BN448" i="1"/>
  <c r="Z448" i="1"/>
  <c r="Y452" i="1"/>
  <c r="BP456" i="1"/>
  <c r="BN456" i="1"/>
  <c r="Z456" i="1"/>
  <c r="Z458" i="1" s="1"/>
  <c r="BP464" i="1"/>
  <c r="BN464" i="1"/>
  <c r="Z464" i="1"/>
  <c r="Y468" i="1"/>
  <c r="BP472" i="1"/>
  <c r="BN472" i="1"/>
  <c r="Z472" i="1"/>
  <c r="BP484" i="1"/>
  <c r="BN484" i="1"/>
  <c r="Z484" i="1"/>
  <c r="BP497" i="1"/>
  <c r="BN497" i="1"/>
  <c r="Z497" i="1"/>
  <c r="Y499" i="1"/>
  <c r="Y510" i="1"/>
  <c r="BP506" i="1"/>
  <c r="BN506" i="1"/>
  <c r="Z506" i="1"/>
  <c r="BP508" i="1"/>
  <c r="BN508" i="1"/>
  <c r="Z508" i="1"/>
  <c r="Y516" i="1"/>
  <c r="Z510" i="1" l="1"/>
  <c r="Z468" i="1"/>
  <c r="Z411" i="1"/>
  <c r="Z344" i="1"/>
  <c r="Z239" i="1"/>
  <c r="Z190" i="1"/>
  <c r="Z180" i="1"/>
  <c r="Z156" i="1"/>
  <c r="Z145" i="1"/>
  <c r="Z116" i="1"/>
  <c r="Z86" i="1"/>
  <c r="Z493" i="1"/>
  <c r="Z452" i="1"/>
  <c r="Z424" i="1"/>
  <c r="Z356" i="1"/>
  <c r="Z299" i="1"/>
  <c r="Z234" i="1"/>
  <c r="Z206" i="1"/>
  <c r="Z406" i="1"/>
  <c r="Z378" i="1"/>
  <c r="Y519" i="1"/>
  <c r="Z498" i="1"/>
  <c r="Z486" i="1"/>
  <c r="Z323" i="1"/>
  <c r="Z317" i="1"/>
  <c r="Z309" i="1"/>
  <c r="Y517" i="1"/>
  <c r="Z110" i="1"/>
  <c r="Z81" i="1"/>
  <c r="Z72" i="1"/>
  <c r="Z32" i="1"/>
  <c r="Y521" i="1"/>
  <c r="Y518" i="1"/>
  <c r="Y520" i="1" s="1"/>
  <c r="Z522" i="1" l="1"/>
</calcChain>
</file>

<file path=xl/sharedStrings.xml><?xml version="1.0" encoding="utf-8"?>
<sst xmlns="http://schemas.openxmlformats.org/spreadsheetml/2006/main" count="2314" uniqueCount="820">
  <si>
    <t xml:space="preserve">  БЛАНК ЗАКАЗА </t>
  </si>
  <si>
    <t>КИ</t>
  </si>
  <si>
    <t>на отгрузку продукции с ООО Трейд-Сервис с</t>
  </si>
  <si>
    <t>09.06.2025</t>
  </si>
  <si>
    <t>бланк создан</t>
  </si>
  <si>
    <t>04.06.2025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</si>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</sst>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4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0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4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5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1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0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5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8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9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7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3" customWidth="1"/>
    <col min="19" max="19" width="6.140625" style="5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3" customWidth="1"/>
    <col min="25" max="25" width="11" style="573" customWidth="1"/>
    <col min="26" max="26" width="10" style="573" customWidth="1"/>
    <col min="27" max="27" width="11.5703125" style="573" customWidth="1"/>
    <col min="28" max="28" width="10.42578125" style="573" customWidth="1"/>
    <col min="29" max="29" width="30" style="5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3" customWidth="1"/>
    <col min="34" max="34" width="9.140625" style="573" customWidth="1"/>
    <col min="35" max="16384" width="9.140625" style="573"/>
  </cols>
  <sheetData>
    <row r="1" spans="1:32" s="569" customFormat="1" ht="45" customHeight="1" x14ac:dyDescent="0.2">
      <c r="A1" s="41"/>
      <c r="B1" s="41"/>
      <c r="C1" s="41"/>
      <c r="D1" s="655" t="s">
        <v>0</v>
      </c>
      <c r="E1" s="616"/>
      <c r="F1" s="616"/>
      <c r="G1" s="12" t="s">
        <v>1</v>
      </c>
      <c r="H1" s="655" t="s">
        <v>2</v>
      </c>
      <c r="I1" s="616"/>
      <c r="J1" s="616"/>
      <c r="K1" s="616"/>
      <c r="L1" s="616"/>
      <c r="M1" s="616"/>
      <c r="N1" s="616"/>
      <c r="O1" s="616"/>
      <c r="P1" s="616"/>
      <c r="Q1" s="616"/>
      <c r="R1" s="615" t="s">
        <v>3</v>
      </c>
      <c r="S1" s="616"/>
      <c r="T1" s="61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6"/>
      <c r="R2" s="586"/>
      <c r="S2" s="586"/>
      <c r="T2" s="586"/>
      <c r="U2" s="586"/>
      <c r="V2" s="586"/>
      <c r="W2" s="586"/>
      <c r="X2" s="16"/>
      <c r="Y2" s="16"/>
      <c r="Z2" s="16"/>
      <c r="AA2" s="16"/>
      <c r="AB2" s="51"/>
      <c r="AC2" s="51"/>
      <c r="AD2" s="51"/>
      <c r="AE2" s="51"/>
    </row>
    <row r="3" spans="1:32" s="5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6"/>
      <c r="Q3" s="586"/>
      <c r="R3" s="586"/>
      <c r="S3" s="586"/>
      <c r="T3" s="586"/>
      <c r="U3" s="586"/>
      <c r="V3" s="586"/>
      <c r="W3" s="586"/>
      <c r="X3" s="16"/>
      <c r="Y3" s="16"/>
      <c r="Z3" s="16"/>
      <c r="AA3" s="16"/>
      <c r="AB3" s="51"/>
      <c r="AC3" s="51"/>
      <c r="AD3" s="51"/>
      <c r="AE3" s="51"/>
    </row>
    <row r="4" spans="1:32" s="5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9" customFormat="1" ht="23.45" customHeight="1" x14ac:dyDescent="0.2">
      <c r="A5" s="706" t="s">
        <v>8</v>
      </c>
      <c r="B5" s="631"/>
      <c r="C5" s="632"/>
      <c r="D5" s="656"/>
      <c r="E5" s="657"/>
      <c r="F5" s="873" t="s">
        <v>9</v>
      </c>
      <c r="G5" s="632"/>
      <c r="H5" s="656" t="s">
        <v>819</v>
      </c>
      <c r="I5" s="820"/>
      <c r="J5" s="820"/>
      <c r="K5" s="820"/>
      <c r="L5" s="820"/>
      <c r="M5" s="657"/>
      <c r="N5" s="58"/>
      <c r="P5" s="24" t="s">
        <v>10</v>
      </c>
      <c r="Q5" s="880">
        <v>45820</v>
      </c>
      <c r="R5" s="708"/>
      <c r="T5" s="745" t="s">
        <v>11</v>
      </c>
      <c r="U5" s="746"/>
      <c r="V5" s="748" t="s">
        <v>12</v>
      </c>
      <c r="W5" s="708"/>
      <c r="AB5" s="51"/>
      <c r="AC5" s="51"/>
      <c r="AD5" s="51"/>
      <c r="AE5" s="51"/>
    </row>
    <row r="6" spans="1:32" s="569" customFormat="1" ht="24" customHeight="1" x14ac:dyDescent="0.2">
      <c r="A6" s="706" t="s">
        <v>13</v>
      </c>
      <c r="B6" s="631"/>
      <c r="C6" s="632"/>
      <c r="D6" s="823" t="s">
        <v>14</v>
      </c>
      <c r="E6" s="824"/>
      <c r="F6" s="824"/>
      <c r="G6" s="824"/>
      <c r="H6" s="824"/>
      <c r="I6" s="824"/>
      <c r="J6" s="824"/>
      <c r="K6" s="824"/>
      <c r="L6" s="824"/>
      <c r="M6" s="708"/>
      <c r="N6" s="59"/>
      <c r="P6" s="24" t="s">
        <v>15</v>
      </c>
      <c r="Q6" s="891" t="str">
        <f>IF(Q5=0," ",CHOOSE(WEEKDAY(Q5,2),"Понедельник","Вторник","Среда","Четверг","Пятница","Суббота","Воскресенье"))</f>
        <v>Четверг</v>
      </c>
      <c r="R6" s="580"/>
      <c r="T6" s="754" t="s">
        <v>16</v>
      </c>
      <c r="U6" s="746"/>
      <c r="V6" s="806" t="s">
        <v>17</v>
      </c>
      <c r="W6" s="599"/>
      <c r="AB6" s="51"/>
      <c r="AC6" s="51"/>
      <c r="AD6" s="51"/>
      <c r="AE6" s="51"/>
    </row>
    <row r="7" spans="1:32" s="569" customFormat="1" ht="21.75" hidden="1" customHeight="1" x14ac:dyDescent="0.2">
      <c r="A7" s="55"/>
      <c r="B7" s="55"/>
      <c r="C7" s="55"/>
      <c r="D7" s="640" t="str">
        <f>IFERROR(VLOOKUP(DeliveryAddress,Table,3,0),1)</f>
        <v>1</v>
      </c>
      <c r="E7" s="641"/>
      <c r="F7" s="641"/>
      <c r="G7" s="641"/>
      <c r="H7" s="641"/>
      <c r="I7" s="641"/>
      <c r="J7" s="641"/>
      <c r="K7" s="641"/>
      <c r="L7" s="641"/>
      <c r="M7" s="642"/>
      <c r="N7" s="60"/>
      <c r="P7" s="24"/>
      <c r="Q7" s="42"/>
      <c r="R7" s="42"/>
      <c r="T7" s="586"/>
      <c r="U7" s="746"/>
      <c r="V7" s="807"/>
      <c r="W7" s="808"/>
      <c r="AB7" s="51"/>
      <c r="AC7" s="51"/>
      <c r="AD7" s="51"/>
      <c r="AE7" s="51"/>
    </row>
    <row r="8" spans="1:32" s="569" customFormat="1" ht="25.5" customHeight="1" x14ac:dyDescent="0.2">
      <c r="A8" s="905" t="s">
        <v>18</v>
      </c>
      <c r="B8" s="592"/>
      <c r="C8" s="593"/>
      <c r="D8" s="649" t="s">
        <v>19</v>
      </c>
      <c r="E8" s="650"/>
      <c r="F8" s="650"/>
      <c r="G8" s="650"/>
      <c r="H8" s="650"/>
      <c r="I8" s="650"/>
      <c r="J8" s="650"/>
      <c r="K8" s="650"/>
      <c r="L8" s="650"/>
      <c r="M8" s="651"/>
      <c r="N8" s="61"/>
      <c r="P8" s="24" t="s">
        <v>20</v>
      </c>
      <c r="Q8" s="713">
        <v>0.58333333333333337</v>
      </c>
      <c r="R8" s="642"/>
      <c r="T8" s="586"/>
      <c r="U8" s="746"/>
      <c r="V8" s="807"/>
      <c r="W8" s="808"/>
      <c r="AB8" s="51"/>
      <c r="AC8" s="51"/>
      <c r="AD8" s="51"/>
      <c r="AE8" s="51"/>
    </row>
    <row r="9" spans="1:32" s="569" customFormat="1" ht="39.950000000000003" customHeight="1" x14ac:dyDescent="0.2">
      <c r="A9" s="7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719"/>
      <c r="E9" s="595"/>
      <c r="F9" s="7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594" t="str">
        <f>IF(AND($A$9="Тип доверенности/получателя при получении в адресе перегруза:",$D$9="Разовая доверенность"),"Введите ФИО","")</f>
        <v/>
      </c>
      <c r="I9" s="595"/>
      <c r="J9" s="5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5"/>
      <c r="L9" s="595"/>
      <c r="M9" s="595"/>
      <c r="N9" s="567"/>
      <c r="P9" s="26" t="s">
        <v>21</v>
      </c>
      <c r="Q9" s="697"/>
      <c r="R9" s="698"/>
      <c r="T9" s="586"/>
      <c r="U9" s="746"/>
      <c r="V9" s="809"/>
      <c r="W9" s="810"/>
      <c r="X9" s="43"/>
      <c r="Y9" s="43"/>
      <c r="Z9" s="43"/>
      <c r="AA9" s="43"/>
      <c r="AB9" s="51"/>
      <c r="AC9" s="51"/>
      <c r="AD9" s="51"/>
      <c r="AE9" s="51"/>
    </row>
    <row r="10" spans="1:32" s="569" customFormat="1" ht="26.45" customHeight="1" x14ac:dyDescent="0.2">
      <c r="A10" s="7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719"/>
      <c r="E10" s="595"/>
      <c r="F10" s="7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797" t="str">
        <f>IFERROR(VLOOKUP($D$10,Proxy,2,FALSE),"")</f>
        <v/>
      </c>
      <c r="I10" s="586"/>
      <c r="J10" s="586"/>
      <c r="K10" s="586"/>
      <c r="L10" s="586"/>
      <c r="M10" s="586"/>
      <c r="N10" s="568"/>
      <c r="P10" s="26" t="s">
        <v>22</v>
      </c>
      <c r="Q10" s="755"/>
      <c r="R10" s="756"/>
      <c r="U10" s="24" t="s">
        <v>23</v>
      </c>
      <c r="V10" s="598" t="s">
        <v>24</v>
      </c>
      <c r="W10" s="599"/>
      <c r="X10" s="44"/>
      <c r="Y10" s="44"/>
      <c r="Z10" s="44"/>
      <c r="AA10" s="44"/>
      <c r="AB10" s="51"/>
      <c r="AC10" s="51"/>
      <c r="AD10" s="51"/>
      <c r="AE10" s="51"/>
    </row>
    <row r="11" spans="1:32" s="56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07"/>
      <c r="R11" s="708"/>
      <c r="U11" s="24" t="s">
        <v>27</v>
      </c>
      <c r="V11" s="844" t="s">
        <v>28</v>
      </c>
      <c r="W11" s="698"/>
      <c r="X11" s="45"/>
      <c r="Y11" s="45"/>
      <c r="Z11" s="45"/>
      <c r="AA11" s="45"/>
      <c r="AB11" s="51"/>
      <c r="AC11" s="51"/>
      <c r="AD11" s="51"/>
      <c r="AE11" s="51"/>
    </row>
    <row r="12" spans="1:32" s="569" customFormat="1" ht="18.600000000000001" customHeight="1" x14ac:dyDescent="0.2">
      <c r="A12" s="735" t="s">
        <v>29</v>
      </c>
      <c r="B12" s="631"/>
      <c r="C12" s="631"/>
      <c r="D12" s="631"/>
      <c r="E12" s="631"/>
      <c r="F12" s="631"/>
      <c r="G12" s="631"/>
      <c r="H12" s="631"/>
      <c r="I12" s="631"/>
      <c r="J12" s="631"/>
      <c r="K12" s="631"/>
      <c r="L12" s="631"/>
      <c r="M12" s="632"/>
      <c r="N12" s="62"/>
      <c r="P12" s="24" t="s">
        <v>30</v>
      </c>
      <c r="Q12" s="713"/>
      <c r="R12" s="642"/>
      <c r="S12" s="23"/>
      <c r="U12" s="24"/>
      <c r="V12" s="616"/>
      <c r="W12" s="586"/>
      <c r="AB12" s="51"/>
      <c r="AC12" s="51"/>
      <c r="AD12" s="51"/>
      <c r="AE12" s="51"/>
    </row>
    <row r="13" spans="1:32" s="569" customFormat="1" ht="23.25" customHeight="1" x14ac:dyDescent="0.2">
      <c r="A13" s="735" t="s">
        <v>31</v>
      </c>
      <c r="B13" s="631"/>
      <c r="C13" s="631"/>
      <c r="D13" s="631"/>
      <c r="E13" s="631"/>
      <c r="F13" s="631"/>
      <c r="G13" s="631"/>
      <c r="H13" s="631"/>
      <c r="I13" s="631"/>
      <c r="J13" s="631"/>
      <c r="K13" s="631"/>
      <c r="L13" s="631"/>
      <c r="M13" s="632"/>
      <c r="N13" s="62"/>
      <c r="O13" s="26"/>
      <c r="P13" s="26" t="s">
        <v>32</v>
      </c>
      <c r="Q13" s="844"/>
      <c r="R13" s="69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9" customFormat="1" ht="18.600000000000001" customHeight="1" x14ac:dyDescent="0.2">
      <c r="A14" s="735" t="s">
        <v>33</v>
      </c>
      <c r="B14" s="631"/>
      <c r="C14" s="631"/>
      <c r="D14" s="631"/>
      <c r="E14" s="631"/>
      <c r="F14" s="631"/>
      <c r="G14" s="631"/>
      <c r="H14" s="631"/>
      <c r="I14" s="631"/>
      <c r="J14" s="631"/>
      <c r="K14" s="631"/>
      <c r="L14" s="631"/>
      <c r="M14" s="63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9" customFormat="1" ht="22.5" customHeight="1" x14ac:dyDescent="0.2">
      <c r="A15" s="760" t="s">
        <v>34</v>
      </c>
      <c r="B15" s="631"/>
      <c r="C15" s="631"/>
      <c r="D15" s="631"/>
      <c r="E15" s="631"/>
      <c r="F15" s="631"/>
      <c r="G15" s="631"/>
      <c r="H15" s="631"/>
      <c r="I15" s="631"/>
      <c r="J15" s="631"/>
      <c r="K15" s="631"/>
      <c r="L15" s="631"/>
      <c r="M15" s="632"/>
      <c r="N15" s="63"/>
      <c r="P15" s="724" t="s">
        <v>35</v>
      </c>
      <c r="Q15" s="616"/>
      <c r="R15" s="616"/>
      <c r="S15" s="616"/>
      <c r="T15" s="61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5"/>
      <c r="Q16" s="725"/>
      <c r="R16" s="725"/>
      <c r="S16" s="725"/>
      <c r="T16" s="72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7" t="s">
        <v>36</v>
      </c>
      <c r="B17" s="627" t="s">
        <v>37</v>
      </c>
      <c r="C17" s="718" t="s">
        <v>38</v>
      </c>
      <c r="D17" s="627" t="s">
        <v>39</v>
      </c>
      <c r="E17" s="684"/>
      <c r="F17" s="627" t="s">
        <v>40</v>
      </c>
      <c r="G17" s="627" t="s">
        <v>41</v>
      </c>
      <c r="H17" s="627" t="s">
        <v>42</v>
      </c>
      <c r="I17" s="627" t="s">
        <v>43</v>
      </c>
      <c r="J17" s="627" t="s">
        <v>44</v>
      </c>
      <c r="K17" s="627" t="s">
        <v>45</v>
      </c>
      <c r="L17" s="627" t="s">
        <v>46</v>
      </c>
      <c r="M17" s="627" t="s">
        <v>47</v>
      </c>
      <c r="N17" s="627" t="s">
        <v>48</v>
      </c>
      <c r="O17" s="627" t="s">
        <v>49</v>
      </c>
      <c r="P17" s="627" t="s">
        <v>50</v>
      </c>
      <c r="Q17" s="683"/>
      <c r="R17" s="683"/>
      <c r="S17" s="683"/>
      <c r="T17" s="684"/>
      <c r="U17" s="898" t="s">
        <v>51</v>
      </c>
      <c r="V17" s="632"/>
      <c r="W17" s="627" t="s">
        <v>52</v>
      </c>
      <c r="X17" s="627" t="s">
        <v>53</v>
      </c>
      <c r="Y17" s="901" t="s">
        <v>54</v>
      </c>
      <c r="Z17" s="804" t="s">
        <v>55</v>
      </c>
      <c r="AA17" s="794" t="s">
        <v>56</v>
      </c>
      <c r="AB17" s="794" t="s">
        <v>57</v>
      </c>
      <c r="AC17" s="794" t="s">
        <v>58</v>
      </c>
      <c r="AD17" s="794" t="s">
        <v>59</v>
      </c>
      <c r="AE17" s="868"/>
      <c r="AF17" s="869"/>
      <c r="AG17" s="66"/>
      <c r="BD17" s="65" t="s">
        <v>60</v>
      </c>
    </row>
    <row r="18" spans="1:68" ht="14.25" customHeight="1" x14ac:dyDescent="0.2">
      <c r="A18" s="628"/>
      <c r="B18" s="628"/>
      <c r="C18" s="628"/>
      <c r="D18" s="685"/>
      <c r="E18" s="687"/>
      <c r="F18" s="628"/>
      <c r="G18" s="628"/>
      <c r="H18" s="628"/>
      <c r="I18" s="628"/>
      <c r="J18" s="628"/>
      <c r="K18" s="628"/>
      <c r="L18" s="628"/>
      <c r="M18" s="628"/>
      <c r="N18" s="628"/>
      <c r="O18" s="628"/>
      <c r="P18" s="685"/>
      <c r="Q18" s="686"/>
      <c r="R18" s="686"/>
      <c r="S18" s="686"/>
      <c r="T18" s="687"/>
      <c r="U18" s="67" t="s">
        <v>61</v>
      </c>
      <c r="V18" s="67" t="s">
        <v>62</v>
      </c>
      <c r="W18" s="628"/>
      <c r="X18" s="628"/>
      <c r="Y18" s="902"/>
      <c r="Z18" s="805"/>
      <c r="AA18" s="795"/>
      <c r="AB18" s="795"/>
      <c r="AC18" s="795"/>
      <c r="AD18" s="870"/>
      <c r="AE18" s="871"/>
      <c r="AF18" s="872"/>
      <c r="AG18" s="66"/>
      <c r="BD18" s="65"/>
    </row>
    <row r="19" spans="1:68" ht="27.75" hidden="1" customHeight="1" x14ac:dyDescent="0.2">
      <c r="A19" s="625" t="s">
        <v>63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48"/>
      <c r="AB19" s="48"/>
      <c r="AC19" s="48"/>
    </row>
    <row r="20" spans="1:68" ht="16.5" hidden="1" customHeight="1" x14ac:dyDescent="0.25">
      <c r="A20" s="629" t="s">
        <v>63</v>
      </c>
      <c r="B20" s="586"/>
      <c r="C20" s="586"/>
      <c r="D20" s="586"/>
      <c r="E20" s="586"/>
      <c r="F20" s="586"/>
      <c r="G20" s="586"/>
      <c r="H20" s="586"/>
      <c r="I20" s="586"/>
      <c r="J20" s="586"/>
      <c r="K20" s="586"/>
      <c r="L20" s="586"/>
      <c r="M20" s="586"/>
      <c r="N20" s="586"/>
      <c r="O20" s="586"/>
      <c r="P20" s="586"/>
      <c r="Q20" s="586"/>
      <c r="R20" s="586"/>
      <c r="S20" s="586"/>
      <c r="T20" s="586"/>
      <c r="U20" s="586"/>
      <c r="V20" s="586"/>
      <c r="W20" s="586"/>
      <c r="X20" s="586"/>
      <c r="Y20" s="586"/>
      <c r="Z20" s="586"/>
      <c r="AA20" s="570"/>
      <c r="AB20" s="570"/>
      <c r="AC20" s="570"/>
    </row>
    <row r="21" spans="1:68" ht="14.25" hidden="1" customHeight="1" x14ac:dyDescent="0.25">
      <c r="A21" s="597" t="s">
        <v>64</v>
      </c>
      <c r="B21" s="586"/>
      <c r="C21" s="586"/>
      <c r="D21" s="586"/>
      <c r="E21" s="586"/>
      <c r="F21" s="586"/>
      <c r="G21" s="586"/>
      <c r="H21" s="586"/>
      <c r="I21" s="586"/>
      <c r="J21" s="586"/>
      <c r="K21" s="586"/>
      <c r="L21" s="586"/>
      <c r="M21" s="586"/>
      <c r="N21" s="586"/>
      <c r="O21" s="586"/>
      <c r="P21" s="586"/>
      <c r="Q21" s="586"/>
      <c r="R21" s="586"/>
      <c r="S21" s="586"/>
      <c r="T21" s="586"/>
      <c r="U21" s="586"/>
      <c r="V21" s="586"/>
      <c r="W21" s="586"/>
      <c r="X21" s="586"/>
      <c r="Y21" s="586"/>
      <c r="Z21" s="586"/>
      <c r="AA21" s="571"/>
      <c r="AB21" s="571"/>
      <c r="AC21" s="571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79">
        <v>4680115886643</v>
      </c>
      <c r="E22" s="580"/>
      <c r="F22" s="574">
        <v>0.19</v>
      </c>
      <c r="G22" s="32">
        <v>10</v>
      </c>
      <c r="H22" s="574">
        <v>1.9</v>
      </c>
      <c r="I22" s="57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17" t="s">
        <v>69</v>
      </c>
      <c r="Q22" s="582"/>
      <c r="R22" s="582"/>
      <c r="S22" s="582"/>
      <c r="T22" s="583"/>
      <c r="U22" s="34"/>
      <c r="V22" s="34"/>
      <c r="W22" s="35" t="s">
        <v>70</v>
      </c>
      <c r="X22" s="575">
        <v>0</v>
      </c>
      <c r="Y22" s="5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5"/>
      <c r="B23" s="586"/>
      <c r="C23" s="586"/>
      <c r="D23" s="586"/>
      <c r="E23" s="586"/>
      <c r="F23" s="586"/>
      <c r="G23" s="586"/>
      <c r="H23" s="586"/>
      <c r="I23" s="586"/>
      <c r="J23" s="586"/>
      <c r="K23" s="586"/>
      <c r="L23" s="586"/>
      <c r="M23" s="586"/>
      <c r="N23" s="586"/>
      <c r="O23" s="587"/>
      <c r="P23" s="591" t="s">
        <v>72</v>
      </c>
      <c r="Q23" s="592"/>
      <c r="R23" s="592"/>
      <c r="S23" s="592"/>
      <c r="T23" s="592"/>
      <c r="U23" s="592"/>
      <c r="V23" s="593"/>
      <c r="W23" s="37" t="s">
        <v>73</v>
      </c>
      <c r="X23" s="577">
        <f>IFERROR(X22/H22,"0")</f>
        <v>0</v>
      </c>
      <c r="Y23" s="577">
        <f>IFERROR(Y22/H22,"0")</f>
        <v>0</v>
      </c>
      <c r="Z23" s="577">
        <f>IFERROR(IF(Z22="",0,Z22),"0")</f>
        <v>0</v>
      </c>
      <c r="AA23" s="578"/>
      <c r="AB23" s="578"/>
      <c r="AC23" s="578"/>
    </row>
    <row r="24" spans="1:68" hidden="1" x14ac:dyDescent="0.2">
      <c r="A24" s="586"/>
      <c r="B24" s="586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87"/>
      <c r="P24" s="591" t="s">
        <v>72</v>
      </c>
      <c r="Q24" s="592"/>
      <c r="R24" s="592"/>
      <c r="S24" s="592"/>
      <c r="T24" s="592"/>
      <c r="U24" s="592"/>
      <c r="V24" s="593"/>
      <c r="W24" s="37" t="s">
        <v>70</v>
      </c>
      <c r="X24" s="577">
        <f>IFERROR(SUM(X22:X22),"0")</f>
        <v>0</v>
      </c>
      <c r="Y24" s="577">
        <f>IFERROR(SUM(Y22:Y22),"0")</f>
        <v>0</v>
      </c>
      <c r="Z24" s="37"/>
      <c r="AA24" s="578"/>
      <c r="AB24" s="578"/>
      <c r="AC24" s="578"/>
    </row>
    <row r="25" spans="1:68" ht="14.25" hidden="1" customHeight="1" x14ac:dyDescent="0.25">
      <c r="A25" s="597" t="s">
        <v>74</v>
      </c>
      <c r="B25" s="586"/>
      <c r="C25" s="586"/>
      <c r="D25" s="586"/>
      <c r="E25" s="586"/>
      <c r="F25" s="586"/>
      <c r="G25" s="586"/>
      <c r="H25" s="586"/>
      <c r="I25" s="586"/>
      <c r="J25" s="586"/>
      <c r="K25" s="586"/>
      <c r="L25" s="586"/>
      <c r="M25" s="586"/>
      <c r="N25" s="586"/>
      <c r="O25" s="586"/>
      <c r="P25" s="586"/>
      <c r="Q25" s="586"/>
      <c r="R25" s="586"/>
      <c r="S25" s="586"/>
      <c r="T25" s="586"/>
      <c r="U25" s="586"/>
      <c r="V25" s="586"/>
      <c r="W25" s="586"/>
      <c r="X25" s="586"/>
      <c r="Y25" s="586"/>
      <c r="Z25" s="586"/>
      <c r="AA25" s="571"/>
      <c r="AB25" s="571"/>
      <c r="AC25" s="571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79">
        <v>4680115885912</v>
      </c>
      <c r="E26" s="580"/>
      <c r="F26" s="574">
        <v>0.3</v>
      </c>
      <c r="G26" s="32">
        <v>6</v>
      </c>
      <c r="H26" s="574">
        <v>1.8</v>
      </c>
      <c r="I26" s="574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5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2"/>
      <c r="R26" s="582"/>
      <c r="S26" s="582"/>
      <c r="T26" s="583"/>
      <c r="U26" s="34"/>
      <c r="V26" s="34"/>
      <c r="W26" s="35" t="s">
        <v>70</v>
      </c>
      <c r="X26" s="575">
        <v>0</v>
      </c>
      <c r="Y26" s="576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79">
        <v>4607091388237</v>
      </c>
      <c r="E27" s="580"/>
      <c r="F27" s="574">
        <v>0.42</v>
      </c>
      <c r="G27" s="32">
        <v>6</v>
      </c>
      <c r="H27" s="574">
        <v>2.52</v>
      </c>
      <c r="I27" s="574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8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2"/>
      <c r="R27" s="582"/>
      <c r="S27" s="582"/>
      <c r="T27" s="583"/>
      <c r="U27" s="34"/>
      <c r="V27" s="34"/>
      <c r="W27" s="35" t="s">
        <v>70</v>
      </c>
      <c r="X27" s="575">
        <v>0</v>
      </c>
      <c r="Y27" s="576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79">
        <v>4680115886230</v>
      </c>
      <c r="E28" s="580"/>
      <c r="F28" s="574">
        <v>0.3</v>
      </c>
      <c r="G28" s="32">
        <v>6</v>
      </c>
      <c r="H28" s="574">
        <v>1.8</v>
      </c>
      <c r="I28" s="574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2"/>
      <c r="R28" s="582"/>
      <c r="S28" s="582"/>
      <c r="T28" s="583"/>
      <c r="U28" s="34"/>
      <c r="V28" s="34"/>
      <c r="W28" s="35" t="s">
        <v>70</v>
      </c>
      <c r="X28" s="575">
        <v>0</v>
      </c>
      <c r="Y28" s="576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79">
        <v>4680115886247</v>
      </c>
      <c r="E29" s="580"/>
      <c r="F29" s="574">
        <v>0.3</v>
      </c>
      <c r="G29" s="32">
        <v>6</v>
      </c>
      <c r="H29" s="574">
        <v>1.8</v>
      </c>
      <c r="I29" s="574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4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2"/>
      <c r="R29" s="582"/>
      <c r="S29" s="582"/>
      <c r="T29" s="583"/>
      <c r="U29" s="34"/>
      <c r="V29" s="34"/>
      <c r="W29" s="35" t="s">
        <v>70</v>
      </c>
      <c r="X29" s="575">
        <v>0</v>
      </c>
      <c r="Y29" s="576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79">
        <v>4680115885905</v>
      </c>
      <c r="E30" s="580"/>
      <c r="F30" s="574">
        <v>0.3</v>
      </c>
      <c r="G30" s="32">
        <v>6</v>
      </c>
      <c r="H30" s="574">
        <v>1.8</v>
      </c>
      <c r="I30" s="574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2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2"/>
      <c r="R30" s="582"/>
      <c r="S30" s="582"/>
      <c r="T30" s="583"/>
      <c r="U30" s="34"/>
      <c r="V30" s="34"/>
      <c r="W30" s="35" t="s">
        <v>70</v>
      </c>
      <c r="X30" s="575">
        <v>0</v>
      </c>
      <c r="Y30" s="576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79">
        <v>4607091388244</v>
      </c>
      <c r="E31" s="580"/>
      <c r="F31" s="574">
        <v>0.42</v>
      </c>
      <c r="G31" s="32">
        <v>6</v>
      </c>
      <c r="H31" s="574">
        <v>2.52</v>
      </c>
      <c r="I31" s="574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3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2"/>
      <c r="R31" s="582"/>
      <c r="S31" s="582"/>
      <c r="T31" s="583"/>
      <c r="U31" s="34"/>
      <c r="V31" s="34"/>
      <c r="W31" s="35" t="s">
        <v>70</v>
      </c>
      <c r="X31" s="575">
        <v>0</v>
      </c>
      <c r="Y31" s="576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5"/>
      <c r="B32" s="586"/>
      <c r="C32" s="586"/>
      <c r="D32" s="586"/>
      <c r="E32" s="586"/>
      <c r="F32" s="586"/>
      <c r="G32" s="586"/>
      <c r="H32" s="586"/>
      <c r="I32" s="586"/>
      <c r="J32" s="586"/>
      <c r="K32" s="586"/>
      <c r="L32" s="586"/>
      <c r="M32" s="586"/>
      <c r="N32" s="586"/>
      <c r="O32" s="587"/>
      <c r="P32" s="591" t="s">
        <v>72</v>
      </c>
      <c r="Q32" s="592"/>
      <c r="R32" s="592"/>
      <c r="S32" s="592"/>
      <c r="T32" s="592"/>
      <c r="U32" s="592"/>
      <c r="V32" s="593"/>
      <c r="W32" s="37" t="s">
        <v>73</v>
      </c>
      <c r="X32" s="577">
        <f>IFERROR(X26/H26,"0")+IFERROR(X27/H27,"0")+IFERROR(X28/H28,"0")+IFERROR(X29/H29,"0")+IFERROR(X30/H30,"0")+IFERROR(X31/H31,"0")</f>
        <v>0</v>
      </c>
      <c r="Y32" s="577">
        <f>IFERROR(Y26/H26,"0")+IFERROR(Y27/H27,"0")+IFERROR(Y28/H28,"0")+IFERROR(Y29/H29,"0")+IFERROR(Y30/H30,"0")+IFERROR(Y31/H31,"0")</f>
        <v>0</v>
      </c>
      <c r="Z32" s="577">
        <f>IFERROR(IF(Z26="",0,Z26),"0")+IFERROR(IF(Z27="",0,Z27),"0")+IFERROR(IF(Z28="",0,Z28),"0")+IFERROR(IF(Z29="",0,Z29),"0")+IFERROR(IF(Z30="",0,Z30),"0")+IFERROR(IF(Z31="",0,Z31),"0")</f>
        <v>0</v>
      </c>
      <c r="AA32" s="578"/>
      <c r="AB32" s="578"/>
      <c r="AC32" s="578"/>
    </row>
    <row r="33" spans="1:68" hidden="1" x14ac:dyDescent="0.2">
      <c r="A33" s="586"/>
      <c r="B33" s="586"/>
      <c r="C33" s="586"/>
      <c r="D33" s="586"/>
      <c r="E33" s="586"/>
      <c r="F33" s="586"/>
      <c r="G33" s="586"/>
      <c r="H33" s="586"/>
      <c r="I33" s="586"/>
      <c r="J33" s="586"/>
      <c r="K33" s="586"/>
      <c r="L33" s="586"/>
      <c r="M33" s="586"/>
      <c r="N33" s="586"/>
      <c r="O33" s="587"/>
      <c r="P33" s="591" t="s">
        <v>72</v>
      </c>
      <c r="Q33" s="592"/>
      <c r="R33" s="592"/>
      <c r="S33" s="592"/>
      <c r="T33" s="592"/>
      <c r="U33" s="592"/>
      <c r="V33" s="593"/>
      <c r="W33" s="37" t="s">
        <v>70</v>
      </c>
      <c r="X33" s="577">
        <f>IFERROR(SUM(X26:X31),"0")</f>
        <v>0</v>
      </c>
      <c r="Y33" s="577">
        <f>IFERROR(SUM(Y26:Y31),"0")</f>
        <v>0</v>
      </c>
      <c r="Z33" s="37"/>
      <c r="AA33" s="578"/>
      <c r="AB33" s="578"/>
      <c r="AC33" s="578"/>
    </row>
    <row r="34" spans="1:68" ht="14.25" hidden="1" customHeight="1" x14ac:dyDescent="0.25">
      <c r="A34" s="597" t="s">
        <v>95</v>
      </c>
      <c r="B34" s="586"/>
      <c r="C34" s="586"/>
      <c r="D34" s="586"/>
      <c r="E34" s="586"/>
      <c r="F34" s="586"/>
      <c r="G34" s="586"/>
      <c r="H34" s="586"/>
      <c r="I34" s="586"/>
      <c r="J34" s="586"/>
      <c r="K34" s="586"/>
      <c r="L34" s="586"/>
      <c r="M34" s="586"/>
      <c r="N34" s="586"/>
      <c r="O34" s="586"/>
      <c r="P34" s="586"/>
      <c r="Q34" s="586"/>
      <c r="R34" s="586"/>
      <c r="S34" s="586"/>
      <c r="T34" s="586"/>
      <c r="U34" s="586"/>
      <c r="V34" s="586"/>
      <c r="W34" s="586"/>
      <c r="X34" s="586"/>
      <c r="Y34" s="586"/>
      <c r="Z34" s="586"/>
      <c r="AA34" s="571"/>
      <c r="AB34" s="571"/>
      <c r="AC34" s="571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79">
        <v>4607091388503</v>
      </c>
      <c r="E35" s="580"/>
      <c r="F35" s="574">
        <v>0.05</v>
      </c>
      <c r="G35" s="32">
        <v>12</v>
      </c>
      <c r="H35" s="574">
        <v>0.6</v>
      </c>
      <c r="I35" s="574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2"/>
      <c r="R35" s="582"/>
      <c r="S35" s="582"/>
      <c r="T35" s="583"/>
      <c r="U35" s="34"/>
      <c r="V35" s="34"/>
      <c r="W35" s="35" t="s">
        <v>70</v>
      </c>
      <c r="X35" s="575">
        <v>0</v>
      </c>
      <c r="Y35" s="576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5"/>
      <c r="B36" s="586"/>
      <c r="C36" s="586"/>
      <c r="D36" s="586"/>
      <c r="E36" s="586"/>
      <c r="F36" s="586"/>
      <c r="G36" s="586"/>
      <c r="H36" s="586"/>
      <c r="I36" s="586"/>
      <c r="J36" s="586"/>
      <c r="K36" s="586"/>
      <c r="L36" s="586"/>
      <c r="M36" s="586"/>
      <c r="N36" s="586"/>
      <c r="O36" s="587"/>
      <c r="P36" s="591" t="s">
        <v>72</v>
      </c>
      <c r="Q36" s="592"/>
      <c r="R36" s="592"/>
      <c r="S36" s="592"/>
      <c r="T36" s="592"/>
      <c r="U36" s="592"/>
      <c r="V36" s="593"/>
      <c r="W36" s="37" t="s">
        <v>73</v>
      </c>
      <c r="X36" s="577">
        <f>IFERROR(X35/H35,"0")</f>
        <v>0</v>
      </c>
      <c r="Y36" s="577">
        <f>IFERROR(Y35/H35,"0")</f>
        <v>0</v>
      </c>
      <c r="Z36" s="577">
        <f>IFERROR(IF(Z35="",0,Z35),"0")</f>
        <v>0</v>
      </c>
      <c r="AA36" s="578"/>
      <c r="AB36" s="578"/>
      <c r="AC36" s="578"/>
    </row>
    <row r="37" spans="1:68" hidden="1" x14ac:dyDescent="0.2">
      <c r="A37" s="586"/>
      <c r="B37" s="586"/>
      <c r="C37" s="586"/>
      <c r="D37" s="586"/>
      <c r="E37" s="586"/>
      <c r="F37" s="586"/>
      <c r="G37" s="586"/>
      <c r="H37" s="586"/>
      <c r="I37" s="586"/>
      <c r="J37" s="586"/>
      <c r="K37" s="586"/>
      <c r="L37" s="586"/>
      <c r="M37" s="586"/>
      <c r="N37" s="586"/>
      <c r="O37" s="587"/>
      <c r="P37" s="591" t="s">
        <v>72</v>
      </c>
      <c r="Q37" s="592"/>
      <c r="R37" s="592"/>
      <c r="S37" s="592"/>
      <c r="T37" s="592"/>
      <c r="U37" s="592"/>
      <c r="V37" s="593"/>
      <c r="W37" s="37" t="s">
        <v>70</v>
      </c>
      <c r="X37" s="577">
        <f>IFERROR(SUM(X35:X35),"0")</f>
        <v>0</v>
      </c>
      <c r="Y37" s="577">
        <f>IFERROR(SUM(Y35:Y35),"0")</f>
        <v>0</v>
      </c>
      <c r="Z37" s="37"/>
      <c r="AA37" s="578"/>
      <c r="AB37" s="578"/>
      <c r="AC37" s="578"/>
    </row>
    <row r="38" spans="1:68" ht="27.75" hidden="1" customHeight="1" x14ac:dyDescent="0.2">
      <c r="A38" s="625" t="s">
        <v>101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48"/>
      <c r="AB38" s="48"/>
      <c r="AC38" s="48"/>
    </row>
    <row r="39" spans="1:68" ht="16.5" hidden="1" customHeight="1" x14ac:dyDescent="0.25">
      <c r="A39" s="629" t="s">
        <v>102</v>
      </c>
      <c r="B39" s="586"/>
      <c r="C39" s="586"/>
      <c r="D39" s="586"/>
      <c r="E39" s="586"/>
      <c r="F39" s="586"/>
      <c r="G39" s="586"/>
      <c r="H39" s="586"/>
      <c r="I39" s="586"/>
      <c r="J39" s="586"/>
      <c r="K39" s="586"/>
      <c r="L39" s="586"/>
      <c r="M39" s="586"/>
      <c r="N39" s="586"/>
      <c r="O39" s="586"/>
      <c r="P39" s="586"/>
      <c r="Q39" s="586"/>
      <c r="R39" s="586"/>
      <c r="S39" s="586"/>
      <c r="T39" s="586"/>
      <c r="U39" s="586"/>
      <c r="V39" s="586"/>
      <c r="W39" s="586"/>
      <c r="X39" s="586"/>
      <c r="Y39" s="586"/>
      <c r="Z39" s="586"/>
      <c r="AA39" s="570"/>
      <c r="AB39" s="570"/>
      <c r="AC39" s="570"/>
    </row>
    <row r="40" spans="1:68" ht="14.25" hidden="1" customHeight="1" x14ac:dyDescent="0.25">
      <c r="A40" s="597" t="s">
        <v>103</v>
      </c>
      <c r="B40" s="586"/>
      <c r="C40" s="586"/>
      <c r="D40" s="586"/>
      <c r="E40" s="586"/>
      <c r="F40" s="586"/>
      <c r="G40" s="586"/>
      <c r="H40" s="586"/>
      <c r="I40" s="586"/>
      <c r="J40" s="586"/>
      <c r="K40" s="586"/>
      <c r="L40" s="586"/>
      <c r="M40" s="586"/>
      <c r="N40" s="586"/>
      <c r="O40" s="586"/>
      <c r="P40" s="586"/>
      <c r="Q40" s="586"/>
      <c r="R40" s="586"/>
      <c r="S40" s="586"/>
      <c r="T40" s="586"/>
      <c r="U40" s="586"/>
      <c r="V40" s="586"/>
      <c r="W40" s="586"/>
      <c r="X40" s="586"/>
      <c r="Y40" s="586"/>
      <c r="Z40" s="586"/>
      <c r="AA40" s="571"/>
      <c r="AB40" s="571"/>
      <c r="AC40" s="571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9">
        <v>4607091385670</v>
      </c>
      <c r="E41" s="580"/>
      <c r="F41" s="574">
        <v>1.35</v>
      </c>
      <c r="G41" s="32">
        <v>8</v>
      </c>
      <c r="H41" s="574">
        <v>10.8</v>
      </c>
      <c r="I41" s="574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5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2"/>
      <c r="R41" s="582"/>
      <c r="S41" s="582"/>
      <c r="T41" s="583"/>
      <c r="U41" s="34"/>
      <c r="V41" s="34"/>
      <c r="W41" s="35" t="s">
        <v>70</v>
      </c>
      <c r="X41" s="575">
        <v>78</v>
      </c>
      <c r="Y41" s="576">
        <f>IFERROR(IF(X41="",0,CEILING((X41/$H41),1)*$H41),"")</f>
        <v>86.4</v>
      </c>
      <c r="Z41" s="36">
        <f>IFERROR(IF(Y41=0,"",ROUNDUP(Y41/H41,0)*0.01898),"")</f>
        <v>0.15184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81.141666666666652</v>
      </c>
      <c r="BN41" s="64">
        <f>IFERROR(Y41*I41/H41,"0")</f>
        <v>89.88</v>
      </c>
      <c r="BO41" s="64">
        <f>IFERROR(1/J41*(X41/H41),"0")</f>
        <v>0.11284722222222221</v>
      </c>
      <c r="BP41" s="64">
        <f>IFERROR(1/J41*(Y41/H41),"0")</f>
        <v>0.125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4301011565</v>
      </c>
      <c r="D42" s="579">
        <v>4680115882539</v>
      </c>
      <c r="E42" s="580"/>
      <c r="F42" s="574">
        <v>0.37</v>
      </c>
      <c r="G42" s="32">
        <v>10</v>
      </c>
      <c r="H42" s="574">
        <v>3.7</v>
      </c>
      <c r="I42" s="574">
        <v>3.91</v>
      </c>
      <c r="J42" s="32">
        <v>132</v>
      </c>
      <c r="K42" s="32" t="s">
        <v>111</v>
      </c>
      <c r="L42" s="32"/>
      <c r="M42" s="33" t="s">
        <v>78</v>
      </c>
      <c r="N42" s="33"/>
      <c r="O42" s="32">
        <v>50</v>
      </c>
      <c r="P42" s="66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82"/>
      <c r="R42" s="582"/>
      <c r="S42" s="582"/>
      <c r="T42" s="583"/>
      <c r="U42" s="34"/>
      <c r="V42" s="34"/>
      <c r="W42" s="35" t="s">
        <v>70</v>
      </c>
      <c r="X42" s="575">
        <v>0</v>
      </c>
      <c r="Y42" s="57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112</v>
      </c>
      <c r="B43" s="54" t="s">
        <v>113</v>
      </c>
      <c r="C43" s="31">
        <v>4301011382</v>
      </c>
      <c r="D43" s="579">
        <v>4607091385687</v>
      </c>
      <c r="E43" s="580"/>
      <c r="F43" s="574">
        <v>0.4</v>
      </c>
      <c r="G43" s="32">
        <v>10</v>
      </c>
      <c r="H43" s="574">
        <v>4</v>
      </c>
      <c r="I43" s="574">
        <v>4.21</v>
      </c>
      <c r="J43" s="32">
        <v>132</v>
      </c>
      <c r="K43" s="32" t="s">
        <v>111</v>
      </c>
      <c r="L43" s="32" t="s">
        <v>114</v>
      </c>
      <c r="M43" s="33" t="s">
        <v>78</v>
      </c>
      <c r="N43" s="33"/>
      <c r="O43" s="32">
        <v>50</v>
      </c>
      <c r="P43" s="73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82"/>
      <c r="R43" s="582"/>
      <c r="S43" s="582"/>
      <c r="T43" s="583"/>
      <c r="U43" s="34"/>
      <c r="V43" s="34"/>
      <c r="W43" s="35" t="s">
        <v>70</v>
      </c>
      <c r="X43" s="575">
        <v>187</v>
      </c>
      <c r="Y43" s="576">
        <f>IFERROR(IF(X43="",0,CEILING((X43/$H43),1)*$H43),"")</f>
        <v>188</v>
      </c>
      <c r="Z43" s="36">
        <f>IFERROR(IF(Y43=0,"",ROUNDUP(Y43/H43,0)*0.00902),"")</f>
        <v>0.42393999999999998</v>
      </c>
      <c r="AA43" s="56"/>
      <c r="AB43" s="57"/>
      <c r="AC43" s="89" t="s">
        <v>108</v>
      </c>
      <c r="AG43" s="64"/>
      <c r="AJ43" s="68" t="s">
        <v>115</v>
      </c>
      <c r="AK43" s="68">
        <v>48</v>
      </c>
      <c r="BB43" s="90" t="s">
        <v>1</v>
      </c>
      <c r="BM43" s="64">
        <f>IFERROR(X43*I43/H43,"0")</f>
        <v>196.8175</v>
      </c>
      <c r="BN43" s="64">
        <f>IFERROR(Y43*I43/H43,"0")</f>
        <v>197.87</v>
      </c>
      <c r="BO43" s="64">
        <f>IFERROR(1/J43*(X43/H43),"0")</f>
        <v>0.35416666666666669</v>
      </c>
      <c r="BP43" s="64">
        <f>IFERROR(1/J43*(Y43/H43),"0")</f>
        <v>0.35606060606060608</v>
      </c>
    </row>
    <row r="44" spans="1:68" ht="27" hidden="1" customHeight="1" x14ac:dyDescent="0.25">
      <c r="A44" s="54" t="s">
        <v>116</v>
      </c>
      <c r="B44" s="54" t="s">
        <v>117</v>
      </c>
      <c r="C44" s="31">
        <v>4301011624</v>
      </c>
      <c r="D44" s="579">
        <v>4680115883949</v>
      </c>
      <c r="E44" s="580"/>
      <c r="F44" s="574">
        <v>0.37</v>
      </c>
      <c r="G44" s="32">
        <v>10</v>
      </c>
      <c r="H44" s="574">
        <v>3.7</v>
      </c>
      <c r="I44" s="574">
        <v>3.91</v>
      </c>
      <c r="J44" s="32">
        <v>132</v>
      </c>
      <c r="K44" s="32" t="s">
        <v>111</v>
      </c>
      <c r="L44" s="32"/>
      <c r="M44" s="33" t="s">
        <v>107</v>
      </c>
      <c r="N44" s="33"/>
      <c r="O44" s="32">
        <v>50</v>
      </c>
      <c r="P44" s="65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82"/>
      <c r="R44" s="582"/>
      <c r="S44" s="582"/>
      <c r="T44" s="583"/>
      <c r="U44" s="34"/>
      <c r="V44" s="34"/>
      <c r="W44" s="35" t="s">
        <v>70</v>
      </c>
      <c r="X44" s="575">
        <v>0</v>
      </c>
      <c r="Y44" s="576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585"/>
      <c r="B45" s="586"/>
      <c r="C45" s="586"/>
      <c r="D45" s="586"/>
      <c r="E45" s="586"/>
      <c r="F45" s="586"/>
      <c r="G45" s="586"/>
      <c r="H45" s="586"/>
      <c r="I45" s="586"/>
      <c r="J45" s="586"/>
      <c r="K45" s="586"/>
      <c r="L45" s="586"/>
      <c r="M45" s="586"/>
      <c r="N45" s="586"/>
      <c r="O45" s="587"/>
      <c r="P45" s="591" t="s">
        <v>72</v>
      </c>
      <c r="Q45" s="592"/>
      <c r="R45" s="592"/>
      <c r="S45" s="592"/>
      <c r="T45" s="592"/>
      <c r="U45" s="592"/>
      <c r="V45" s="593"/>
      <c r="W45" s="37" t="s">
        <v>73</v>
      </c>
      <c r="X45" s="577">
        <f>IFERROR(X41/H41,"0")+IFERROR(X42/H42,"0")+IFERROR(X43/H43,"0")+IFERROR(X44/H44,"0")</f>
        <v>53.972222222222221</v>
      </c>
      <c r="Y45" s="577">
        <f>IFERROR(Y41/H41,"0")+IFERROR(Y42/H42,"0")+IFERROR(Y43/H43,"0")+IFERROR(Y44/H44,"0")</f>
        <v>55</v>
      </c>
      <c r="Z45" s="577">
        <f>IFERROR(IF(Z41="",0,Z41),"0")+IFERROR(IF(Z42="",0,Z42),"0")+IFERROR(IF(Z43="",0,Z43),"0")+IFERROR(IF(Z44="",0,Z44),"0")</f>
        <v>0.57577999999999996</v>
      </c>
      <c r="AA45" s="578"/>
      <c r="AB45" s="578"/>
      <c r="AC45" s="578"/>
    </row>
    <row r="46" spans="1:68" x14ac:dyDescent="0.2">
      <c r="A46" s="586"/>
      <c r="B46" s="586"/>
      <c r="C46" s="586"/>
      <c r="D46" s="586"/>
      <c r="E46" s="586"/>
      <c r="F46" s="586"/>
      <c r="G46" s="586"/>
      <c r="H46" s="586"/>
      <c r="I46" s="586"/>
      <c r="J46" s="586"/>
      <c r="K46" s="586"/>
      <c r="L46" s="586"/>
      <c r="M46" s="586"/>
      <c r="N46" s="586"/>
      <c r="O46" s="587"/>
      <c r="P46" s="591" t="s">
        <v>72</v>
      </c>
      <c r="Q46" s="592"/>
      <c r="R46" s="592"/>
      <c r="S46" s="592"/>
      <c r="T46" s="592"/>
      <c r="U46" s="592"/>
      <c r="V46" s="593"/>
      <c r="W46" s="37" t="s">
        <v>70</v>
      </c>
      <c r="X46" s="577">
        <f>IFERROR(SUM(X41:X44),"0")</f>
        <v>265</v>
      </c>
      <c r="Y46" s="577">
        <f>IFERROR(SUM(Y41:Y44),"0")</f>
        <v>274.39999999999998</v>
      </c>
      <c r="Z46" s="37"/>
      <c r="AA46" s="578"/>
      <c r="AB46" s="578"/>
      <c r="AC46" s="578"/>
    </row>
    <row r="47" spans="1:68" ht="14.25" hidden="1" customHeight="1" x14ac:dyDescent="0.25">
      <c r="A47" s="597" t="s">
        <v>74</v>
      </c>
      <c r="B47" s="586"/>
      <c r="C47" s="586"/>
      <c r="D47" s="586"/>
      <c r="E47" s="586"/>
      <c r="F47" s="586"/>
      <c r="G47" s="586"/>
      <c r="H47" s="586"/>
      <c r="I47" s="586"/>
      <c r="J47" s="586"/>
      <c r="K47" s="586"/>
      <c r="L47" s="586"/>
      <c r="M47" s="586"/>
      <c r="N47" s="586"/>
      <c r="O47" s="586"/>
      <c r="P47" s="586"/>
      <c r="Q47" s="586"/>
      <c r="R47" s="586"/>
      <c r="S47" s="586"/>
      <c r="T47" s="586"/>
      <c r="U47" s="586"/>
      <c r="V47" s="586"/>
      <c r="W47" s="586"/>
      <c r="X47" s="586"/>
      <c r="Y47" s="586"/>
      <c r="Z47" s="586"/>
      <c r="AA47" s="571"/>
      <c r="AB47" s="571"/>
      <c r="AC47" s="571"/>
    </row>
    <row r="48" spans="1:68" ht="16.5" hidden="1" customHeight="1" x14ac:dyDescent="0.25">
      <c r="A48" s="54" t="s">
        <v>119</v>
      </c>
      <c r="B48" s="54" t="s">
        <v>120</v>
      </c>
      <c r="C48" s="31">
        <v>4301051820</v>
      </c>
      <c r="D48" s="579">
        <v>4680115884915</v>
      </c>
      <c r="E48" s="580"/>
      <c r="F48" s="574">
        <v>0.3</v>
      </c>
      <c r="G48" s="32">
        <v>6</v>
      </c>
      <c r="H48" s="574">
        <v>1.8</v>
      </c>
      <c r="I48" s="574">
        <v>1.98</v>
      </c>
      <c r="J48" s="32">
        <v>182</v>
      </c>
      <c r="K48" s="32" t="s">
        <v>77</v>
      </c>
      <c r="L48" s="32"/>
      <c r="M48" s="33" t="s">
        <v>78</v>
      </c>
      <c r="N48" s="33"/>
      <c r="O48" s="32">
        <v>40</v>
      </c>
      <c r="P48" s="84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82"/>
      <c r="R48" s="582"/>
      <c r="S48" s="582"/>
      <c r="T48" s="583"/>
      <c r="U48" s="34"/>
      <c r="V48" s="34"/>
      <c r="W48" s="35" t="s">
        <v>70</v>
      </c>
      <c r="X48" s="575">
        <v>0</v>
      </c>
      <c r="Y48" s="576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hidden="1" x14ac:dyDescent="0.2">
      <c r="A49" s="585"/>
      <c r="B49" s="586"/>
      <c r="C49" s="586"/>
      <c r="D49" s="586"/>
      <c r="E49" s="586"/>
      <c r="F49" s="586"/>
      <c r="G49" s="586"/>
      <c r="H49" s="586"/>
      <c r="I49" s="586"/>
      <c r="J49" s="586"/>
      <c r="K49" s="586"/>
      <c r="L49" s="586"/>
      <c r="M49" s="586"/>
      <c r="N49" s="586"/>
      <c r="O49" s="587"/>
      <c r="P49" s="591" t="s">
        <v>72</v>
      </c>
      <c r="Q49" s="592"/>
      <c r="R49" s="592"/>
      <c r="S49" s="592"/>
      <c r="T49" s="592"/>
      <c r="U49" s="592"/>
      <c r="V49" s="593"/>
      <c r="W49" s="37" t="s">
        <v>73</v>
      </c>
      <c r="X49" s="577">
        <f>IFERROR(X48/H48,"0")</f>
        <v>0</v>
      </c>
      <c r="Y49" s="577">
        <f>IFERROR(Y48/H48,"0")</f>
        <v>0</v>
      </c>
      <c r="Z49" s="577">
        <f>IFERROR(IF(Z48="",0,Z48),"0")</f>
        <v>0</v>
      </c>
      <c r="AA49" s="578"/>
      <c r="AB49" s="578"/>
      <c r="AC49" s="578"/>
    </row>
    <row r="50" spans="1:68" hidden="1" x14ac:dyDescent="0.2">
      <c r="A50" s="586"/>
      <c r="B50" s="586"/>
      <c r="C50" s="586"/>
      <c r="D50" s="586"/>
      <c r="E50" s="586"/>
      <c r="F50" s="586"/>
      <c r="G50" s="586"/>
      <c r="H50" s="586"/>
      <c r="I50" s="586"/>
      <c r="J50" s="586"/>
      <c r="K50" s="586"/>
      <c r="L50" s="586"/>
      <c r="M50" s="586"/>
      <c r="N50" s="586"/>
      <c r="O50" s="587"/>
      <c r="P50" s="591" t="s">
        <v>72</v>
      </c>
      <c r="Q50" s="592"/>
      <c r="R50" s="592"/>
      <c r="S50" s="592"/>
      <c r="T50" s="592"/>
      <c r="U50" s="592"/>
      <c r="V50" s="593"/>
      <c r="W50" s="37" t="s">
        <v>70</v>
      </c>
      <c r="X50" s="577">
        <f>IFERROR(SUM(X48:X48),"0")</f>
        <v>0</v>
      </c>
      <c r="Y50" s="577">
        <f>IFERROR(SUM(Y48:Y48),"0")</f>
        <v>0</v>
      </c>
      <c r="Z50" s="37"/>
      <c r="AA50" s="578"/>
      <c r="AB50" s="578"/>
      <c r="AC50" s="578"/>
    </row>
    <row r="51" spans="1:68" ht="16.5" hidden="1" customHeight="1" x14ac:dyDescent="0.25">
      <c r="A51" s="629" t="s">
        <v>122</v>
      </c>
      <c r="B51" s="586"/>
      <c r="C51" s="586"/>
      <c r="D51" s="586"/>
      <c r="E51" s="586"/>
      <c r="F51" s="586"/>
      <c r="G51" s="586"/>
      <c r="H51" s="586"/>
      <c r="I51" s="586"/>
      <c r="J51" s="586"/>
      <c r="K51" s="586"/>
      <c r="L51" s="586"/>
      <c r="M51" s="586"/>
      <c r="N51" s="586"/>
      <c r="O51" s="586"/>
      <c r="P51" s="586"/>
      <c r="Q51" s="586"/>
      <c r="R51" s="586"/>
      <c r="S51" s="586"/>
      <c r="T51" s="586"/>
      <c r="U51" s="586"/>
      <c r="V51" s="586"/>
      <c r="W51" s="586"/>
      <c r="X51" s="586"/>
      <c r="Y51" s="586"/>
      <c r="Z51" s="586"/>
      <c r="AA51" s="570"/>
      <c r="AB51" s="570"/>
      <c r="AC51" s="570"/>
    </row>
    <row r="52" spans="1:68" ht="14.25" hidden="1" customHeight="1" x14ac:dyDescent="0.25">
      <c r="A52" s="597" t="s">
        <v>103</v>
      </c>
      <c r="B52" s="586"/>
      <c r="C52" s="586"/>
      <c r="D52" s="586"/>
      <c r="E52" s="586"/>
      <c r="F52" s="586"/>
      <c r="G52" s="586"/>
      <c r="H52" s="586"/>
      <c r="I52" s="586"/>
      <c r="J52" s="586"/>
      <c r="K52" s="586"/>
      <c r="L52" s="586"/>
      <c r="M52" s="586"/>
      <c r="N52" s="586"/>
      <c r="O52" s="586"/>
      <c r="P52" s="586"/>
      <c r="Q52" s="586"/>
      <c r="R52" s="586"/>
      <c r="S52" s="586"/>
      <c r="T52" s="586"/>
      <c r="U52" s="586"/>
      <c r="V52" s="586"/>
      <c r="W52" s="586"/>
      <c r="X52" s="586"/>
      <c r="Y52" s="586"/>
      <c r="Z52" s="586"/>
      <c r="AA52" s="571"/>
      <c r="AB52" s="571"/>
      <c r="AC52" s="571"/>
    </row>
    <row r="53" spans="1:68" ht="27" hidden="1" customHeight="1" x14ac:dyDescent="0.25">
      <c r="A53" s="54" t="s">
        <v>123</v>
      </c>
      <c r="B53" s="54" t="s">
        <v>124</v>
      </c>
      <c r="C53" s="31">
        <v>4301012030</v>
      </c>
      <c r="D53" s="579">
        <v>4680115885882</v>
      </c>
      <c r="E53" s="580"/>
      <c r="F53" s="574">
        <v>1.4</v>
      </c>
      <c r="G53" s="32">
        <v>8</v>
      </c>
      <c r="H53" s="574">
        <v>11.2</v>
      </c>
      <c r="I53" s="574">
        <v>11.635</v>
      </c>
      <c r="J53" s="32">
        <v>64</v>
      </c>
      <c r="K53" s="32" t="s">
        <v>106</v>
      </c>
      <c r="L53" s="32"/>
      <c r="M53" s="33" t="s">
        <v>78</v>
      </c>
      <c r="N53" s="33"/>
      <c r="O53" s="32">
        <v>50</v>
      </c>
      <c r="P53" s="72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82"/>
      <c r="R53" s="582"/>
      <c r="S53" s="582"/>
      <c r="T53" s="583"/>
      <c r="U53" s="34"/>
      <c r="V53" s="34"/>
      <c r="W53" s="35" t="s">
        <v>70</v>
      </c>
      <c r="X53" s="575">
        <v>0</v>
      </c>
      <c r="Y53" s="576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126</v>
      </c>
      <c r="B54" s="54" t="s">
        <v>127</v>
      </c>
      <c r="C54" s="31">
        <v>4301011816</v>
      </c>
      <c r="D54" s="579">
        <v>4680115881426</v>
      </c>
      <c r="E54" s="580"/>
      <c r="F54" s="574">
        <v>1.35</v>
      </c>
      <c r="G54" s="32">
        <v>8</v>
      </c>
      <c r="H54" s="574">
        <v>10.8</v>
      </c>
      <c r="I54" s="574">
        <v>11.234999999999999</v>
      </c>
      <c r="J54" s="32">
        <v>64</v>
      </c>
      <c r="K54" s="32" t="s">
        <v>106</v>
      </c>
      <c r="L54" s="32" t="s">
        <v>128</v>
      </c>
      <c r="M54" s="33" t="s">
        <v>107</v>
      </c>
      <c r="N54" s="33"/>
      <c r="O54" s="32">
        <v>50</v>
      </c>
      <c r="P54" s="86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82"/>
      <c r="R54" s="582"/>
      <c r="S54" s="582"/>
      <c r="T54" s="583"/>
      <c r="U54" s="34"/>
      <c r="V54" s="34"/>
      <c r="W54" s="35" t="s">
        <v>70</v>
      </c>
      <c r="X54" s="575">
        <v>30</v>
      </c>
      <c r="Y54" s="576">
        <f t="shared" si="6"/>
        <v>32.400000000000006</v>
      </c>
      <c r="Z54" s="36">
        <f>IFERROR(IF(Y54=0,"",ROUNDUP(Y54/H54,0)*0.01898),"")</f>
        <v>5.6940000000000004E-2</v>
      </c>
      <c r="AA54" s="56"/>
      <c r="AB54" s="57"/>
      <c r="AC54" s="97" t="s">
        <v>129</v>
      </c>
      <c r="AG54" s="64"/>
      <c r="AJ54" s="68" t="s">
        <v>130</v>
      </c>
      <c r="AK54" s="68">
        <v>691.2</v>
      </c>
      <c r="BB54" s="98" t="s">
        <v>1</v>
      </c>
      <c r="BM54" s="64">
        <f t="shared" si="7"/>
        <v>31.208333333333329</v>
      </c>
      <c r="BN54" s="64">
        <f t="shared" si="8"/>
        <v>33.705000000000005</v>
      </c>
      <c r="BO54" s="64">
        <f t="shared" si="9"/>
        <v>4.3402777777777776E-2</v>
      </c>
      <c r="BP54" s="64">
        <f t="shared" si="10"/>
        <v>4.6875000000000007E-2</v>
      </c>
    </row>
    <row r="55" spans="1:68" ht="27" hidden="1" customHeight="1" x14ac:dyDescent="0.25">
      <c r="A55" s="54" t="s">
        <v>131</v>
      </c>
      <c r="B55" s="54" t="s">
        <v>132</v>
      </c>
      <c r="C55" s="31">
        <v>4301011386</v>
      </c>
      <c r="D55" s="579">
        <v>4680115880283</v>
      </c>
      <c r="E55" s="580"/>
      <c r="F55" s="574">
        <v>0.6</v>
      </c>
      <c r="G55" s="32">
        <v>8</v>
      </c>
      <c r="H55" s="574">
        <v>4.8</v>
      </c>
      <c r="I55" s="574">
        <v>5.01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45</v>
      </c>
      <c r="P55" s="71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82"/>
      <c r="R55" s="582"/>
      <c r="S55" s="582"/>
      <c r="T55" s="583"/>
      <c r="U55" s="34"/>
      <c r="V55" s="34"/>
      <c r="W55" s="35" t="s">
        <v>70</v>
      </c>
      <c r="X55" s="575">
        <v>0</v>
      </c>
      <c r="Y55" s="576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133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hidden="1" customHeight="1" x14ac:dyDescent="0.25">
      <c r="A56" s="54" t="s">
        <v>134</v>
      </c>
      <c r="B56" s="54" t="s">
        <v>135</v>
      </c>
      <c r="C56" s="31">
        <v>4301011806</v>
      </c>
      <c r="D56" s="579">
        <v>4680115881525</v>
      </c>
      <c r="E56" s="580"/>
      <c r="F56" s="574">
        <v>0.4</v>
      </c>
      <c r="G56" s="32">
        <v>10</v>
      </c>
      <c r="H56" s="574">
        <v>4</v>
      </c>
      <c r="I56" s="574">
        <v>4.21</v>
      </c>
      <c r="J56" s="32">
        <v>132</v>
      </c>
      <c r="K56" s="32" t="s">
        <v>111</v>
      </c>
      <c r="L56" s="32"/>
      <c r="M56" s="33" t="s">
        <v>107</v>
      </c>
      <c r="N56" s="33"/>
      <c r="O56" s="32">
        <v>50</v>
      </c>
      <c r="P56" s="59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82"/>
      <c r="R56" s="582"/>
      <c r="S56" s="582"/>
      <c r="T56" s="583"/>
      <c r="U56" s="34"/>
      <c r="V56" s="34"/>
      <c r="W56" s="35" t="s">
        <v>70</v>
      </c>
      <c r="X56" s="575">
        <v>0</v>
      </c>
      <c r="Y56" s="576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136</v>
      </c>
      <c r="B57" s="54" t="s">
        <v>137</v>
      </c>
      <c r="C57" s="31">
        <v>4301011589</v>
      </c>
      <c r="D57" s="579">
        <v>4680115885899</v>
      </c>
      <c r="E57" s="580"/>
      <c r="F57" s="574">
        <v>0.35</v>
      </c>
      <c r="G57" s="32">
        <v>6</v>
      </c>
      <c r="H57" s="574">
        <v>2.1</v>
      </c>
      <c r="I57" s="574">
        <v>2.2799999999999998</v>
      </c>
      <c r="J57" s="32">
        <v>182</v>
      </c>
      <c r="K57" s="32" t="s">
        <v>77</v>
      </c>
      <c r="L57" s="32"/>
      <c r="M57" s="33" t="s">
        <v>93</v>
      </c>
      <c r="N57" s="33"/>
      <c r="O57" s="32">
        <v>50</v>
      </c>
      <c r="P57" s="87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82"/>
      <c r="R57" s="582"/>
      <c r="S57" s="582"/>
      <c r="T57" s="583"/>
      <c r="U57" s="34"/>
      <c r="V57" s="34"/>
      <c r="W57" s="35" t="s">
        <v>70</v>
      </c>
      <c r="X57" s="575">
        <v>0</v>
      </c>
      <c r="Y57" s="576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138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139</v>
      </c>
      <c r="B58" s="54" t="s">
        <v>140</v>
      </c>
      <c r="C58" s="31">
        <v>4301011801</v>
      </c>
      <c r="D58" s="579">
        <v>4680115881419</v>
      </c>
      <c r="E58" s="580"/>
      <c r="F58" s="574">
        <v>0.45</v>
      </c>
      <c r="G58" s="32">
        <v>10</v>
      </c>
      <c r="H58" s="574">
        <v>4.5</v>
      </c>
      <c r="I58" s="574">
        <v>4.71</v>
      </c>
      <c r="J58" s="32">
        <v>132</v>
      </c>
      <c r="K58" s="32" t="s">
        <v>111</v>
      </c>
      <c r="L58" s="32" t="s">
        <v>128</v>
      </c>
      <c r="M58" s="33" t="s">
        <v>107</v>
      </c>
      <c r="N58" s="33"/>
      <c r="O58" s="32">
        <v>50</v>
      </c>
      <c r="P58" s="91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82"/>
      <c r="R58" s="582"/>
      <c r="S58" s="582"/>
      <c r="T58" s="583"/>
      <c r="U58" s="34"/>
      <c r="V58" s="34"/>
      <c r="W58" s="35" t="s">
        <v>70</v>
      </c>
      <c r="X58" s="575">
        <v>179</v>
      </c>
      <c r="Y58" s="576">
        <f t="shared" si="6"/>
        <v>180</v>
      </c>
      <c r="Z58" s="36">
        <f>IFERROR(IF(Y58=0,"",ROUNDUP(Y58/H58,0)*0.00902),"")</f>
        <v>0.36080000000000001</v>
      </c>
      <c r="AA58" s="56"/>
      <c r="AB58" s="57"/>
      <c r="AC58" s="105" t="s">
        <v>141</v>
      </c>
      <c r="AG58" s="64"/>
      <c r="AJ58" s="68" t="s">
        <v>130</v>
      </c>
      <c r="AK58" s="68">
        <v>594</v>
      </c>
      <c r="BB58" s="106" t="s">
        <v>1</v>
      </c>
      <c r="BM58" s="64">
        <f t="shared" si="7"/>
        <v>187.35333333333335</v>
      </c>
      <c r="BN58" s="64">
        <f t="shared" si="8"/>
        <v>188.39999999999998</v>
      </c>
      <c r="BO58" s="64">
        <f t="shared" si="9"/>
        <v>0.30134680134680136</v>
      </c>
      <c r="BP58" s="64">
        <f t="shared" si="10"/>
        <v>0.30303030303030304</v>
      </c>
    </row>
    <row r="59" spans="1:68" x14ac:dyDescent="0.2">
      <c r="A59" s="585"/>
      <c r="B59" s="586"/>
      <c r="C59" s="586"/>
      <c r="D59" s="586"/>
      <c r="E59" s="586"/>
      <c r="F59" s="586"/>
      <c r="G59" s="586"/>
      <c r="H59" s="586"/>
      <c r="I59" s="586"/>
      <c r="J59" s="586"/>
      <c r="K59" s="586"/>
      <c r="L59" s="586"/>
      <c r="M59" s="586"/>
      <c r="N59" s="586"/>
      <c r="O59" s="587"/>
      <c r="P59" s="591" t="s">
        <v>72</v>
      </c>
      <c r="Q59" s="592"/>
      <c r="R59" s="592"/>
      <c r="S59" s="592"/>
      <c r="T59" s="592"/>
      <c r="U59" s="592"/>
      <c r="V59" s="593"/>
      <c r="W59" s="37" t="s">
        <v>73</v>
      </c>
      <c r="X59" s="577">
        <f>IFERROR(X53/H53,"0")+IFERROR(X54/H54,"0")+IFERROR(X55/H55,"0")+IFERROR(X56/H56,"0")+IFERROR(X57/H57,"0")+IFERROR(X58/H58,"0")</f>
        <v>42.555555555555557</v>
      </c>
      <c r="Y59" s="577">
        <f>IFERROR(Y53/H53,"0")+IFERROR(Y54/H54,"0")+IFERROR(Y55/H55,"0")+IFERROR(Y56/H56,"0")+IFERROR(Y57/H57,"0")+IFERROR(Y58/H58,"0")</f>
        <v>43</v>
      </c>
      <c r="Z59" s="577">
        <f>IFERROR(IF(Z53="",0,Z53),"0")+IFERROR(IF(Z54="",0,Z54),"0")+IFERROR(IF(Z55="",0,Z55),"0")+IFERROR(IF(Z56="",0,Z56),"0")+IFERROR(IF(Z57="",0,Z57),"0")+IFERROR(IF(Z58="",0,Z58),"0")</f>
        <v>0.41774</v>
      </c>
      <c r="AA59" s="578"/>
      <c r="AB59" s="578"/>
      <c r="AC59" s="578"/>
    </row>
    <row r="60" spans="1:68" x14ac:dyDescent="0.2">
      <c r="A60" s="586"/>
      <c r="B60" s="586"/>
      <c r="C60" s="586"/>
      <c r="D60" s="586"/>
      <c r="E60" s="586"/>
      <c r="F60" s="586"/>
      <c r="G60" s="586"/>
      <c r="H60" s="586"/>
      <c r="I60" s="586"/>
      <c r="J60" s="586"/>
      <c r="K60" s="586"/>
      <c r="L60" s="586"/>
      <c r="M60" s="586"/>
      <c r="N60" s="586"/>
      <c r="O60" s="587"/>
      <c r="P60" s="591" t="s">
        <v>72</v>
      </c>
      <c r="Q60" s="592"/>
      <c r="R60" s="592"/>
      <c r="S60" s="592"/>
      <c r="T60" s="592"/>
      <c r="U60" s="592"/>
      <c r="V60" s="593"/>
      <c r="W60" s="37" t="s">
        <v>70</v>
      </c>
      <c r="X60" s="577">
        <f>IFERROR(SUM(X53:X58),"0")</f>
        <v>209</v>
      </c>
      <c r="Y60" s="577">
        <f>IFERROR(SUM(Y53:Y58),"0")</f>
        <v>212.4</v>
      </c>
      <c r="Z60" s="37"/>
      <c r="AA60" s="578"/>
      <c r="AB60" s="578"/>
      <c r="AC60" s="578"/>
    </row>
    <row r="61" spans="1:68" ht="14.25" hidden="1" customHeight="1" x14ac:dyDescent="0.25">
      <c r="A61" s="597" t="s">
        <v>142</v>
      </c>
      <c r="B61" s="586"/>
      <c r="C61" s="586"/>
      <c r="D61" s="586"/>
      <c r="E61" s="586"/>
      <c r="F61" s="586"/>
      <c r="G61" s="586"/>
      <c r="H61" s="586"/>
      <c r="I61" s="586"/>
      <c r="J61" s="586"/>
      <c r="K61" s="586"/>
      <c r="L61" s="586"/>
      <c r="M61" s="586"/>
      <c r="N61" s="586"/>
      <c r="O61" s="586"/>
      <c r="P61" s="586"/>
      <c r="Q61" s="586"/>
      <c r="R61" s="586"/>
      <c r="S61" s="586"/>
      <c r="T61" s="586"/>
      <c r="U61" s="586"/>
      <c r="V61" s="586"/>
      <c r="W61" s="586"/>
      <c r="X61" s="586"/>
      <c r="Y61" s="586"/>
      <c r="Z61" s="586"/>
      <c r="AA61" s="571"/>
      <c r="AB61" s="571"/>
      <c r="AC61" s="571"/>
    </row>
    <row r="62" spans="1:68" ht="16.5" customHeight="1" x14ac:dyDescent="0.25">
      <c r="A62" s="54" t="s">
        <v>143</v>
      </c>
      <c r="B62" s="54" t="s">
        <v>144</v>
      </c>
      <c r="C62" s="31">
        <v>4301020298</v>
      </c>
      <c r="D62" s="579">
        <v>4680115881440</v>
      </c>
      <c r="E62" s="580"/>
      <c r="F62" s="574">
        <v>1.35</v>
      </c>
      <c r="G62" s="32">
        <v>8</v>
      </c>
      <c r="H62" s="574">
        <v>10.8</v>
      </c>
      <c r="I62" s="574">
        <v>11.234999999999999</v>
      </c>
      <c r="J62" s="32">
        <v>64</v>
      </c>
      <c r="K62" s="32" t="s">
        <v>106</v>
      </c>
      <c r="L62" s="32"/>
      <c r="M62" s="33" t="s">
        <v>107</v>
      </c>
      <c r="N62" s="33"/>
      <c r="O62" s="32">
        <v>50</v>
      </c>
      <c r="P62" s="90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82"/>
      <c r="R62" s="582"/>
      <c r="S62" s="582"/>
      <c r="T62" s="583"/>
      <c r="U62" s="34"/>
      <c r="V62" s="34"/>
      <c r="W62" s="35" t="s">
        <v>70</v>
      </c>
      <c r="X62" s="575">
        <v>350</v>
      </c>
      <c r="Y62" s="576">
        <f>IFERROR(IF(X62="",0,CEILING((X62/$H62),1)*$H62),"")</f>
        <v>356.40000000000003</v>
      </c>
      <c r="Z62" s="36">
        <f>IFERROR(IF(Y62=0,"",ROUNDUP(Y62/H62,0)*0.01898),"")</f>
        <v>0.62634000000000001</v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364.09722222222217</v>
      </c>
      <c r="BN62" s="64">
        <f>IFERROR(Y62*I62/H62,"0")</f>
        <v>370.755</v>
      </c>
      <c r="BO62" s="64">
        <f>IFERROR(1/J62*(X62/H62),"0")</f>
        <v>0.5063657407407407</v>
      </c>
      <c r="BP62" s="64">
        <f>IFERROR(1/J62*(Y62/H62),"0")</f>
        <v>0.515625</v>
      </c>
    </row>
    <row r="63" spans="1:68" ht="27" hidden="1" customHeight="1" x14ac:dyDescent="0.25">
      <c r="A63" s="54" t="s">
        <v>146</v>
      </c>
      <c r="B63" s="54" t="s">
        <v>147</v>
      </c>
      <c r="C63" s="31">
        <v>4301020228</v>
      </c>
      <c r="D63" s="579">
        <v>4680115882751</v>
      </c>
      <c r="E63" s="580"/>
      <c r="F63" s="574">
        <v>0.45</v>
      </c>
      <c r="G63" s="32">
        <v>10</v>
      </c>
      <c r="H63" s="574">
        <v>4.5</v>
      </c>
      <c r="I63" s="574">
        <v>4.71</v>
      </c>
      <c r="J63" s="32">
        <v>132</v>
      </c>
      <c r="K63" s="32" t="s">
        <v>111</v>
      </c>
      <c r="L63" s="32"/>
      <c r="M63" s="33" t="s">
        <v>107</v>
      </c>
      <c r="N63" s="33"/>
      <c r="O63" s="32">
        <v>90</v>
      </c>
      <c r="P63" s="68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82"/>
      <c r="R63" s="582"/>
      <c r="S63" s="582"/>
      <c r="T63" s="583"/>
      <c r="U63" s="34"/>
      <c r="V63" s="34"/>
      <c r="W63" s="35" t="s">
        <v>70</v>
      </c>
      <c r="X63" s="575">
        <v>0</v>
      </c>
      <c r="Y63" s="576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148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hidden="1" customHeight="1" x14ac:dyDescent="0.25">
      <c r="A64" s="54" t="s">
        <v>149</v>
      </c>
      <c r="B64" s="54" t="s">
        <v>150</v>
      </c>
      <c r="C64" s="31">
        <v>4301020358</v>
      </c>
      <c r="D64" s="579">
        <v>4680115885950</v>
      </c>
      <c r="E64" s="580"/>
      <c r="F64" s="574">
        <v>0.37</v>
      </c>
      <c r="G64" s="32">
        <v>6</v>
      </c>
      <c r="H64" s="574">
        <v>2.2200000000000002</v>
      </c>
      <c r="I64" s="574">
        <v>2.4</v>
      </c>
      <c r="J64" s="32">
        <v>182</v>
      </c>
      <c r="K64" s="32" t="s">
        <v>77</v>
      </c>
      <c r="L64" s="32"/>
      <c r="M64" s="33" t="s">
        <v>78</v>
      </c>
      <c r="N64" s="33"/>
      <c r="O64" s="32">
        <v>50</v>
      </c>
      <c r="P64" s="86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82"/>
      <c r="R64" s="582"/>
      <c r="S64" s="582"/>
      <c r="T64" s="583"/>
      <c r="U64" s="34"/>
      <c r="V64" s="34"/>
      <c r="W64" s="35" t="s">
        <v>70</v>
      </c>
      <c r="X64" s="575">
        <v>0</v>
      </c>
      <c r="Y64" s="576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145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4301020296</v>
      </c>
      <c r="D65" s="579">
        <v>4680115881433</v>
      </c>
      <c r="E65" s="580"/>
      <c r="F65" s="574">
        <v>0.45</v>
      </c>
      <c r="G65" s="32">
        <v>6</v>
      </c>
      <c r="H65" s="574">
        <v>2.7</v>
      </c>
      <c r="I65" s="574">
        <v>2.88</v>
      </c>
      <c r="J65" s="32">
        <v>182</v>
      </c>
      <c r="K65" s="32" t="s">
        <v>77</v>
      </c>
      <c r="L65" s="32" t="s">
        <v>128</v>
      </c>
      <c r="M65" s="33" t="s">
        <v>107</v>
      </c>
      <c r="N65" s="33"/>
      <c r="O65" s="32">
        <v>50</v>
      </c>
      <c r="P65" s="88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82"/>
      <c r="R65" s="582"/>
      <c r="S65" s="582"/>
      <c r="T65" s="583"/>
      <c r="U65" s="34"/>
      <c r="V65" s="34"/>
      <c r="W65" s="35" t="s">
        <v>70</v>
      </c>
      <c r="X65" s="575">
        <v>73</v>
      </c>
      <c r="Y65" s="576">
        <f>IFERROR(IF(X65="",0,CEILING((X65/$H65),1)*$H65),"")</f>
        <v>75.600000000000009</v>
      </c>
      <c r="Z65" s="36">
        <f>IFERROR(IF(Y65=0,"",ROUNDUP(Y65/H65,0)*0.00651),"")</f>
        <v>0.18228</v>
      </c>
      <c r="AA65" s="56"/>
      <c r="AB65" s="57"/>
      <c r="AC65" s="113" t="s">
        <v>145</v>
      </c>
      <c r="AG65" s="64"/>
      <c r="AJ65" s="68" t="s">
        <v>130</v>
      </c>
      <c r="AK65" s="68">
        <v>491.4</v>
      </c>
      <c r="BB65" s="114" t="s">
        <v>1</v>
      </c>
      <c r="BM65" s="64">
        <f>IFERROR(X65*I65/H65,"0")</f>
        <v>77.86666666666666</v>
      </c>
      <c r="BN65" s="64">
        <f>IFERROR(Y65*I65/H65,"0")</f>
        <v>80.64</v>
      </c>
      <c r="BO65" s="64">
        <f>IFERROR(1/J65*(X65/H65),"0")</f>
        <v>0.14855514855514856</v>
      </c>
      <c r="BP65" s="64">
        <f>IFERROR(1/J65*(Y65/H65),"0")</f>
        <v>0.15384615384615385</v>
      </c>
    </row>
    <row r="66" spans="1:68" x14ac:dyDescent="0.2">
      <c r="A66" s="585"/>
      <c r="B66" s="586"/>
      <c r="C66" s="586"/>
      <c r="D66" s="586"/>
      <c r="E66" s="586"/>
      <c r="F66" s="586"/>
      <c r="G66" s="586"/>
      <c r="H66" s="586"/>
      <c r="I66" s="586"/>
      <c r="J66" s="586"/>
      <c r="K66" s="586"/>
      <c r="L66" s="586"/>
      <c r="M66" s="586"/>
      <c r="N66" s="586"/>
      <c r="O66" s="587"/>
      <c r="P66" s="591" t="s">
        <v>72</v>
      </c>
      <c r="Q66" s="592"/>
      <c r="R66" s="592"/>
      <c r="S66" s="592"/>
      <c r="T66" s="592"/>
      <c r="U66" s="592"/>
      <c r="V66" s="593"/>
      <c r="W66" s="37" t="s">
        <v>73</v>
      </c>
      <c r="X66" s="577">
        <f>IFERROR(X62/H62,"0")+IFERROR(X63/H63,"0")+IFERROR(X64/H64,"0")+IFERROR(X65/H65,"0")</f>
        <v>59.444444444444443</v>
      </c>
      <c r="Y66" s="577">
        <f>IFERROR(Y62/H62,"0")+IFERROR(Y63/H63,"0")+IFERROR(Y64/H64,"0")+IFERROR(Y65/H65,"0")</f>
        <v>61</v>
      </c>
      <c r="Z66" s="577">
        <f>IFERROR(IF(Z62="",0,Z62),"0")+IFERROR(IF(Z63="",0,Z63),"0")+IFERROR(IF(Z64="",0,Z64),"0")+IFERROR(IF(Z65="",0,Z65),"0")</f>
        <v>0.80862000000000001</v>
      </c>
      <c r="AA66" s="578"/>
      <c r="AB66" s="578"/>
      <c r="AC66" s="578"/>
    </row>
    <row r="67" spans="1:68" x14ac:dyDescent="0.2">
      <c r="A67" s="586"/>
      <c r="B67" s="586"/>
      <c r="C67" s="586"/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6"/>
      <c r="O67" s="587"/>
      <c r="P67" s="591" t="s">
        <v>72</v>
      </c>
      <c r="Q67" s="592"/>
      <c r="R67" s="592"/>
      <c r="S67" s="592"/>
      <c r="T67" s="592"/>
      <c r="U67" s="592"/>
      <c r="V67" s="593"/>
      <c r="W67" s="37" t="s">
        <v>70</v>
      </c>
      <c r="X67" s="577">
        <f>IFERROR(SUM(X62:X65),"0")</f>
        <v>423</v>
      </c>
      <c r="Y67" s="577">
        <f>IFERROR(SUM(Y62:Y65),"0")</f>
        <v>432.00000000000006</v>
      </c>
      <c r="Z67" s="37"/>
      <c r="AA67" s="578"/>
      <c r="AB67" s="578"/>
      <c r="AC67" s="578"/>
    </row>
    <row r="68" spans="1:68" ht="14.25" hidden="1" customHeight="1" x14ac:dyDescent="0.25">
      <c r="A68" s="597" t="s">
        <v>64</v>
      </c>
      <c r="B68" s="586"/>
      <c r="C68" s="586"/>
      <c r="D68" s="586"/>
      <c r="E68" s="586"/>
      <c r="F68" s="586"/>
      <c r="G68" s="586"/>
      <c r="H68" s="586"/>
      <c r="I68" s="586"/>
      <c r="J68" s="586"/>
      <c r="K68" s="586"/>
      <c r="L68" s="586"/>
      <c r="M68" s="586"/>
      <c r="N68" s="586"/>
      <c r="O68" s="586"/>
      <c r="P68" s="586"/>
      <c r="Q68" s="586"/>
      <c r="R68" s="586"/>
      <c r="S68" s="586"/>
      <c r="T68" s="586"/>
      <c r="U68" s="586"/>
      <c r="V68" s="586"/>
      <c r="W68" s="586"/>
      <c r="X68" s="586"/>
      <c r="Y68" s="586"/>
      <c r="Z68" s="586"/>
      <c r="AA68" s="571"/>
      <c r="AB68" s="571"/>
      <c r="AC68" s="571"/>
    </row>
    <row r="69" spans="1:68" ht="27" hidden="1" customHeight="1" x14ac:dyDescent="0.25">
      <c r="A69" s="54" t="s">
        <v>153</v>
      </c>
      <c r="B69" s="54" t="s">
        <v>154</v>
      </c>
      <c r="C69" s="31">
        <v>4301031243</v>
      </c>
      <c r="D69" s="579">
        <v>4680115885073</v>
      </c>
      <c r="E69" s="580"/>
      <c r="F69" s="574">
        <v>0.3</v>
      </c>
      <c r="G69" s="32">
        <v>6</v>
      </c>
      <c r="H69" s="574">
        <v>1.8</v>
      </c>
      <c r="I69" s="574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5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82"/>
      <c r="R69" s="582"/>
      <c r="S69" s="582"/>
      <c r="T69" s="583"/>
      <c r="U69" s="34"/>
      <c r="V69" s="34"/>
      <c r="W69" s="35" t="s">
        <v>70</v>
      </c>
      <c r="X69" s="575">
        <v>0</v>
      </c>
      <c r="Y69" s="576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4301031241</v>
      </c>
      <c r="D70" s="579">
        <v>4680115885059</v>
      </c>
      <c r="E70" s="580"/>
      <c r="F70" s="574">
        <v>0.3</v>
      </c>
      <c r="G70" s="32">
        <v>6</v>
      </c>
      <c r="H70" s="574">
        <v>1.8</v>
      </c>
      <c r="I70" s="574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8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82"/>
      <c r="R70" s="582"/>
      <c r="S70" s="582"/>
      <c r="T70" s="583"/>
      <c r="U70" s="34"/>
      <c r="V70" s="34"/>
      <c r="W70" s="35" t="s">
        <v>70</v>
      </c>
      <c r="X70" s="575">
        <v>0</v>
      </c>
      <c r="Y70" s="576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hidden="1" customHeight="1" x14ac:dyDescent="0.25">
      <c r="A71" s="54" t="s">
        <v>159</v>
      </c>
      <c r="B71" s="54" t="s">
        <v>160</v>
      </c>
      <c r="C71" s="31">
        <v>4301031316</v>
      </c>
      <c r="D71" s="579">
        <v>4680115885097</v>
      </c>
      <c r="E71" s="580"/>
      <c r="F71" s="574">
        <v>0.3</v>
      </c>
      <c r="G71" s="32">
        <v>6</v>
      </c>
      <c r="H71" s="574">
        <v>1.8</v>
      </c>
      <c r="I71" s="574">
        <v>1.9</v>
      </c>
      <c r="J71" s="32">
        <v>234</v>
      </c>
      <c r="K71" s="32" t="s">
        <v>67</v>
      </c>
      <c r="L71" s="32"/>
      <c r="M71" s="33" t="s">
        <v>68</v>
      </c>
      <c r="N71" s="33"/>
      <c r="O71" s="32">
        <v>40</v>
      </c>
      <c r="P71" s="91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82"/>
      <c r="R71" s="582"/>
      <c r="S71" s="582"/>
      <c r="T71" s="583"/>
      <c r="U71" s="34"/>
      <c r="V71" s="34"/>
      <c r="W71" s="35" t="s">
        <v>70</v>
      </c>
      <c r="X71" s="575">
        <v>0</v>
      </c>
      <c r="Y71" s="576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161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idden="1" x14ac:dyDescent="0.2">
      <c r="A72" s="585"/>
      <c r="B72" s="586"/>
      <c r="C72" s="586"/>
      <c r="D72" s="586"/>
      <c r="E72" s="586"/>
      <c r="F72" s="586"/>
      <c r="G72" s="586"/>
      <c r="H72" s="586"/>
      <c r="I72" s="586"/>
      <c r="J72" s="586"/>
      <c r="K72" s="586"/>
      <c r="L72" s="586"/>
      <c r="M72" s="586"/>
      <c r="N72" s="586"/>
      <c r="O72" s="587"/>
      <c r="P72" s="591" t="s">
        <v>72</v>
      </c>
      <c r="Q72" s="592"/>
      <c r="R72" s="592"/>
      <c r="S72" s="592"/>
      <c r="T72" s="592"/>
      <c r="U72" s="592"/>
      <c r="V72" s="593"/>
      <c r="W72" s="37" t="s">
        <v>73</v>
      </c>
      <c r="X72" s="577">
        <f>IFERROR(X69/H69,"0")+IFERROR(X70/H70,"0")+IFERROR(X71/H71,"0")</f>
        <v>0</v>
      </c>
      <c r="Y72" s="577">
        <f>IFERROR(Y69/H69,"0")+IFERROR(Y70/H70,"0")+IFERROR(Y71/H71,"0")</f>
        <v>0</v>
      </c>
      <c r="Z72" s="577">
        <f>IFERROR(IF(Z69="",0,Z69),"0")+IFERROR(IF(Z70="",0,Z70),"0")+IFERROR(IF(Z71="",0,Z71),"0")</f>
        <v>0</v>
      </c>
      <c r="AA72" s="578"/>
      <c r="AB72" s="578"/>
      <c r="AC72" s="578"/>
    </row>
    <row r="73" spans="1:68" hidden="1" x14ac:dyDescent="0.2">
      <c r="A73" s="586"/>
      <c r="B73" s="586"/>
      <c r="C73" s="586"/>
      <c r="D73" s="586"/>
      <c r="E73" s="586"/>
      <c r="F73" s="586"/>
      <c r="G73" s="586"/>
      <c r="H73" s="586"/>
      <c r="I73" s="586"/>
      <c r="J73" s="586"/>
      <c r="K73" s="586"/>
      <c r="L73" s="586"/>
      <c r="M73" s="586"/>
      <c r="N73" s="586"/>
      <c r="O73" s="587"/>
      <c r="P73" s="591" t="s">
        <v>72</v>
      </c>
      <c r="Q73" s="592"/>
      <c r="R73" s="592"/>
      <c r="S73" s="592"/>
      <c r="T73" s="592"/>
      <c r="U73" s="592"/>
      <c r="V73" s="593"/>
      <c r="W73" s="37" t="s">
        <v>70</v>
      </c>
      <c r="X73" s="577">
        <f>IFERROR(SUM(X69:X71),"0")</f>
        <v>0</v>
      </c>
      <c r="Y73" s="577">
        <f>IFERROR(SUM(Y69:Y71),"0")</f>
        <v>0</v>
      </c>
      <c r="Z73" s="37"/>
      <c r="AA73" s="578"/>
      <c r="AB73" s="578"/>
      <c r="AC73" s="578"/>
    </row>
    <row r="74" spans="1:68" ht="14.25" hidden="1" customHeight="1" x14ac:dyDescent="0.25">
      <c r="A74" s="597" t="s">
        <v>74</v>
      </c>
      <c r="B74" s="586"/>
      <c r="C74" s="586"/>
      <c r="D74" s="586"/>
      <c r="E74" s="586"/>
      <c r="F74" s="586"/>
      <c r="G74" s="586"/>
      <c r="H74" s="586"/>
      <c r="I74" s="586"/>
      <c r="J74" s="586"/>
      <c r="K74" s="586"/>
      <c r="L74" s="586"/>
      <c r="M74" s="586"/>
      <c r="N74" s="586"/>
      <c r="O74" s="586"/>
      <c r="P74" s="586"/>
      <c r="Q74" s="586"/>
      <c r="R74" s="586"/>
      <c r="S74" s="586"/>
      <c r="T74" s="586"/>
      <c r="U74" s="586"/>
      <c r="V74" s="586"/>
      <c r="W74" s="586"/>
      <c r="X74" s="586"/>
      <c r="Y74" s="586"/>
      <c r="Z74" s="586"/>
      <c r="AA74" s="571"/>
      <c r="AB74" s="571"/>
      <c r="AC74" s="571"/>
    </row>
    <row r="75" spans="1:68" ht="16.5" hidden="1" customHeight="1" x14ac:dyDescent="0.25">
      <c r="A75" s="54" t="s">
        <v>162</v>
      </c>
      <c r="B75" s="54" t="s">
        <v>163</v>
      </c>
      <c r="C75" s="31">
        <v>4301051838</v>
      </c>
      <c r="D75" s="579">
        <v>4680115881891</v>
      </c>
      <c r="E75" s="580"/>
      <c r="F75" s="574">
        <v>1.4</v>
      </c>
      <c r="G75" s="32">
        <v>6</v>
      </c>
      <c r="H75" s="574">
        <v>8.4</v>
      </c>
      <c r="I75" s="574">
        <v>8.9190000000000005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40</v>
      </c>
      <c r="P75" s="87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82"/>
      <c r="R75" s="582"/>
      <c r="S75" s="582"/>
      <c r="T75" s="583"/>
      <c r="U75" s="34"/>
      <c r="V75" s="34"/>
      <c r="W75" s="35" t="s">
        <v>70</v>
      </c>
      <c r="X75" s="575">
        <v>0</v>
      </c>
      <c r="Y75" s="576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4301051846</v>
      </c>
      <c r="D76" s="579">
        <v>4680115885769</v>
      </c>
      <c r="E76" s="580"/>
      <c r="F76" s="574">
        <v>1.4</v>
      </c>
      <c r="G76" s="32">
        <v>6</v>
      </c>
      <c r="H76" s="574">
        <v>8.4</v>
      </c>
      <c r="I76" s="574">
        <v>8.8350000000000009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45</v>
      </c>
      <c r="P76" s="74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82"/>
      <c r="R76" s="582"/>
      <c r="S76" s="582"/>
      <c r="T76" s="583"/>
      <c r="U76" s="34"/>
      <c r="V76" s="34"/>
      <c r="W76" s="35" t="s">
        <v>70</v>
      </c>
      <c r="X76" s="575">
        <v>0</v>
      </c>
      <c r="Y76" s="576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hidden="1" customHeight="1" x14ac:dyDescent="0.25">
      <c r="A77" s="54" t="s">
        <v>168</v>
      </c>
      <c r="B77" s="54" t="s">
        <v>169</v>
      </c>
      <c r="C77" s="31">
        <v>4301051927</v>
      </c>
      <c r="D77" s="579">
        <v>4680115884410</v>
      </c>
      <c r="E77" s="580"/>
      <c r="F77" s="574">
        <v>1.4</v>
      </c>
      <c r="G77" s="32">
        <v>6</v>
      </c>
      <c r="H77" s="574">
        <v>8.4</v>
      </c>
      <c r="I77" s="574">
        <v>8.907</v>
      </c>
      <c r="J77" s="32">
        <v>64</v>
      </c>
      <c r="K77" s="32" t="s">
        <v>106</v>
      </c>
      <c r="L77" s="32"/>
      <c r="M77" s="33" t="s">
        <v>78</v>
      </c>
      <c r="N77" s="33"/>
      <c r="O77" s="32">
        <v>40</v>
      </c>
      <c r="P77" s="73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82"/>
      <c r="R77" s="582"/>
      <c r="S77" s="582"/>
      <c r="T77" s="583"/>
      <c r="U77" s="34"/>
      <c r="V77" s="34"/>
      <c r="W77" s="35" t="s">
        <v>70</v>
      </c>
      <c r="X77" s="575">
        <v>0</v>
      </c>
      <c r="Y77" s="576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170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hidden="1" customHeight="1" x14ac:dyDescent="0.25">
      <c r="A78" s="54" t="s">
        <v>171</v>
      </c>
      <c r="B78" s="54" t="s">
        <v>172</v>
      </c>
      <c r="C78" s="31">
        <v>4301051837</v>
      </c>
      <c r="D78" s="579">
        <v>4680115884311</v>
      </c>
      <c r="E78" s="580"/>
      <c r="F78" s="574">
        <v>0.3</v>
      </c>
      <c r="G78" s="32">
        <v>6</v>
      </c>
      <c r="H78" s="574">
        <v>1.8</v>
      </c>
      <c r="I78" s="574">
        <v>2.0459999999999998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40</v>
      </c>
      <c r="P78" s="70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82"/>
      <c r="R78" s="582"/>
      <c r="S78" s="582"/>
      <c r="T78" s="583"/>
      <c r="U78" s="34"/>
      <c r="V78" s="34"/>
      <c r="W78" s="35" t="s">
        <v>70</v>
      </c>
      <c r="X78" s="575">
        <v>0</v>
      </c>
      <c r="Y78" s="576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173</v>
      </c>
      <c r="B79" s="54" t="s">
        <v>174</v>
      </c>
      <c r="C79" s="31">
        <v>4301051844</v>
      </c>
      <c r="D79" s="579">
        <v>4680115885929</v>
      </c>
      <c r="E79" s="580"/>
      <c r="F79" s="574">
        <v>0.42</v>
      </c>
      <c r="G79" s="32">
        <v>6</v>
      </c>
      <c r="H79" s="574">
        <v>2.52</v>
      </c>
      <c r="I79" s="574">
        <v>2.7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45</v>
      </c>
      <c r="P79" s="60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82"/>
      <c r="R79" s="582"/>
      <c r="S79" s="582"/>
      <c r="T79" s="583"/>
      <c r="U79" s="34"/>
      <c r="V79" s="34"/>
      <c r="W79" s="35" t="s">
        <v>70</v>
      </c>
      <c r="X79" s="575">
        <v>0</v>
      </c>
      <c r="Y79" s="576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hidden="1" customHeight="1" x14ac:dyDescent="0.25">
      <c r="A80" s="54" t="s">
        <v>175</v>
      </c>
      <c r="B80" s="54" t="s">
        <v>176</v>
      </c>
      <c r="C80" s="31">
        <v>4301051929</v>
      </c>
      <c r="D80" s="579">
        <v>4680115884403</v>
      </c>
      <c r="E80" s="580"/>
      <c r="F80" s="574">
        <v>0.3</v>
      </c>
      <c r="G80" s="32">
        <v>6</v>
      </c>
      <c r="H80" s="574">
        <v>1.8</v>
      </c>
      <c r="I80" s="574">
        <v>1.98</v>
      </c>
      <c r="J80" s="32">
        <v>182</v>
      </c>
      <c r="K80" s="32" t="s">
        <v>77</v>
      </c>
      <c r="L80" s="32"/>
      <c r="M80" s="33" t="s">
        <v>78</v>
      </c>
      <c r="N80" s="33"/>
      <c r="O80" s="32">
        <v>40</v>
      </c>
      <c r="P80" s="80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82"/>
      <c r="R80" s="582"/>
      <c r="S80" s="582"/>
      <c r="T80" s="583"/>
      <c r="U80" s="34"/>
      <c r="V80" s="34"/>
      <c r="W80" s="35" t="s">
        <v>70</v>
      </c>
      <c r="X80" s="575">
        <v>0</v>
      </c>
      <c r="Y80" s="576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170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hidden="1" x14ac:dyDescent="0.2">
      <c r="A81" s="585"/>
      <c r="B81" s="586"/>
      <c r="C81" s="586"/>
      <c r="D81" s="586"/>
      <c r="E81" s="586"/>
      <c r="F81" s="586"/>
      <c r="G81" s="586"/>
      <c r="H81" s="586"/>
      <c r="I81" s="586"/>
      <c r="J81" s="586"/>
      <c r="K81" s="586"/>
      <c r="L81" s="586"/>
      <c r="M81" s="586"/>
      <c r="N81" s="586"/>
      <c r="O81" s="587"/>
      <c r="P81" s="591" t="s">
        <v>72</v>
      </c>
      <c r="Q81" s="592"/>
      <c r="R81" s="592"/>
      <c r="S81" s="592"/>
      <c r="T81" s="592"/>
      <c r="U81" s="592"/>
      <c r="V81" s="593"/>
      <c r="W81" s="37" t="s">
        <v>73</v>
      </c>
      <c r="X81" s="577">
        <f>IFERROR(X75/H75,"0")+IFERROR(X76/H76,"0")+IFERROR(X77/H77,"0")+IFERROR(X78/H78,"0")+IFERROR(X79/H79,"0")+IFERROR(X80/H80,"0")</f>
        <v>0</v>
      </c>
      <c r="Y81" s="577">
        <f>IFERROR(Y75/H75,"0")+IFERROR(Y76/H76,"0")+IFERROR(Y77/H77,"0")+IFERROR(Y78/H78,"0")+IFERROR(Y79/H79,"0")+IFERROR(Y80/H80,"0")</f>
        <v>0</v>
      </c>
      <c r="Z81" s="577">
        <f>IFERROR(IF(Z75="",0,Z75),"0")+IFERROR(IF(Z76="",0,Z76),"0")+IFERROR(IF(Z77="",0,Z77),"0")+IFERROR(IF(Z78="",0,Z78),"0")+IFERROR(IF(Z79="",0,Z79),"0")+IFERROR(IF(Z80="",0,Z80),"0")</f>
        <v>0</v>
      </c>
      <c r="AA81" s="578"/>
      <c r="AB81" s="578"/>
      <c r="AC81" s="578"/>
    </row>
    <row r="82" spans="1:68" hidden="1" x14ac:dyDescent="0.2">
      <c r="A82" s="586"/>
      <c r="B82" s="586"/>
      <c r="C82" s="586"/>
      <c r="D82" s="586"/>
      <c r="E82" s="586"/>
      <c r="F82" s="586"/>
      <c r="G82" s="586"/>
      <c r="H82" s="586"/>
      <c r="I82" s="586"/>
      <c r="J82" s="586"/>
      <c r="K82" s="586"/>
      <c r="L82" s="586"/>
      <c r="M82" s="586"/>
      <c r="N82" s="586"/>
      <c r="O82" s="587"/>
      <c r="P82" s="591" t="s">
        <v>72</v>
      </c>
      <c r="Q82" s="592"/>
      <c r="R82" s="592"/>
      <c r="S82" s="592"/>
      <c r="T82" s="592"/>
      <c r="U82" s="592"/>
      <c r="V82" s="593"/>
      <c r="W82" s="37" t="s">
        <v>70</v>
      </c>
      <c r="X82" s="577">
        <f>IFERROR(SUM(X75:X80),"0")</f>
        <v>0</v>
      </c>
      <c r="Y82" s="577">
        <f>IFERROR(SUM(Y75:Y80),"0")</f>
        <v>0</v>
      </c>
      <c r="Z82" s="37"/>
      <c r="AA82" s="578"/>
      <c r="AB82" s="578"/>
      <c r="AC82" s="578"/>
    </row>
    <row r="83" spans="1:68" ht="14.25" hidden="1" customHeight="1" x14ac:dyDescent="0.25">
      <c r="A83" s="597" t="s">
        <v>177</v>
      </c>
      <c r="B83" s="586"/>
      <c r="C83" s="586"/>
      <c r="D83" s="586"/>
      <c r="E83" s="586"/>
      <c r="F83" s="586"/>
      <c r="G83" s="586"/>
      <c r="H83" s="586"/>
      <c r="I83" s="586"/>
      <c r="J83" s="586"/>
      <c r="K83" s="586"/>
      <c r="L83" s="586"/>
      <c r="M83" s="586"/>
      <c r="N83" s="586"/>
      <c r="O83" s="586"/>
      <c r="P83" s="586"/>
      <c r="Q83" s="586"/>
      <c r="R83" s="586"/>
      <c r="S83" s="586"/>
      <c r="T83" s="586"/>
      <c r="U83" s="586"/>
      <c r="V83" s="586"/>
      <c r="W83" s="586"/>
      <c r="X83" s="586"/>
      <c r="Y83" s="586"/>
      <c r="Z83" s="586"/>
      <c r="AA83" s="571"/>
      <c r="AB83" s="571"/>
      <c r="AC83" s="571"/>
    </row>
    <row r="84" spans="1:68" ht="27" hidden="1" customHeight="1" x14ac:dyDescent="0.25">
      <c r="A84" s="54" t="s">
        <v>178</v>
      </c>
      <c r="B84" s="54" t="s">
        <v>179</v>
      </c>
      <c r="C84" s="31">
        <v>4301060455</v>
      </c>
      <c r="D84" s="579">
        <v>4680115881532</v>
      </c>
      <c r="E84" s="580"/>
      <c r="F84" s="574">
        <v>1.3</v>
      </c>
      <c r="G84" s="32">
        <v>6</v>
      </c>
      <c r="H84" s="574">
        <v>7.8</v>
      </c>
      <c r="I84" s="574">
        <v>8.2349999999999994</v>
      </c>
      <c r="J84" s="32">
        <v>64</v>
      </c>
      <c r="K84" s="32" t="s">
        <v>106</v>
      </c>
      <c r="L84" s="32"/>
      <c r="M84" s="33" t="s">
        <v>93</v>
      </c>
      <c r="N84" s="33"/>
      <c r="O84" s="32">
        <v>30</v>
      </c>
      <c r="P84" s="81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82"/>
      <c r="R84" s="582"/>
      <c r="S84" s="582"/>
      <c r="T84" s="583"/>
      <c r="U84" s="34"/>
      <c r="V84" s="34"/>
      <c r="W84" s="35" t="s">
        <v>70</v>
      </c>
      <c r="X84" s="575">
        <v>0</v>
      </c>
      <c r="Y84" s="576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hidden="1" customHeight="1" x14ac:dyDescent="0.25">
      <c r="A85" s="54" t="s">
        <v>181</v>
      </c>
      <c r="B85" s="54" t="s">
        <v>182</v>
      </c>
      <c r="C85" s="31">
        <v>4301060351</v>
      </c>
      <c r="D85" s="579">
        <v>4680115881464</v>
      </c>
      <c r="E85" s="580"/>
      <c r="F85" s="574">
        <v>0.4</v>
      </c>
      <c r="G85" s="32">
        <v>6</v>
      </c>
      <c r="H85" s="574">
        <v>2.4</v>
      </c>
      <c r="I85" s="574">
        <v>2.61</v>
      </c>
      <c r="J85" s="32">
        <v>132</v>
      </c>
      <c r="K85" s="32" t="s">
        <v>111</v>
      </c>
      <c r="L85" s="32"/>
      <c r="M85" s="33" t="s">
        <v>78</v>
      </c>
      <c r="N85" s="33"/>
      <c r="O85" s="32">
        <v>30</v>
      </c>
      <c r="P85" s="89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82"/>
      <c r="R85" s="582"/>
      <c r="S85" s="582"/>
      <c r="T85" s="583"/>
      <c r="U85" s="34"/>
      <c r="V85" s="34"/>
      <c r="W85" s="35" t="s">
        <v>70</v>
      </c>
      <c r="X85" s="575">
        <v>0</v>
      </c>
      <c r="Y85" s="576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183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idden="1" x14ac:dyDescent="0.2">
      <c r="A86" s="585"/>
      <c r="B86" s="586"/>
      <c r="C86" s="586"/>
      <c r="D86" s="586"/>
      <c r="E86" s="586"/>
      <c r="F86" s="586"/>
      <c r="G86" s="586"/>
      <c r="H86" s="586"/>
      <c r="I86" s="586"/>
      <c r="J86" s="586"/>
      <c r="K86" s="586"/>
      <c r="L86" s="586"/>
      <c r="M86" s="586"/>
      <c r="N86" s="586"/>
      <c r="O86" s="587"/>
      <c r="P86" s="591" t="s">
        <v>72</v>
      </c>
      <c r="Q86" s="592"/>
      <c r="R86" s="592"/>
      <c r="S86" s="592"/>
      <c r="T86" s="592"/>
      <c r="U86" s="592"/>
      <c r="V86" s="593"/>
      <c r="W86" s="37" t="s">
        <v>73</v>
      </c>
      <c r="X86" s="577">
        <f>IFERROR(X84/H84,"0")+IFERROR(X85/H85,"0")</f>
        <v>0</v>
      </c>
      <c r="Y86" s="577">
        <f>IFERROR(Y84/H84,"0")+IFERROR(Y85/H85,"0")</f>
        <v>0</v>
      </c>
      <c r="Z86" s="577">
        <f>IFERROR(IF(Z84="",0,Z84),"0")+IFERROR(IF(Z85="",0,Z85),"0")</f>
        <v>0</v>
      </c>
      <c r="AA86" s="578"/>
      <c r="AB86" s="578"/>
      <c r="AC86" s="578"/>
    </row>
    <row r="87" spans="1:68" hidden="1" x14ac:dyDescent="0.2">
      <c r="A87" s="586"/>
      <c r="B87" s="586"/>
      <c r="C87" s="586"/>
      <c r="D87" s="586"/>
      <c r="E87" s="586"/>
      <c r="F87" s="586"/>
      <c r="G87" s="586"/>
      <c r="H87" s="586"/>
      <c r="I87" s="586"/>
      <c r="J87" s="586"/>
      <c r="K87" s="586"/>
      <c r="L87" s="586"/>
      <c r="M87" s="586"/>
      <c r="N87" s="586"/>
      <c r="O87" s="587"/>
      <c r="P87" s="591" t="s">
        <v>72</v>
      </c>
      <c r="Q87" s="592"/>
      <c r="R87" s="592"/>
      <c r="S87" s="592"/>
      <c r="T87" s="592"/>
      <c r="U87" s="592"/>
      <c r="V87" s="593"/>
      <c r="W87" s="37" t="s">
        <v>70</v>
      </c>
      <c r="X87" s="577">
        <f>IFERROR(SUM(X84:X85),"0")</f>
        <v>0</v>
      </c>
      <c r="Y87" s="577">
        <f>IFERROR(SUM(Y84:Y85),"0")</f>
        <v>0</v>
      </c>
      <c r="Z87" s="37"/>
      <c r="AA87" s="578"/>
      <c r="AB87" s="578"/>
      <c r="AC87" s="578"/>
    </row>
    <row r="88" spans="1:68" ht="16.5" hidden="1" customHeight="1" x14ac:dyDescent="0.25">
      <c r="A88" s="629" t="s">
        <v>184</v>
      </c>
      <c r="B88" s="586"/>
      <c r="C88" s="586"/>
      <c r="D88" s="586"/>
      <c r="E88" s="586"/>
      <c r="F88" s="586"/>
      <c r="G88" s="586"/>
      <c r="H88" s="586"/>
      <c r="I88" s="586"/>
      <c r="J88" s="586"/>
      <c r="K88" s="586"/>
      <c r="L88" s="586"/>
      <c r="M88" s="586"/>
      <c r="N88" s="586"/>
      <c r="O88" s="586"/>
      <c r="P88" s="586"/>
      <c r="Q88" s="586"/>
      <c r="R88" s="586"/>
      <c r="S88" s="586"/>
      <c r="T88" s="586"/>
      <c r="U88" s="586"/>
      <c r="V88" s="586"/>
      <c r="W88" s="586"/>
      <c r="X88" s="586"/>
      <c r="Y88" s="586"/>
      <c r="Z88" s="586"/>
      <c r="AA88" s="570"/>
      <c r="AB88" s="570"/>
      <c r="AC88" s="570"/>
    </row>
    <row r="89" spans="1:68" ht="14.25" hidden="1" customHeight="1" x14ac:dyDescent="0.25">
      <c r="A89" s="597" t="s">
        <v>103</v>
      </c>
      <c r="B89" s="586"/>
      <c r="C89" s="586"/>
      <c r="D89" s="586"/>
      <c r="E89" s="586"/>
      <c r="F89" s="586"/>
      <c r="G89" s="586"/>
      <c r="H89" s="586"/>
      <c r="I89" s="586"/>
      <c r="J89" s="586"/>
      <c r="K89" s="586"/>
      <c r="L89" s="586"/>
      <c r="M89" s="586"/>
      <c r="N89" s="586"/>
      <c r="O89" s="586"/>
      <c r="P89" s="586"/>
      <c r="Q89" s="586"/>
      <c r="R89" s="586"/>
      <c r="S89" s="586"/>
      <c r="T89" s="586"/>
      <c r="U89" s="586"/>
      <c r="V89" s="586"/>
      <c r="W89" s="586"/>
      <c r="X89" s="586"/>
      <c r="Y89" s="586"/>
      <c r="Z89" s="586"/>
      <c r="AA89" s="571"/>
      <c r="AB89" s="571"/>
      <c r="AC89" s="571"/>
    </row>
    <row r="90" spans="1:68" ht="27" hidden="1" customHeight="1" x14ac:dyDescent="0.25">
      <c r="A90" s="54" t="s">
        <v>185</v>
      </c>
      <c r="B90" s="54" t="s">
        <v>186</v>
      </c>
      <c r="C90" s="31">
        <v>4301011468</v>
      </c>
      <c r="D90" s="579">
        <v>4680115881327</v>
      </c>
      <c r="E90" s="580"/>
      <c r="F90" s="574">
        <v>1.35</v>
      </c>
      <c r="G90" s="32">
        <v>8</v>
      </c>
      <c r="H90" s="574">
        <v>10.8</v>
      </c>
      <c r="I90" s="574">
        <v>11.234999999999999</v>
      </c>
      <c r="J90" s="32">
        <v>64</v>
      </c>
      <c r="K90" s="32" t="s">
        <v>106</v>
      </c>
      <c r="L90" s="32"/>
      <c r="M90" s="33" t="s">
        <v>93</v>
      </c>
      <c r="N90" s="33"/>
      <c r="O90" s="32">
        <v>50</v>
      </c>
      <c r="P90" s="78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82"/>
      <c r="R90" s="582"/>
      <c r="S90" s="582"/>
      <c r="T90" s="583"/>
      <c r="U90" s="34"/>
      <c r="V90" s="34"/>
      <c r="W90" s="35" t="s">
        <v>70</v>
      </c>
      <c r="X90" s="575">
        <v>0</v>
      </c>
      <c r="Y90" s="576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37" t="s">
        <v>187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hidden="1" customHeight="1" x14ac:dyDescent="0.25">
      <c r="A91" s="54" t="s">
        <v>188</v>
      </c>
      <c r="B91" s="54" t="s">
        <v>189</v>
      </c>
      <c r="C91" s="31">
        <v>4301011476</v>
      </c>
      <c r="D91" s="579">
        <v>4680115881518</v>
      </c>
      <c r="E91" s="580"/>
      <c r="F91" s="574">
        <v>0.4</v>
      </c>
      <c r="G91" s="32">
        <v>10</v>
      </c>
      <c r="H91" s="574">
        <v>4</v>
      </c>
      <c r="I91" s="574">
        <v>4.21</v>
      </c>
      <c r="J91" s="32">
        <v>132</v>
      </c>
      <c r="K91" s="32" t="s">
        <v>111</v>
      </c>
      <c r="L91" s="32"/>
      <c r="M91" s="33" t="s">
        <v>78</v>
      </c>
      <c r="N91" s="33"/>
      <c r="O91" s="32">
        <v>50</v>
      </c>
      <c r="P91" s="79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82"/>
      <c r="R91" s="582"/>
      <c r="S91" s="582"/>
      <c r="T91" s="583"/>
      <c r="U91" s="34"/>
      <c r="V91" s="34"/>
      <c r="W91" s="35" t="s">
        <v>70</v>
      </c>
      <c r="X91" s="575">
        <v>0</v>
      </c>
      <c r="Y91" s="576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187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190</v>
      </c>
      <c r="B92" s="54" t="s">
        <v>191</v>
      </c>
      <c r="C92" s="31">
        <v>4301011443</v>
      </c>
      <c r="D92" s="579">
        <v>4680115881303</v>
      </c>
      <c r="E92" s="580"/>
      <c r="F92" s="574">
        <v>0.45</v>
      </c>
      <c r="G92" s="32">
        <v>10</v>
      </c>
      <c r="H92" s="574">
        <v>4.5</v>
      </c>
      <c r="I92" s="574">
        <v>4.71</v>
      </c>
      <c r="J92" s="32">
        <v>132</v>
      </c>
      <c r="K92" s="32" t="s">
        <v>111</v>
      </c>
      <c r="L92" s="32" t="s">
        <v>114</v>
      </c>
      <c r="M92" s="33" t="s">
        <v>93</v>
      </c>
      <c r="N92" s="33"/>
      <c r="O92" s="32">
        <v>50</v>
      </c>
      <c r="P92" s="64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82"/>
      <c r="R92" s="582"/>
      <c r="S92" s="582"/>
      <c r="T92" s="583"/>
      <c r="U92" s="34"/>
      <c r="V92" s="34"/>
      <c r="W92" s="35" t="s">
        <v>70</v>
      </c>
      <c r="X92" s="575">
        <v>131</v>
      </c>
      <c r="Y92" s="576">
        <f>IFERROR(IF(X92="",0,CEILING((X92/$H92),1)*$H92),"")</f>
        <v>135</v>
      </c>
      <c r="Z92" s="36">
        <f>IFERROR(IF(Y92=0,"",ROUNDUP(Y92/H92,0)*0.00902),"")</f>
        <v>0.27060000000000001</v>
      </c>
      <c r="AA92" s="56"/>
      <c r="AB92" s="57"/>
      <c r="AC92" s="141" t="s">
        <v>187</v>
      </c>
      <c r="AG92" s="64"/>
      <c r="AJ92" s="68" t="s">
        <v>115</v>
      </c>
      <c r="AK92" s="68">
        <v>54</v>
      </c>
      <c r="BB92" s="142" t="s">
        <v>1</v>
      </c>
      <c r="BM92" s="64">
        <f>IFERROR(X92*I92/H92,"0")</f>
        <v>137.11333333333334</v>
      </c>
      <c r="BN92" s="64">
        <f>IFERROR(Y92*I92/H92,"0")</f>
        <v>141.30000000000001</v>
      </c>
      <c r="BO92" s="64">
        <f>IFERROR(1/J92*(X92/H92),"0")</f>
        <v>0.22053872053872053</v>
      </c>
      <c r="BP92" s="64">
        <f>IFERROR(1/J92*(Y92/H92),"0")</f>
        <v>0.22727272727272729</v>
      </c>
    </row>
    <row r="93" spans="1:68" x14ac:dyDescent="0.2">
      <c r="A93" s="585"/>
      <c r="B93" s="586"/>
      <c r="C93" s="586"/>
      <c r="D93" s="586"/>
      <c r="E93" s="586"/>
      <c r="F93" s="586"/>
      <c r="G93" s="586"/>
      <c r="H93" s="586"/>
      <c r="I93" s="586"/>
      <c r="J93" s="586"/>
      <c r="K93" s="586"/>
      <c r="L93" s="586"/>
      <c r="M93" s="586"/>
      <c r="N93" s="586"/>
      <c r="O93" s="587"/>
      <c r="P93" s="591" t="s">
        <v>72</v>
      </c>
      <c r="Q93" s="592"/>
      <c r="R93" s="592"/>
      <c r="S93" s="592"/>
      <c r="T93" s="592"/>
      <c r="U93" s="592"/>
      <c r="V93" s="593"/>
      <c r="W93" s="37" t="s">
        <v>73</v>
      </c>
      <c r="X93" s="577">
        <f>IFERROR(X90/H90,"0")+IFERROR(X91/H91,"0")+IFERROR(X92/H92,"0")</f>
        <v>29.111111111111111</v>
      </c>
      <c r="Y93" s="577">
        <f>IFERROR(Y90/H90,"0")+IFERROR(Y91/H91,"0")+IFERROR(Y92/H92,"0")</f>
        <v>30</v>
      </c>
      <c r="Z93" s="577">
        <f>IFERROR(IF(Z90="",0,Z90),"0")+IFERROR(IF(Z91="",0,Z91),"0")+IFERROR(IF(Z92="",0,Z92),"0")</f>
        <v>0.27060000000000001</v>
      </c>
      <c r="AA93" s="578"/>
      <c r="AB93" s="578"/>
      <c r="AC93" s="578"/>
    </row>
    <row r="94" spans="1:68" x14ac:dyDescent="0.2">
      <c r="A94" s="586"/>
      <c r="B94" s="586"/>
      <c r="C94" s="586"/>
      <c r="D94" s="586"/>
      <c r="E94" s="586"/>
      <c r="F94" s="586"/>
      <c r="G94" s="586"/>
      <c r="H94" s="586"/>
      <c r="I94" s="586"/>
      <c r="J94" s="586"/>
      <c r="K94" s="586"/>
      <c r="L94" s="586"/>
      <c r="M94" s="586"/>
      <c r="N94" s="586"/>
      <c r="O94" s="587"/>
      <c r="P94" s="591" t="s">
        <v>72</v>
      </c>
      <c r="Q94" s="592"/>
      <c r="R94" s="592"/>
      <c r="S94" s="592"/>
      <c r="T94" s="592"/>
      <c r="U94" s="592"/>
      <c r="V94" s="593"/>
      <c r="W94" s="37" t="s">
        <v>70</v>
      </c>
      <c r="X94" s="577">
        <f>IFERROR(SUM(X90:X92),"0")</f>
        <v>131</v>
      </c>
      <c r="Y94" s="577">
        <f>IFERROR(SUM(Y90:Y92),"0")</f>
        <v>135</v>
      </c>
      <c r="Z94" s="37"/>
      <c r="AA94" s="578"/>
      <c r="AB94" s="578"/>
      <c r="AC94" s="578"/>
    </row>
    <row r="95" spans="1:68" ht="14.25" hidden="1" customHeight="1" x14ac:dyDescent="0.25">
      <c r="A95" s="597" t="s">
        <v>74</v>
      </c>
      <c r="B95" s="586"/>
      <c r="C95" s="586"/>
      <c r="D95" s="586"/>
      <c r="E95" s="586"/>
      <c r="F95" s="586"/>
      <c r="G95" s="586"/>
      <c r="H95" s="586"/>
      <c r="I95" s="586"/>
      <c r="J95" s="586"/>
      <c r="K95" s="586"/>
      <c r="L95" s="586"/>
      <c r="M95" s="586"/>
      <c r="N95" s="586"/>
      <c r="O95" s="586"/>
      <c r="P95" s="586"/>
      <c r="Q95" s="586"/>
      <c r="R95" s="586"/>
      <c r="S95" s="586"/>
      <c r="T95" s="586"/>
      <c r="U95" s="586"/>
      <c r="V95" s="586"/>
      <c r="W95" s="586"/>
      <c r="X95" s="586"/>
      <c r="Y95" s="586"/>
      <c r="Z95" s="586"/>
      <c r="AA95" s="571"/>
      <c r="AB95" s="571"/>
      <c r="AC95" s="571"/>
    </row>
    <row r="96" spans="1:68" ht="16.5" customHeight="1" x14ac:dyDescent="0.25">
      <c r="A96" s="54" t="s">
        <v>192</v>
      </c>
      <c r="B96" s="54" t="s">
        <v>193</v>
      </c>
      <c r="C96" s="31">
        <v>4301051712</v>
      </c>
      <c r="D96" s="579">
        <v>4607091386967</v>
      </c>
      <c r="E96" s="580"/>
      <c r="F96" s="574">
        <v>1.35</v>
      </c>
      <c r="G96" s="32">
        <v>6</v>
      </c>
      <c r="H96" s="574">
        <v>8.1</v>
      </c>
      <c r="I96" s="574">
        <v>8.6189999999999998</v>
      </c>
      <c r="J96" s="32">
        <v>64</v>
      </c>
      <c r="K96" s="32" t="s">
        <v>106</v>
      </c>
      <c r="L96" s="32"/>
      <c r="M96" s="33" t="s">
        <v>93</v>
      </c>
      <c r="N96" s="33"/>
      <c r="O96" s="32">
        <v>45</v>
      </c>
      <c r="P96" s="782" t="s">
        <v>194</v>
      </c>
      <c r="Q96" s="582"/>
      <c r="R96" s="582"/>
      <c r="S96" s="582"/>
      <c r="T96" s="583"/>
      <c r="U96" s="34"/>
      <c r="V96" s="34"/>
      <c r="W96" s="35" t="s">
        <v>70</v>
      </c>
      <c r="X96" s="575">
        <v>39</v>
      </c>
      <c r="Y96" s="576">
        <f t="shared" ref="Y96:Y101" si="16">IFERROR(IF(X96="",0,CEILING((X96/$H96),1)*$H96),"")</f>
        <v>40.5</v>
      </c>
      <c r="Z96" s="36">
        <f>IFERROR(IF(Y96=0,"",ROUNDUP(Y96/H96,0)*0.01898),"")</f>
        <v>9.4899999999999998E-2</v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 t="shared" ref="BM96:BM101" si="17">IFERROR(X96*I96/H96,"0")</f>
        <v>41.498888888888885</v>
      </c>
      <c r="BN96" s="64">
        <f t="shared" ref="BN96:BN101" si="18">IFERROR(Y96*I96/H96,"0")</f>
        <v>43.095000000000006</v>
      </c>
      <c r="BO96" s="64">
        <f t="shared" ref="BO96:BO101" si="19">IFERROR(1/J96*(X96/H96),"0")</f>
        <v>7.5231481481481483E-2</v>
      </c>
      <c r="BP96" s="64">
        <f t="shared" ref="BP96:BP101" si="20">IFERROR(1/J96*(Y96/H96),"0")</f>
        <v>7.8125E-2</v>
      </c>
    </row>
    <row r="97" spans="1:68" ht="16.5" hidden="1" customHeight="1" x14ac:dyDescent="0.25">
      <c r="A97" s="54" t="s">
        <v>192</v>
      </c>
      <c r="B97" s="54" t="s">
        <v>196</v>
      </c>
      <c r="C97" s="31">
        <v>4301051437</v>
      </c>
      <c r="D97" s="579">
        <v>4607091386967</v>
      </c>
      <c r="E97" s="580"/>
      <c r="F97" s="574">
        <v>1.35</v>
      </c>
      <c r="G97" s="32">
        <v>6</v>
      </c>
      <c r="H97" s="574">
        <v>8.1</v>
      </c>
      <c r="I97" s="574">
        <v>8.6189999999999998</v>
      </c>
      <c r="J97" s="32">
        <v>64</v>
      </c>
      <c r="K97" s="32" t="s">
        <v>106</v>
      </c>
      <c r="L97" s="32"/>
      <c r="M97" s="33" t="s">
        <v>78</v>
      </c>
      <c r="N97" s="33"/>
      <c r="O97" s="32">
        <v>45</v>
      </c>
      <c r="P97" s="67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582"/>
      <c r="R97" s="582"/>
      <c r="S97" s="582"/>
      <c r="T97" s="583"/>
      <c r="U97" s="34"/>
      <c r="V97" s="34"/>
      <c r="W97" s="35" t="s">
        <v>70</v>
      </c>
      <c r="X97" s="575">
        <v>0</v>
      </c>
      <c r="Y97" s="576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195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197</v>
      </c>
      <c r="B98" s="54" t="s">
        <v>198</v>
      </c>
      <c r="C98" s="31">
        <v>4301051788</v>
      </c>
      <c r="D98" s="579">
        <v>4680115884953</v>
      </c>
      <c r="E98" s="580"/>
      <c r="F98" s="574">
        <v>0.37</v>
      </c>
      <c r="G98" s="32">
        <v>6</v>
      </c>
      <c r="H98" s="574">
        <v>2.2200000000000002</v>
      </c>
      <c r="I98" s="574">
        <v>2.472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82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582"/>
      <c r="R98" s="582"/>
      <c r="S98" s="582"/>
      <c r="T98" s="583"/>
      <c r="U98" s="34"/>
      <c r="V98" s="34"/>
      <c r="W98" s="35" t="s">
        <v>70</v>
      </c>
      <c r="X98" s="575">
        <v>0</v>
      </c>
      <c r="Y98" s="576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200</v>
      </c>
      <c r="B99" s="54" t="s">
        <v>201</v>
      </c>
      <c r="C99" s="31">
        <v>4301051718</v>
      </c>
      <c r="D99" s="579">
        <v>4607091385731</v>
      </c>
      <c r="E99" s="580"/>
      <c r="F99" s="574">
        <v>0.45</v>
      </c>
      <c r="G99" s="32">
        <v>6</v>
      </c>
      <c r="H99" s="574">
        <v>2.7</v>
      </c>
      <c r="I99" s="574">
        <v>2.952</v>
      </c>
      <c r="J99" s="32">
        <v>182</v>
      </c>
      <c r="K99" s="32" t="s">
        <v>77</v>
      </c>
      <c r="L99" s="32"/>
      <c r="M99" s="33" t="s">
        <v>93</v>
      </c>
      <c r="N99" s="33"/>
      <c r="O99" s="32">
        <v>45</v>
      </c>
      <c r="P99" s="60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82"/>
      <c r="R99" s="582"/>
      <c r="S99" s="582"/>
      <c r="T99" s="583"/>
      <c r="U99" s="34"/>
      <c r="V99" s="34"/>
      <c r="W99" s="35" t="s">
        <v>70</v>
      </c>
      <c r="X99" s="575">
        <v>0</v>
      </c>
      <c r="Y99" s="576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200</v>
      </c>
      <c r="B100" s="54" t="s">
        <v>202</v>
      </c>
      <c r="C100" s="31">
        <v>4301052039</v>
      </c>
      <c r="D100" s="579">
        <v>4607091385731</v>
      </c>
      <c r="E100" s="580"/>
      <c r="F100" s="574">
        <v>0.45</v>
      </c>
      <c r="G100" s="32">
        <v>6</v>
      </c>
      <c r="H100" s="574">
        <v>2.7</v>
      </c>
      <c r="I100" s="574">
        <v>2.952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82"/>
      <c r="R100" s="582"/>
      <c r="S100" s="582"/>
      <c r="T100" s="583"/>
      <c r="U100" s="34"/>
      <c r="V100" s="34"/>
      <c r="W100" s="35" t="s">
        <v>70</v>
      </c>
      <c r="X100" s="575">
        <v>130</v>
      </c>
      <c r="Y100" s="576">
        <f t="shared" si="16"/>
        <v>132.30000000000001</v>
      </c>
      <c r="Z100" s="36">
        <f>IFERROR(IF(Y100=0,"",ROUNDUP(Y100/H100,0)*0.00651),"")</f>
        <v>0.31899</v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142.13333333333333</v>
      </c>
      <c r="BN100" s="64">
        <f t="shared" si="18"/>
        <v>144.64800000000002</v>
      </c>
      <c r="BO100" s="64">
        <f t="shared" si="19"/>
        <v>0.26455026455026454</v>
      </c>
      <c r="BP100" s="64">
        <f t="shared" si="20"/>
        <v>0.26923076923076927</v>
      </c>
    </row>
    <row r="101" spans="1:68" ht="16.5" hidden="1" customHeight="1" x14ac:dyDescent="0.25">
      <c r="A101" s="54" t="s">
        <v>204</v>
      </c>
      <c r="B101" s="54" t="s">
        <v>205</v>
      </c>
      <c r="C101" s="31">
        <v>4301051438</v>
      </c>
      <c r="D101" s="579">
        <v>4680115880894</v>
      </c>
      <c r="E101" s="580"/>
      <c r="F101" s="574">
        <v>0.33</v>
      </c>
      <c r="G101" s="32">
        <v>6</v>
      </c>
      <c r="H101" s="574">
        <v>1.98</v>
      </c>
      <c r="I101" s="574">
        <v>2.238</v>
      </c>
      <c r="J101" s="32">
        <v>182</v>
      </c>
      <c r="K101" s="32" t="s">
        <v>77</v>
      </c>
      <c r="L101" s="32"/>
      <c r="M101" s="33" t="s">
        <v>78</v>
      </c>
      <c r="N101" s="33"/>
      <c r="O101" s="32">
        <v>45</v>
      </c>
      <c r="P101" s="85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582"/>
      <c r="R101" s="582"/>
      <c r="S101" s="582"/>
      <c r="T101" s="583"/>
      <c r="U101" s="34"/>
      <c r="V101" s="34"/>
      <c r="W101" s="35" t="s">
        <v>70</v>
      </c>
      <c r="X101" s="575">
        <v>0</v>
      </c>
      <c r="Y101" s="576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206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x14ac:dyDescent="0.2">
      <c r="A102" s="585"/>
      <c r="B102" s="586"/>
      <c r="C102" s="586"/>
      <c r="D102" s="586"/>
      <c r="E102" s="586"/>
      <c r="F102" s="586"/>
      <c r="G102" s="586"/>
      <c r="H102" s="586"/>
      <c r="I102" s="586"/>
      <c r="J102" s="586"/>
      <c r="K102" s="586"/>
      <c r="L102" s="586"/>
      <c r="M102" s="586"/>
      <c r="N102" s="586"/>
      <c r="O102" s="587"/>
      <c r="P102" s="591" t="s">
        <v>72</v>
      </c>
      <c r="Q102" s="592"/>
      <c r="R102" s="592"/>
      <c r="S102" s="592"/>
      <c r="T102" s="592"/>
      <c r="U102" s="592"/>
      <c r="V102" s="593"/>
      <c r="W102" s="37" t="s">
        <v>73</v>
      </c>
      <c r="X102" s="577">
        <f>IFERROR(X96/H96,"0")+IFERROR(X97/H97,"0")+IFERROR(X98/H98,"0")+IFERROR(X99/H99,"0")+IFERROR(X100/H100,"0")+IFERROR(X101/H101,"0")</f>
        <v>52.962962962962962</v>
      </c>
      <c r="Y102" s="577">
        <f>IFERROR(Y96/H96,"0")+IFERROR(Y97/H97,"0")+IFERROR(Y98/H98,"0")+IFERROR(Y99/H99,"0")+IFERROR(Y100/H100,"0")+IFERROR(Y101/H101,"0")</f>
        <v>54</v>
      </c>
      <c r="Z102" s="577">
        <f>IFERROR(IF(Z96="",0,Z96),"0")+IFERROR(IF(Z97="",0,Z97),"0")+IFERROR(IF(Z98="",0,Z98),"0")+IFERROR(IF(Z99="",0,Z99),"0")+IFERROR(IF(Z100="",0,Z100),"0")+IFERROR(IF(Z101="",0,Z101),"0")</f>
        <v>0.41388999999999998</v>
      </c>
      <c r="AA102" s="578"/>
      <c r="AB102" s="578"/>
      <c r="AC102" s="578"/>
    </row>
    <row r="103" spans="1:68" x14ac:dyDescent="0.2">
      <c r="A103" s="586"/>
      <c r="B103" s="586"/>
      <c r="C103" s="586"/>
      <c r="D103" s="586"/>
      <c r="E103" s="586"/>
      <c r="F103" s="586"/>
      <c r="G103" s="586"/>
      <c r="H103" s="586"/>
      <c r="I103" s="586"/>
      <c r="J103" s="586"/>
      <c r="K103" s="586"/>
      <c r="L103" s="586"/>
      <c r="M103" s="586"/>
      <c r="N103" s="586"/>
      <c r="O103" s="587"/>
      <c r="P103" s="591" t="s">
        <v>72</v>
      </c>
      <c r="Q103" s="592"/>
      <c r="R103" s="592"/>
      <c r="S103" s="592"/>
      <c r="T103" s="592"/>
      <c r="U103" s="592"/>
      <c r="V103" s="593"/>
      <c r="W103" s="37" t="s">
        <v>70</v>
      </c>
      <c r="X103" s="577">
        <f>IFERROR(SUM(X96:X101),"0")</f>
        <v>169</v>
      </c>
      <c r="Y103" s="577">
        <f>IFERROR(SUM(Y96:Y101),"0")</f>
        <v>172.8</v>
      </c>
      <c r="Z103" s="37"/>
      <c r="AA103" s="578"/>
      <c r="AB103" s="578"/>
      <c r="AC103" s="578"/>
    </row>
    <row r="104" spans="1:68" ht="16.5" hidden="1" customHeight="1" x14ac:dyDescent="0.25">
      <c r="A104" s="629" t="s">
        <v>207</v>
      </c>
      <c r="B104" s="586"/>
      <c r="C104" s="586"/>
      <c r="D104" s="586"/>
      <c r="E104" s="586"/>
      <c r="F104" s="586"/>
      <c r="G104" s="586"/>
      <c r="H104" s="586"/>
      <c r="I104" s="586"/>
      <c r="J104" s="586"/>
      <c r="K104" s="586"/>
      <c r="L104" s="586"/>
      <c r="M104" s="586"/>
      <c r="N104" s="586"/>
      <c r="O104" s="586"/>
      <c r="P104" s="586"/>
      <c r="Q104" s="586"/>
      <c r="R104" s="586"/>
      <c r="S104" s="586"/>
      <c r="T104" s="586"/>
      <c r="U104" s="586"/>
      <c r="V104" s="586"/>
      <c r="W104" s="586"/>
      <c r="X104" s="586"/>
      <c r="Y104" s="586"/>
      <c r="Z104" s="586"/>
      <c r="AA104" s="570"/>
      <c r="AB104" s="570"/>
      <c r="AC104" s="570"/>
    </row>
    <row r="105" spans="1:68" ht="14.25" hidden="1" customHeight="1" x14ac:dyDescent="0.25">
      <c r="A105" s="597" t="s">
        <v>103</v>
      </c>
      <c r="B105" s="586"/>
      <c r="C105" s="586"/>
      <c r="D105" s="586"/>
      <c r="E105" s="586"/>
      <c r="F105" s="586"/>
      <c r="G105" s="586"/>
      <c r="H105" s="586"/>
      <c r="I105" s="586"/>
      <c r="J105" s="586"/>
      <c r="K105" s="586"/>
      <c r="L105" s="586"/>
      <c r="M105" s="586"/>
      <c r="N105" s="586"/>
      <c r="O105" s="586"/>
      <c r="P105" s="586"/>
      <c r="Q105" s="586"/>
      <c r="R105" s="586"/>
      <c r="S105" s="586"/>
      <c r="T105" s="586"/>
      <c r="U105" s="586"/>
      <c r="V105" s="586"/>
      <c r="W105" s="586"/>
      <c r="X105" s="586"/>
      <c r="Y105" s="586"/>
      <c r="Z105" s="586"/>
      <c r="AA105" s="571"/>
      <c r="AB105" s="571"/>
      <c r="AC105" s="571"/>
    </row>
    <row r="106" spans="1:68" ht="16.5" hidden="1" customHeight="1" x14ac:dyDescent="0.25">
      <c r="A106" s="54" t="s">
        <v>208</v>
      </c>
      <c r="B106" s="54" t="s">
        <v>209</v>
      </c>
      <c r="C106" s="31">
        <v>4301011514</v>
      </c>
      <c r="D106" s="579">
        <v>4680115882133</v>
      </c>
      <c r="E106" s="580"/>
      <c r="F106" s="574">
        <v>1.35</v>
      </c>
      <c r="G106" s="32">
        <v>8</v>
      </c>
      <c r="H106" s="574">
        <v>10.8</v>
      </c>
      <c r="I106" s="574">
        <v>11.234999999999999</v>
      </c>
      <c r="J106" s="32">
        <v>64</v>
      </c>
      <c r="K106" s="32" t="s">
        <v>106</v>
      </c>
      <c r="L106" s="32"/>
      <c r="M106" s="33" t="s">
        <v>107</v>
      </c>
      <c r="N106" s="33"/>
      <c r="O106" s="32">
        <v>50</v>
      </c>
      <c r="P106" s="84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582"/>
      <c r="R106" s="582"/>
      <c r="S106" s="582"/>
      <c r="T106" s="583"/>
      <c r="U106" s="34"/>
      <c r="V106" s="34"/>
      <c r="W106" s="35" t="s">
        <v>70</v>
      </c>
      <c r="X106" s="575">
        <v>0</v>
      </c>
      <c r="Y106" s="576">
        <f>IFERROR(IF(X106="",0,CEILING((X106/$H106),1)*$H106),"")</f>
        <v>0</v>
      </c>
      <c r="Z106" s="36" t="str">
        <f>IFERROR(IF(Y106=0,"",ROUNDUP(Y106/H106,0)*0.01898),"")</f>
        <v/>
      </c>
      <c r="AA106" s="56"/>
      <c r="AB106" s="57"/>
      <c r="AC106" s="155" t="s">
        <v>210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211</v>
      </c>
      <c r="B107" s="54" t="s">
        <v>212</v>
      </c>
      <c r="C107" s="31">
        <v>4301011417</v>
      </c>
      <c r="D107" s="579">
        <v>4680115880269</v>
      </c>
      <c r="E107" s="580"/>
      <c r="F107" s="574">
        <v>0.375</v>
      </c>
      <c r="G107" s="32">
        <v>10</v>
      </c>
      <c r="H107" s="574">
        <v>3.75</v>
      </c>
      <c r="I107" s="574">
        <v>3.96</v>
      </c>
      <c r="J107" s="32">
        <v>132</v>
      </c>
      <c r="K107" s="32" t="s">
        <v>111</v>
      </c>
      <c r="L107" s="32" t="s">
        <v>114</v>
      </c>
      <c r="M107" s="33" t="s">
        <v>78</v>
      </c>
      <c r="N107" s="33"/>
      <c r="O107" s="32">
        <v>50</v>
      </c>
      <c r="P107" s="85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582"/>
      <c r="R107" s="582"/>
      <c r="S107" s="582"/>
      <c r="T107" s="583"/>
      <c r="U107" s="34"/>
      <c r="V107" s="34"/>
      <c r="W107" s="35" t="s">
        <v>70</v>
      </c>
      <c r="X107" s="575">
        <v>0</v>
      </c>
      <c r="Y107" s="57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210</v>
      </c>
      <c r="AG107" s="64"/>
      <c r="AJ107" s="68" t="s">
        <v>115</v>
      </c>
      <c r="AK107" s="68">
        <v>45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213</v>
      </c>
      <c r="B108" s="54" t="s">
        <v>214</v>
      </c>
      <c r="C108" s="31">
        <v>4301011415</v>
      </c>
      <c r="D108" s="579">
        <v>4680115880429</v>
      </c>
      <c r="E108" s="580"/>
      <c r="F108" s="574">
        <v>0.45</v>
      </c>
      <c r="G108" s="32">
        <v>10</v>
      </c>
      <c r="H108" s="574">
        <v>4.5</v>
      </c>
      <c r="I108" s="574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582"/>
      <c r="R108" s="582"/>
      <c r="S108" s="582"/>
      <c r="T108" s="583"/>
      <c r="U108" s="34"/>
      <c r="V108" s="34"/>
      <c r="W108" s="35" t="s">
        <v>70</v>
      </c>
      <c r="X108" s="575">
        <v>110</v>
      </c>
      <c r="Y108" s="576">
        <f>IFERROR(IF(X108="",0,CEILING((X108/$H108),1)*$H108),"")</f>
        <v>112.5</v>
      </c>
      <c r="Z108" s="36">
        <f>IFERROR(IF(Y108=0,"",ROUNDUP(Y108/H108,0)*0.00902),"")</f>
        <v>0.22550000000000001</v>
      </c>
      <c r="AA108" s="56"/>
      <c r="AB108" s="57"/>
      <c r="AC108" s="159" t="s">
        <v>210</v>
      </c>
      <c r="AG108" s="64"/>
      <c r="AJ108" s="68"/>
      <c r="AK108" s="68">
        <v>0</v>
      </c>
      <c r="BB108" s="160" t="s">
        <v>1</v>
      </c>
      <c r="BM108" s="64">
        <f>IFERROR(X108*I108/H108,"0")</f>
        <v>115.13333333333334</v>
      </c>
      <c r="BN108" s="64">
        <f>IFERROR(Y108*I108/H108,"0")</f>
        <v>117.75</v>
      </c>
      <c r="BO108" s="64">
        <f>IFERROR(1/J108*(X108/H108),"0")</f>
        <v>0.18518518518518517</v>
      </c>
      <c r="BP108" s="64">
        <f>IFERROR(1/J108*(Y108/H108),"0")</f>
        <v>0.18939393939393939</v>
      </c>
    </row>
    <row r="109" spans="1:68" ht="16.5" hidden="1" customHeight="1" x14ac:dyDescent="0.25">
      <c r="A109" s="54" t="s">
        <v>215</v>
      </c>
      <c r="B109" s="54" t="s">
        <v>216</v>
      </c>
      <c r="C109" s="31">
        <v>4301011462</v>
      </c>
      <c r="D109" s="579">
        <v>4680115881457</v>
      </c>
      <c r="E109" s="580"/>
      <c r="F109" s="574">
        <v>0.75</v>
      </c>
      <c r="G109" s="32">
        <v>6</v>
      </c>
      <c r="H109" s="574">
        <v>4.5</v>
      </c>
      <c r="I109" s="574">
        <v>4.71</v>
      </c>
      <c r="J109" s="32">
        <v>132</v>
      </c>
      <c r="K109" s="32" t="s">
        <v>111</v>
      </c>
      <c r="L109" s="32"/>
      <c r="M109" s="33" t="s">
        <v>78</v>
      </c>
      <c r="N109" s="33"/>
      <c r="O109" s="32">
        <v>50</v>
      </c>
      <c r="P109" s="81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582"/>
      <c r="R109" s="582"/>
      <c r="S109" s="582"/>
      <c r="T109" s="583"/>
      <c r="U109" s="34"/>
      <c r="V109" s="34"/>
      <c r="W109" s="35" t="s">
        <v>70</v>
      </c>
      <c r="X109" s="575">
        <v>0</v>
      </c>
      <c r="Y109" s="576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210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85"/>
      <c r="B110" s="586"/>
      <c r="C110" s="586"/>
      <c r="D110" s="586"/>
      <c r="E110" s="586"/>
      <c r="F110" s="586"/>
      <c r="G110" s="586"/>
      <c r="H110" s="586"/>
      <c r="I110" s="586"/>
      <c r="J110" s="586"/>
      <c r="K110" s="586"/>
      <c r="L110" s="586"/>
      <c r="M110" s="586"/>
      <c r="N110" s="586"/>
      <c r="O110" s="587"/>
      <c r="P110" s="591" t="s">
        <v>72</v>
      </c>
      <c r="Q110" s="592"/>
      <c r="R110" s="592"/>
      <c r="S110" s="592"/>
      <c r="T110" s="592"/>
      <c r="U110" s="592"/>
      <c r="V110" s="593"/>
      <c r="W110" s="37" t="s">
        <v>73</v>
      </c>
      <c r="X110" s="577">
        <f>IFERROR(X106/H106,"0")+IFERROR(X107/H107,"0")+IFERROR(X108/H108,"0")+IFERROR(X109/H109,"0")</f>
        <v>24.444444444444443</v>
      </c>
      <c r="Y110" s="577">
        <f>IFERROR(Y106/H106,"0")+IFERROR(Y107/H107,"0")+IFERROR(Y108/H108,"0")+IFERROR(Y109/H109,"0")</f>
        <v>25</v>
      </c>
      <c r="Z110" s="577">
        <f>IFERROR(IF(Z106="",0,Z106),"0")+IFERROR(IF(Z107="",0,Z107),"0")+IFERROR(IF(Z108="",0,Z108),"0")+IFERROR(IF(Z109="",0,Z109),"0")</f>
        <v>0.22550000000000001</v>
      </c>
      <c r="AA110" s="578"/>
      <c r="AB110" s="578"/>
      <c r="AC110" s="578"/>
    </row>
    <row r="111" spans="1:68" x14ac:dyDescent="0.2">
      <c r="A111" s="586"/>
      <c r="B111" s="586"/>
      <c r="C111" s="586"/>
      <c r="D111" s="586"/>
      <c r="E111" s="586"/>
      <c r="F111" s="586"/>
      <c r="G111" s="586"/>
      <c r="H111" s="586"/>
      <c r="I111" s="586"/>
      <c r="J111" s="586"/>
      <c r="K111" s="586"/>
      <c r="L111" s="586"/>
      <c r="M111" s="586"/>
      <c r="N111" s="586"/>
      <c r="O111" s="587"/>
      <c r="P111" s="591" t="s">
        <v>72</v>
      </c>
      <c r="Q111" s="592"/>
      <c r="R111" s="592"/>
      <c r="S111" s="592"/>
      <c r="T111" s="592"/>
      <c r="U111" s="592"/>
      <c r="V111" s="593"/>
      <c r="W111" s="37" t="s">
        <v>70</v>
      </c>
      <c r="X111" s="577">
        <f>IFERROR(SUM(X106:X109),"0")</f>
        <v>110</v>
      </c>
      <c r="Y111" s="577">
        <f>IFERROR(SUM(Y106:Y109),"0")</f>
        <v>112.5</v>
      </c>
      <c r="Z111" s="37"/>
      <c r="AA111" s="578"/>
      <c r="AB111" s="578"/>
      <c r="AC111" s="578"/>
    </row>
    <row r="112" spans="1:68" ht="14.25" hidden="1" customHeight="1" x14ac:dyDescent="0.25">
      <c r="A112" s="597" t="s">
        <v>142</v>
      </c>
      <c r="B112" s="586"/>
      <c r="C112" s="586"/>
      <c r="D112" s="586"/>
      <c r="E112" s="586"/>
      <c r="F112" s="586"/>
      <c r="G112" s="586"/>
      <c r="H112" s="586"/>
      <c r="I112" s="586"/>
      <c r="J112" s="586"/>
      <c r="K112" s="586"/>
      <c r="L112" s="586"/>
      <c r="M112" s="586"/>
      <c r="N112" s="586"/>
      <c r="O112" s="586"/>
      <c r="P112" s="586"/>
      <c r="Q112" s="586"/>
      <c r="R112" s="586"/>
      <c r="S112" s="586"/>
      <c r="T112" s="586"/>
      <c r="U112" s="586"/>
      <c r="V112" s="586"/>
      <c r="W112" s="586"/>
      <c r="X112" s="586"/>
      <c r="Y112" s="586"/>
      <c r="Z112" s="586"/>
      <c r="AA112" s="571"/>
      <c r="AB112" s="571"/>
      <c r="AC112" s="571"/>
    </row>
    <row r="113" spans="1:68" ht="16.5" hidden="1" customHeight="1" x14ac:dyDescent="0.25">
      <c r="A113" s="54" t="s">
        <v>217</v>
      </c>
      <c r="B113" s="54" t="s">
        <v>218</v>
      </c>
      <c r="C113" s="31">
        <v>4301020345</v>
      </c>
      <c r="D113" s="579">
        <v>4680115881488</v>
      </c>
      <c r="E113" s="580"/>
      <c r="F113" s="574">
        <v>1.35</v>
      </c>
      <c r="G113" s="32">
        <v>8</v>
      </c>
      <c r="H113" s="574">
        <v>10.8</v>
      </c>
      <c r="I113" s="574">
        <v>11.234999999999999</v>
      </c>
      <c r="J113" s="32">
        <v>64</v>
      </c>
      <c r="K113" s="32" t="s">
        <v>106</v>
      </c>
      <c r="L113" s="32"/>
      <c r="M113" s="33" t="s">
        <v>107</v>
      </c>
      <c r="N113" s="33"/>
      <c r="O113" s="32">
        <v>55</v>
      </c>
      <c r="P113" s="68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582"/>
      <c r="R113" s="582"/>
      <c r="S113" s="582"/>
      <c r="T113" s="583"/>
      <c r="U113" s="34"/>
      <c r="V113" s="34"/>
      <c r="W113" s="35" t="s">
        <v>70</v>
      </c>
      <c r="X113" s="575">
        <v>0</v>
      </c>
      <c r="Y113" s="576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3" t="s">
        <v>219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220</v>
      </c>
      <c r="B114" s="54" t="s">
        <v>221</v>
      </c>
      <c r="C114" s="31">
        <v>4301020346</v>
      </c>
      <c r="D114" s="579">
        <v>4680115882775</v>
      </c>
      <c r="E114" s="580"/>
      <c r="F114" s="574">
        <v>0.3</v>
      </c>
      <c r="G114" s="32">
        <v>8</v>
      </c>
      <c r="H114" s="574">
        <v>2.4</v>
      </c>
      <c r="I114" s="574">
        <v>2.5</v>
      </c>
      <c r="J114" s="32">
        <v>234</v>
      </c>
      <c r="K114" s="32" t="s">
        <v>67</v>
      </c>
      <c r="L114" s="32"/>
      <c r="M114" s="33" t="s">
        <v>107</v>
      </c>
      <c r="N114" s="33"/>
      <c r="O114" s="32">
        <v>55</v>
      </c>
      <c r="P114" s="83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582"/>
      <c r="R114" s="582"/>
      <c r="S114" s="582"/>
      <c r="T114" s="583"/>
      <c r="U114" s="34"/>
      <c r="V114" s="34"/>
      <c r="W114" s="35" t="s">
        <v>70</v>
      </c>
      <c r="X114" s="575">
        <v>5</v>
      </c>
      <c r="Y114" s="576">
        <f>IFERROR(IF(X114="",0,CEILING((X114/$H114),1)*$H114),"")</f>
        <v>7.1999999999999993</v>
      </c>
      <c r="Z114" s="36">
        <f>IFERROR(IF(Y114=0,"",ROUNDUP(Y114/H114,0)*0.00502),"")</f>
        <v>1.506E-2</v>
      </c>
      <c r="AA114" s="56"/>
      <c r="AB114" s="57"/>
      <c r="AC114" s="165" t="s">
        <v>219</v>
      </c>
      <c r="AG114" s="64"/>
      <c r="AJ114" s="68"/>
      <c r="AK114" s="68">
        <v>0</v>
      </c>
      <c r="BB114" s="166" t="s">
        <v>1</v>
      </c>
      <c r="BM114" s="64">
        <f>IFERROR(X114*I114/H114,"0")</f>
        <v>5.2083333333333339</v>
      </c>
      <c r="BN114" s="64">
        <f>IFERROR(Y114*I114/H114,"0")</f>
        <v>7.5</v>
      </c>
      <c r="BO114" s="64">
        <f>IFERROR(1/J114*(X114/H114),"0")</f>
        <v>8.903133903133905E-3</v>
      </c>
      <c r="BP114" s="64">
        <f>IFERROR(1/J114*(Y114/H114),"0")</f>
        <v>1.2820512820512822E-2</v>
      </c>
    </row>
    <row r="115" spans="1:68" ht="16.5" hidden="1" customHeight="1" x14ac:dyDescent="0.25">
      <c r="A115" s="54" t="s">
        <v>222</v>
      </c>
      <c r="B115" s="54" t="s">
        <v>223</v>
      </c>
      <c r="C115" s="31">
        <v>4301020344</v>
      </c>
      <c r="D115" s="579">
        <v>4680115880658</v>
      </c>
      <c r="E115" s="580"/>
      <c r="F115" s="574">
        <v>0.4</v>
      </c>
      <c r="G115" s="32">
        <v>6</v>
      </c>
      <c r="H115" s="574">
        <v>2.4</v>
      </c>
      <c r="I115" s="574">
        <v>2.58</v>
      </c>
      <c r="J115" s="32">
        <v>182</v>
      </c>
      <c r="K115" s="32" t="s">
        <v>77</v>
      </c>
      <c r="L115" s="32"/>
      <c r="M115" s="33" t="s">
        <v>107</v>
      </c>
      <c r="N115" s="33"/>
      <c r="O115" s="32">
        <v>55</v>
      </c>
      <c r="P115" s="75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582"/>
      <c r="R115" s="582"/>
      <c r="S115" s="582"/>
      <c r="T115" s="583"/>
      <c r="U115" s="34"/>
      <c r="V115" s="34"/>
      <c r="W115" s="35" t="s">
        <v>70</v>
      </c>
      <c r="X115" s="575">
        <v>0</v>
      </c>
      <c r="Y115" s="57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7" t="s">
        <v>219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x14ac:dyDescent="0.2">
      <c r="A116" s="585"/>
      <c r="B116" s="586"/>
      <c r="C116" s="586"/>
      <c r="D116" s="586"/>
      <c r="E116" s="586"/>
      <c r="F116" s="586"/>
      <c r="G116" s="586"/>
      <c r="H116" s="586"/>
      <c r="I116" s="586"/>
      <c r="J116" s="586"/>
      <c r="K116" s="586"/>
      <c r="L116" s="586"/>
      <c r="M116" s="586"/>
      <c r="N116" s="586"/>
      <c r="O116" s="587"/>
      <c r="P116" s="591" t="s">
        <v>72</v>
      </c>
      <c r="Q116" s="592"/>
      <c r="R116" s="592"/>
      <c r="S116" s="592"/>
      <c r="T116" s="592"/>
      <c r="U116" s="592"/>
      <c r="V116" s="593"/>
      <c r="W116" s="37" t="s">
        <v>73</v>
      </c>
      <c r="X116" s="577">
        <f>IFERROR(X113/H113,"0")+IFERROR(X114/H114,"0")+IFERROR(X115/H115,"0")</f>
        <v>2.0833333333333335</v>
      </c>
      <c r="Y116" s="577">
        <f>IFERROR(Y113/H113,"0")+IFERROR(Y114/H114,"0")+IFERROR(Y115/H115,"0")</f>
        <v>3</v>
      </c>
      <c r="Z116" s="577">
        <f>IFERROR(IF(Z113="",0,Z113),"0")+IFERROR(IF(Z114="",0,Z114),"0")+IFERROR(IF(Z115="",0,Z115),"0")</f>
        <v>1.506E-2</v>
      </c>
      <c r="AA116" s="578"/>
      <c r="AB116" s="578"/>
      <c r="AC116" s="578"/>
    </row>
    <row r="117" spans="1:68" x14ac:dyDescent="0.2">
      <c r="A117" s="586"/>
      <c r="B117" s="586"/>
      <c r="C117" s="586"/>
      <c r="D117" s="586"/>
      <c r="E117" s="586"/>
      <c r="F117" s="586"/>
      <c r="G117" s="586"/>
      <c r="H117" s="586"/>
      <c r="I117" s="586"/>
      <c r="J117" s="586"/>
      <c r="K117" s="586"/>
      <c r="L117" s="586"/>
      <c r="M117" s="586"/>
      <c r="N117" s="586"/>
      <c r="O117" s="587"/>
      <c r="P117" s="591" t="s">
        <v>72</v>
      </c>
      <c r="Q117" s="592"/>
      <c r="R117" s="592"/>
      <c r="S117" s="592"/>
      <c r="T117" s="592"/>
      <c r="U117" s="592"/>
      <c r="V117" s="593"/>
      <c r="W117" s="37" t="s">
        <v>70</v>
      </c>
      <c r="X117" s="577">
        <f>IFERROR(SUM(X113:X115),"0")</f>
        <v>5</v>
      </c>
      <c r="Y117" s="577">
        <f>IFERROR(SUM(Y113:Y115),"0")</f>
        <v>7.1999999999999993</v>
      </c>
      <c r="Z117" s="37"/>
      <c r="AA117" s="578"/>
      <c r="AB117" s="578"/>
      <c r="AC117" s="578"/>
    </row>
    <row r="118" spans="1:68" ht="14.25" hidden="1" customHeight="1" x14ac:dyDescent="0.25">
      <c r="A118" s="597" t="s">
        <v>74</v>
      </c>
      <c r="B118" s="586"/>
      <c r="C118" s="586"/>
      <c r="D118" s="586"/>
      <c r="E118" s="586"/>
      <c r="F118" s="586"/>
      <c r="G118" s="586"/>
      <c r="H118" s="586"/>
      <c r="I118" s="586"/>
      <c r="J118" s="586"/>
      <c r="K118" s="586"/>
      <c r="L118" s="586"/>
      <c r="M118" s="586"/>
      <c r="N118" s="586"/>
      <c r="O118" s="586"/>
      <c r="P118" s="586"/>
      <c r="Q118" s="586"/>
      <c r="R118" s="586"/>
      <c r="S118" s="586"/>
      <c r="T118" s="586"/>
      <c r="U118" s="586"/>
      <c r="V118" s="586"/>
      <c r="W118" s="586"/>
      <c r="X118" s="586"/>
      <c r="Y118" s="586"/>
      <c r="Z118" s="586"/>
      <c r="AA118" s="571"/>
      <c r="AB118" s="571"/>
      <c r="AC118" s="571"/>
    </row>
    <row r="119" spans="1:68" ht="16.5" hidden="1" customHeight="1" x14ac:dyDescent="0.25">
      <c r="A119" s="54" t="s">
        <v>224</v>
      </c>
      <c r="B119" s="54" t="s">
        <v>225</v>
      </c>
      <c r="C119" s="31">
        <v>4301051724</v>
      </c>
      <c r="D119" s="579">
        <v>4607091385168</v>
      </c>
      <c r="E119" s="580"/>
      <c r="F119" s="574">
        <v>1.35</v>
      </c>
      <c r="G119" s="32">
        <v>6</v>
      </c>
      <c r="H119" s="574">
        <v>8.1</v>
      </c>
      <c r="I119" s="574">
        <v>8.6129999999999995</v>
      </c>
      <c r="J119" s="32">
        <v>64</v>
      </c>
      <c r="K119" s="32" t="s">
        <v>106</v>
      </c>
      <c r="L119" s="32"/>
      <c r="M119" s="33" t="s">
        <v>93</v>
      </c>
      <c r="N119" s="33"/>
      <c r="O119" s="32">
        <v>45</v>
      </c>
      <c r="P119" s="71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82"/>
      <c r="R119" s="582"/>
      <c r="S119" s="582"/>
      <c r="T119" s="583"/>
      <c r="U119" s="34"/>
      <c r="V119" s="34"/>
      <c r="W119" s="35" t="s">
        <v>70</v>
      </c>
      <c r="X119" s="575">
        <v>0</v>
      </c>
      <c r="Y119" s="576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226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224</v>
      </c>
      <c r="B120" s="54" t="s">
        <v>227</v>
      </c>
      <c r="C120" s="31">
        <v>4301051360</v>
      </c>
      <c r="D120" s="579">
        <v>4607091385168</v>
      </c>
      <c r="E120" s="580"/>
      <c r="F120" s="574">
        <v>1.35</v>
      </c>
      <c r="G120" s="32">
        <v>6</v>
      </c>
      <c r="H120" s="574">
        <v>8.1</v>
      </c>
      <c r="I120" s="574">
        <v>8.6129999999999995</v>
      </c>
      <c r="J120" s="32">
        <v>64</v>
      </c>
      <c r="K120" s="32" t="s">
        <v>106</v>
      </c>
      <c r="L120" s="32"/>
      <c r="M120" s="33" t="s">
        <v>78</v>
      </c>
      <c r="N120" s="33"/>
      <c r="O120" s="32">
        <v>45</v>
      </c>
      <c r="P120" s="66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0" s="582"/>
      <c r="R120" s="582"/>
      <c r="S120" s="582"/>
      <c r="T120" s="583"/>
      <c r="U120" s="34"/>
      <c r="V120" s="34"/>
      <c r="W120" s="35" t="s">
        <v>70</v>
      </c>
      <c r="X120" s="575">
        <v>0</v>
      </c>
      <c r="Y120" s="576">
        <f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1" t="s">
        <v>228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hidden="1" customHeight="1" x14ac:dyDescent="0.25">
      <c r="A121" s="54" t="s">
        <v>229</v>
      </c>
      <c r="B121" s="54" t="s">
        <v>230</v>
      </c>
      <c r="C121" s="31">
        <v>4301051730</v>
      </c>
      <c r="D121" s="579">
        <v>4607091383256</v>
      </c>
      <c r="E121" s="580"/>
      <c r="F121" s="574">
        <v>0.33</v>
      </c>
      <c r="G121" s="32">
        <v>6</v>
      </c>
      <c r="H121" s="574">
        <v>1.98</v>
      </c>
      <c r="I121" s="574">
        <v>2.226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7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1" s="582"/>
      <c r="R121" s="582"/>
      <c r="S121" s="582"/>
      <c r="T121" s="583"/>
      <c r="U121" s="34"/>
      <c r="V121" s="34"/>
      <c r="W121" s="35" t="s">
        <v>70</v>
      </c>
      <c r="X121" s="575">
        <v>0</v>
      </c>
      <c r="Y121" s="576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226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231</v>
      </c>
      <c r="B122" s="54" t="s">
        <v>232</v>
      </c>
      <c r="C122" s="31">
        <v>4301051721</v>
      </c>
      <c r="D122" s="579">
        <v>4607091385748</v>
      </c>
      <c r="E122" s="580"/>
      <c r="F122" s="574">
        <v>0.45</v>
      </c>
      <c r="G122" s="32">
        <v>6</v>
      </c>
      <c r="H122" s="574">
        <v>2.7</v>
      </c>
      <c r="I122" s="574">
        <v>2.952</v>
      </c>
      <c r="J122" s="32">
        <v>182</v>
      </c>
      <c r="K122" s="32" t="s">
        <v>77</v>
      </c>
      <c r="L122" s="32"/>
      <c r="M122" s="33" t="s">
        <v>93</v>
      </c>
      <c r="N122" s="33"/>
      <c r="O122" s="32">
        <v>45</v>
      </c>
      <c r="P122" s="60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2" s="582"/>
      <c r="R122" s="582"/>
      <c r="S122" s="582"/>
      <c r="T122" s="583"/>
      <c r="U122" s="34"/>
      <c r="V122" s="34"/>
      <c r="W122" s="35" t="s">
        <v>70</v>
      </c>
      <c r="X122" s="575">
        <v>90</v>
      </c>
      <c r="Y122" s="576">
        <f>IFERROR(IF(X122="",0,CEILING((X122/$H122),1)*$H122),"")</f>
        <v>91.800000000000011</v>
      </c>
      <c r="Z122" s="36">
        <f>IFERROR(IF(Y122=0,"",ROUNDUP(Y122/H122,0)*0.00651),"")</f>
        <v>0.22134000000000001</v>
      </c>
      <c r="AA122" s="56"/>
      <c r="AB122" s="57"/>
      <c r="AC122" s="175" t="s">
        <v>226</v>
      </c>
      <c r="AG122" s="64"/>
      <c r="AJ122" s="68"/>
      <c r="AK122" s="68">
        <v>0</v>
      </c>
      <c r="BB122" s="176" t="s">
        <v>1</v>
      </c>
      <c r="BM122" s="64">
        <f>IFERROR(X122*I122/H122,"0")</f>
        <v>98.399999999999991</v>
      </c>
      <c r="BN122" s="64">
        <f>IFERROR(Y122*I122/H122,"0")</f>
        <v>100.36799999999999</v>
      </c>
      <c r="BO122" s="64">
        <f>IFERROR(1/J122*(X122/H122),"0")</f>
        <v>0.18315018315018314</v>
      </c>
      <c r="BP122" s="64">
        <f>IFERROR(1/J122*(Y122/H122),"0")</f>
        <v>0.18681318681318682</v>
      </c>
    </row>
    <row r="123" spans="1:68" ht="16.5" hidden="1" customHeight="1" x14ac:dyDescent="0.25">
      <c r="A123" s="54" t="s">
        <v>233</v>
      </c>
      <c r="B123" s="54" t="s">
        <v>234</v>
      </c>
      <c r="C123" s="31">
        <v>4301051740</v>
      </c>
      <c r="D123" s="579">
        <v>4680115884533</v>
      </c>
      <c r="E123" s="580"/>
      <c r="F123" s="574">
        <v>0.3</v>
      </c>
      <c r="G123" s="32">
        <v>6</v>
      </c>
      <c r="H123" s="574">
        <v>1.8</v>
      </c>
      <c r="I123" s="574">
        <v>1.98</v>
      </c>
      <c r="J123" s="32">
        <v>182</v>
      </c>
      <c r="K123" s="32" t="s">
        <v>77</v>
      </c>
      <c r="L123" s="32"/>
      <c r="M123" s="33" t="s">
        <v>78</v>
      </c>
      <c r="N123" s="33"/>
      <c r="O123" s="32">
        <v>45</v>
      </c>
      <c r="P123" s="87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3" s="582"/>
      <c r="R123" s="582"/>
      <c r="S123" s="582"/>
      <c r="T123" s="583"/>
      <c r="U123" s="34"/>
      <c r="V123" s="34"/>
      <c r="W123" s="35" t="s">
        <v>70</v>
      </c>
      <c r="X123" s="575">
        <v>0</v>
      </c>
      <c r="Y123" s="576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7" t="s">
        <v>235</v>
      </c>
      <c r="AG123" s="64"/>
      <c r="AJ123" s="68"/>
      <c r="AK123" s="68">
        <v>0</v>
      </c>
      <c r="BB123" s="178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585"/>
      <c r="B124" s="586"/>
      <c r="C124" s="586"/>
      <c r="D124" s="586"/>
      <c r="E124" s="586"/>
      <c r="F124" s="586"/>
      <c r="G124" s="586"/>
      <c r="H124" s="586"/>
      <c r="I124" s="586"/>
      <c r="J124" s="586"/>
      <c r="K124" s="586"/>
      <c r="L124" s="586"/>
      <c r="M124" s="586"/>
      <c r="N124" s="586"/>
      <c r="O124" s="587"/>
      <c r="P124" s="591" t="s">
        <v>72</v>
      </c>
      <c r="Q124" s="592"/>
      <c r="R124" s="592"/>
      <c r="S124" s="592"/>
      <c r="T124" s="592"/>
      <c r="U124" s="592"/>
      <c r="V124" s="593"/>
      <c r="W124" s="37" t="s">
        <v>73</v>
      </c>
      <c r="X124" s="577">
        <f>IFERROR(X119/H119,"0")+IFERROR(X120/H120,"0")+IFERROR(X121/H121,"0")+IFERROR(X122/H122,"0")+IFERROR(X123/H123,"0")</f>
        <v>33.333333333333329</v>
      </c>
      <c r="Y124" s="577">
        <f>IFERROR(Y119/H119,"0")+IFERROR(Y120/H120,"0")+IFERROR(Y121/H121,"0")+IFERROR(Y122/H122,"0")+IFERROR(Y123/H123,"0")</f>
        <v>34</v>
      </c>
      <c r="Z124" s="577">
        <f>IFERROR(IF(Z119="",0,Z119),"0")+IFERROR(IF(Z120="",0,Z120),"0")+IFERROR(IF(Z121="",0,Z121),"0")+IFERROR(IF(Z122="",0,Z122),"0")+IFERROR(IF(Z123="",0,Z123),"0")</f>
        <v>0.22134000000000001</v>
      </c>
      <c r="AA124" s="578"/>
      <c r="AB124" s="578"/>
      <c r="AC124" s="578"/>
    </row>
    <row r="125" spans="1:68" x14ac:dyDescent="0.2">
      <c r="A125" s="586"/>
      <c r="B125" s="586"/>
      <c r="C125" s="586"/>
      <c r="D125" s="586"/>
      <c r="E125" s="586"/>
      <c r="F125" s="586"/>
      <c r="G125" s="586"/>
      <c r="H125" s="586"/>
      <c r="I125" s="586"/>
      <c r="J125" s="586"/>
      <c r="K125" s="586"/>
      <c r="L125" s="586"/>
      <c r="M125" s="586"/>
      <c r="N125" s="586"/>
      <c r="O125" s="587"/>
      <c r="P125" s="591" t="s">
        <v>72</v>
      </c>
      <c r="Q125" s="592"/>
      <c r="R125" s="592"/>
      <c r="S125" s="592"/>
      <c r="T125" s="592"/>
      <c r="U125" s="592"/>
      <c r="V125" s="593"/>
      <c r="W125" s="37" t="s">
        <v>70</v>
      </c>
      <c r="X125" s="577">
        <f>IFERROR(SUM(X119:X123),"0")</f>
        <v>90</v>
      </c>
      <c r="Y125" s="577">
        <f>IFERROR(SUM(Y119:Y123),"0")</f>
        <v>91.800000000000011</v>
      </c>
      <c r="Z125" s="37"/>
      <c r="AA125" s="578"/>
      <c r="AB125" s="578"/>
      <c r="AC125" s="578"/>
    </row>
    <row r="126" spans="1:68" ht="14.25" hidden="1" customHeight="1" x14ac:dyDescent="0.25">
      <c r="A126" s="597" t="s">
        <v>177</v>
      </c>
      <c r="B126" s="586"/>
      <c r="C126" s="586"/>
      <c r="D126" s="586"/>
      <c r="E126" s="586"/>
      <c r="F126" s="586"/>
      <c r="G126" s="586"/>
      <c r="H126" s="586"/>
      <c r="I126" s="586"/>
      <c r="J126" s="586"/>
      <c r="K126" s="586"/>
      <c r="L126" s="586"/>
      <c r="M126" s="586"/>
      <c r="N126" s="586"/>
      <c r="O126" s="586"/>
      <c r="P126" s="586"/>
      <c r="Q126" s="586"/>
      <c r="R126" s="586"/>
      <c r="S126" s="586"/>
      <c r="T126" s="586"/>
      <c r="U126" s="586"/>
      <c r="V126" s="586"/>
      <c r="W126" s="586"/>
      <c r="X126" s="586"/>
      <c r="Y126" s="586"/>
      <c r="Z126" s="586"/>
      <c r="AA126" s="571"/>
      <c r="AB126" s="571"/>
      <c r="AC126" s="571"/>
    </row>
    <row r="127" spans="1:68" ht="27" hidden="1" customHeight="1" x14ac:dyDescent="0.25">
      <c r="A127" s="54" t="s">
        <v>236</v>
      </c>
      <c r="B127" s="54" t="s">
        <v>237</v>
      </c>
      <c r="C127" s="31">
        <v>4301060357</v>
      </c>
      <c r="D127" s="579">
        <v>4680115882652</v>
      </c>
      <c r="E127" s="580"/>
      <c r="F127" s="574">
        <v>0.33</v>
      </c>
      <c r="G127" s="32">
        <v>6</v>
      </c>
      <c r="H127" s="574">
        <v>1.98</v>
      </c>
      <c r="I127" s="574">
        <v>2.82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6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582"/>
      <c r="R127" s="582"/>
      <c r="S127" s="582"/>
      <c r="T127" s="583"/>
      <c r="U127" s="34"/>
      <c r="V127" s="34"/>
      <c r="W127" s="35" t="s">
        <v>70</v>
      </c>
      <c r="X127" s="575">
        <v>0</v>
      </c>
      <c r="Y127" s="57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238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239</v>
      </c>
      <c r="B128" s="54" t="s">
        <v>240</v>
      </c>
      <c r="C128" s="31">
        <v>4301060317</v>
      </c>
      <c r="D128" s="579">
        <v>4680115880238</v>
      </c>
      <c r="E128" s="580"/>
      <c r="F128" s="574">
        <v>0.33</v>
      </c>
      <c r="G128" s="32">
        <v>6</v>
      </c>
      <c r="H128" s="574">
        <v>1.98</v>
      </c>
      <c r="I128" s="574">
        <v>2.238</v>
      </c>
      <c r="J128" s="32">
        <v>182</v>
      </c>
      <c r="K128" s="32" t="s">
        <v>77</v>
      </c>
      <c r="L128" s="32"/>
      <c r="M128" s="33" t="s">
        <v>78</v>
      </c>
      <c r="N128" s="33"/>
      <c r="O128" s="32">
        <v>40</v>
      </c>
      <c r="P128" s="86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582"/>
      <c r="R128" s="582"/>
      <c r="S128" s="582"/>
      <c r="T128" s="583"/>
      <c r="U128" s="34"/>
      <c r="V128" s="34"/>
      <c r="W128" s="35" t="s">
        <v>70</v>
      </c>
      <c r="X128" s="575">
        <v>0</v>
      </c>
      <c r="Y128" s="576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1" t="s">
        <v>241</v>
      </c>
      <c r="AG128" s="64"/>
      <c r="AJ128" s="68"/>
      <c r="AK128" s="68">
        <v>0</v>
      </c>
      <c r="BB128" s="182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585"/>
      <c r="B129" s="586"/>
      <c r="C129" s="586"/>
      <c r="D129" s="586"/>
      <c r="E129" s="586"/>
      <c r="F129" s="586"/>
      <c r="G129" s="586"/>
      <c r="H129" s="586"/>
      <c r="I129" s="586"/>
      <c r="J129" s="586"/>
      <c r="K129" s="586"/>
      <c r="L129" s="586"/>
      <c r="M129" s="586"/>
      <c r="N129" s="586"/>
      <c r="O129" s="587"/>
      <c r="P129" s="591" t="s">
        <v>72</v>
      </c>
      <c r="Q129" s="592"/>
      <c r="R129" s="592"/>
      <c r="S129" s="592"/>
      <c r="T129" s="592"/>
      <c r="U129" s="592"/>
      <c r="V129" s="593"/>
      <c r="W129" s="37" t="s">
        <v>73</v>
      </c>
      <c r="X129" s="577">
        <f>IFERROR(X127/H127,"0")+IFERROR(X128/H128,"0")</f>
        <v>0</v>
      </c>
      <c r="Y129" s="577">
        <f>IFERROR(Y127/H127,"0")+IFERROR(Y128/H128,"0")</f>
        <v>0</v>
      </c>
      <c r="Z129" s="577">
        <f>IFERROR(IF(Z127="",0,Z127),"0")+IFERROR(IF(Z128="",0,Z128),"0")</f>
        <v>0</v>
      </c>
      <c r="AA129" s="578"/>
      <c r="AB129" s="578"/>
      <c r="AC129" s="578"/>
    </row>
    <row r="130" spans="1:68" hidden="1" x14ac:dyDescent="0.2">
      <c r="A130" s="586"/>
      <c r="B130" s="586"/>
      <c r="C130" s="586"/>
      <c r="D130" s="586"/>
      <c r="E130" s="586"/>
      <c r="F130" s="586"/>
      <c r="G130" s="586"/>
      <c r="H130" s="586"/>
      <c r="I130" s="586"/>
      <c r="J130" s="586"/>
      <c r="K130" s="586"/>
      <c r="L130" s="586"/>
      <c r="M130" s="586"/>
      <c r="N130" s="586"/>
      <c r="O130" s="587"/>
      <c r="P130" s="591" t="s">
        <v>72</v>
      </c>
      <c r="Q130" s="592"/>
      <c r="R130" s="592"/>
      <c r="S130" s="592"/>
      <c r="T130" s="592"/>
      <c r="U130" s="592"/>
      <c r="V130" s="593"/>
      <c r="W130" s="37" t="s">
        <v>70</v>
      </c>
      <c r="X130" s="577">
        <f>IFERROR(SUM(X127:X128),"0")</f>
        <v>0</v>
      </c>
      <c r="Y130" s="577">
        <f>IFERROR(SUM(Y127:Y128),"0")</f>
        <v>0</v>
      </c>
      <c r="Z130" s="37"/>
      <c r="AA130" s="578"/>
      <c r="AB130" s="578"/>
      <c r="AC130" s="578"/>
    </row>
    <row r="131" spans="1:68" ht="16.5" hidden="1" customHeight="1" x14ac:dyDescent="0.25">
      <c r="A131" s="629" t="s">
        <v>242</v>
      </c>
      <c r="B131" s="586"/>
      <c r="C131" s="586"/>
      <c r="D131" s="586"/>
      <c r="E131" s="586"/>
      <c r="F131" s="586"/>
      <c r="G131" s="586"/>
      <c r="H131" s="586"/>
      <c r="I131" s="586"/>
      <c r="J131" s="586"/>
      <c r="K131" s="586"/>
      <c r="L131" s="586"/>
      <c r="M131" s="586"/>
      <c r="N131" s="586"/>
      <c r="O131" s="586"/>
      <c r="P131" s="586"/>
      <c r="Q131" s="586"/>
      <c r="R131" s="586"/>
      <c r="S131" s="586"/>
      <c r="T131" s="586"/>
      <c r="U131" s="586"/>
      <c r="V131" s="586"/>
      <c r="W131" s="586"/>
      <c r="X131" s="586"/>
      <c r="Y131" s="586"/>
      <c r="Z131" s="586"/>
      <c r="AA131" s="570"/>
      <c r="AB131" s="570"/>
      <c r="AC131" s="570"/>
    </row>
    <row r="132" spans="1:68" ht="14.25" hidden="1" customHeight="1" x14ac:dyDescent="0.25">
      <c r="A132" s="597" t="s">
        <v>103</v>
      </c>
      <c r="B132" s="586"/>
      <c r="C132" s="586"/>
      <c r="D132" s="586"/>
      <c r="E132" s="586"/>
      <c r="F132" s="586"/>
      <c r="G132" s="586"/>
      <c r="H132" s="586"/>
      <c r="I132" s="586"/>
      <c r="J132" s="586"/>
      <c r="K132" s="586"/>
      <c r="L132" s="586"/>
      <c r="M132" s="586"/>
      <c r="N132" s="586"/>
      <c r="O132" s="586"/>
      <c r="P132" s="586"/>
      <c r="Q132" s="586"/>
      <c r="R132" s="586"/>
      <c r="S132" s="586"/>
      <c r="T132" s="586"/>
      <c r="U132" s="586"/>
      <c r="V132" s="586"/>
      <c r="W132" s="586"/>
      <c r="X132" s="586"/>
      <c r="Y132" s="586"/>
      <c r="Z132" s="586"/>
      <c r="AA132" s="571"/>
      <c r="AB132" s="571"/>
      <c r="AC132" s="571"/>
    </row>
    <row r="133" spans="1:68" ht="27" hidden="1" customHeight="1" x14ac:dyDescent="0.25">
      <c r="A133" s="54" t="s">
        <v>243</v>
      </c>
      <c r="B133" s="54" t="s">
        <v>244</v>
      </c>
      <c r="C133" s="31">
        <v>4301011564</v>
      </c>
      <c r="D133" s="579">
        <v>4680115882577</v>
      </c>
      <c r="E133" s="580"/>
      <c r="F133" s="574">
        <v>0.4</v>
      </c>
      <c r="G133" s="32">
        <v>8</v>
      </c>
      <c r="H133" s="574">
        <v>3.2</v>
      </c>
      <c r="I133" s="574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5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582"/>
      <c r="R133" s="582"/>
      <c r="S133" s="582"/>
      <c r="T133" s="583"/>
      <c r="U133" s="34"/>
      <c r="V133" s="34"/>
      <c r="W133" s="35" t="s">
        <v>70</v>
      </c>
      <c r="X133" s="575">
        <v>0</v>
      </c>
      <c r="Y133" s="57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245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243</v>
      </c>
      <c r="B134" s="54" t="s">
        <v>246</v>
      </c>
      <c r="C134" s="31">
        <v>4301011562</v>
      </c>
      <c r="D134" s="579">
        <v>4680115882577</v>
      </c>
      <c r="E134" s="580"/>
      <c r="F134" s="574">
        <v>0.4</v>
      </c>
      <c r="G134" s="32">
        <v>8</v>
      </c>
      <c r="H134" s="574">
        <v>3.2</v>
      </c>
      <c r="I134" s="574">
        <v>3.38</v>
      </c>
      <c r="J134" s="32">
        <v>182</v>
      </c>
      <c r="K134" s="32" t="s">
        <v>77</v>
      </c>
      <c r="L134" s="32"/>
      <c r="M134" s="33" t="s">
        <v>98</v>
      </c>
      <c r="N134" s="33"/>
      <c r="O134" s="32">
        <v>90</v>
      </c>
      <c r="P134" s="73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582"/>
      <c r="R134" s="582"/>
      <c r="S134" s="582"/>
      <c r="T134" s="583"/>
      <c r="U134" s="34"/>
      <c r="V134" s="34"/>
      <c r="W134" s="35" t="s">
        <v>70</v>
      </c>
      <c r="X134" s="575">
        <v>0</v>
      </c>
      <c r="Y134" s="57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85" t="s">
        <v>245</v>
      </c>
      <c r="AG134" s="64"/>
      <c r="AJ134" s="68"/>
      <c r="AK134" s="68">
        <v>0</v>
      </c>
      <c r="BB134" s="186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585"/>
      <c r="B135" s="586"/>
      <c r="C135" s="586"/>
      <c r="D135" s="586"/>
      <c r="E135" s="586"/>
      <c r="F135" s="586"/>
      <c r="G135" s="586"/>
      <c r="H135" s="586"/>
      <c r="I135" s="586"/>
      <c r="J135" s="586"/>
      <c r="K135" s="586"/>
      <c r="L135" s="586"/>
      <c r="M135" s="586"/>
      <c r="N135" s="586"/>
      <c r="O135" s="587"/>
      <c r="P135" s="591" t="s">
        <v>72</v>
      </c>
      <c r="Q135" s="592"/>
      <c r="R135" s="592"/>
      <c r="S135" s="592"/>
      <c r="T135" s="592"/>
      <c r="U135" s="592"/>
      <c r="V135" s="593"/>
      <c r="W135" s="37" t="s">
        <v>73</v>
      </c>
      <c r="X135" s="577">
        <f>IFERROR(X133/H133,"0")+IFERROR(X134/H134,"0")</f>
        <v>0</v>
      </c>
      <c r="Y135" s="577">
        <f>IFERROR(Y133/H133,"0")+IFERROR(Y134/H134,"0")</f>
        <v>0</v>
      </c>
      <c r="Z135" s="577">
        <f>IFERROR(IF(Z133="",0,Z133),"0")+IFERROR(IF(Z134="",0,Z134),"0")</f>
        <v>0</v>
      </c>
      <c r="AA135" s="578"/>
      <c r="AB135" s="578"/>
      <c r="AC135" s="578"/>
    </row>
    <row r="136" spans="1:68" hidden="1" x14ac:dyDescent="0.2">
      <c r="A136" s="586"/>
      <c r="B136" s="586"/>
      <c r="C136" s="586"/>
      <c r="D136" s="586"/>
      <c r="E136" s="586"/>
      <c r="F136" s="586"/>
      <c r="G136" s="586"/>
      <c r="H136" s="586"/>
      <c r="I136" s="586"/>
      <c r="J136" s="586"/>
      <c r="K136" s="586"/>
      <c r="L136" s="586"/>
      <c r="M136" s="586"/>
      <c r="N136" s="586"/>
      <c r="O136" s="587"/>
      <c r="P136" s="591" t="s">
        <v>72</v>
      </c>
      <c r="Q136" s="592"/>
      <c r="R136" s="592"/>
      <c r="S136" s="592"/>
      <c r="T136" s="592"/>
      <c r="U136" s="592"/>
      <c r="V136" s="593"/>
      <c r="W136" s="37" t="s">
        <v>70</v>
      </c>
      <c r="X136" s="577">
        <f>IFERROR(SUM(X133:X134),"0")</f>
        <v>0</v>
      </c>
      <c r="Y136" s="577">
        <f>IFERROR(SUM(Y133:Y134),"0")</f>
        <v>0</v>
      </c>
      <c r="Z136" s="37"/>
      <c r="AA136" s="578"/>
      <c r="AB136" s="578"/>
      <c r="AC136" s="578"/>
    </row>
    <row r="137" spans="1:68" ht="14.25" hidden="1" customHeight="1" x14ac:dyDescent="0.25">
      <c r="A137" s="597" t="s">
        <v>64</v>
      </c>
      <c r="B137" s="586"/>
      <c r="C137" s="586"/>
      <c r="D137" s="586"/>
      <c r="E137" s="586"/>
      <c r="F137" s="586"/>
      <c r="G137" s="586"/>
      <c r="H137" s="586"/>
      <c r="I137" s="586"/>
      <c r="J137" s="586"/>
      <c r="K137" s="586"/>
      <c r="L137" s="586"/>
      <c r="M137" s="586"/>
      <c r="N137" s="586"/>
      <c r="O137" s="586"/>
      <c r="P137" s="586"/>
      <c r="Q137" s="586"/>
      <c r="R137" s="586"/>
      <c r="S137" s="586"/>
      <c r="T137" s="586"/>
      <c r="U137" s="586"/>
      <c r="V137" s="586"/>
      <c r="W137" s="586"/>
      <c r="X137" s="586"/>
      <c r="Y137" s="586"/>
      <c r="Z137" s="586"/>
      <c r="AA137" s="571"/>
      <c r="AB137" s="571"/>
      <c r="AC137" s="571"/>
    </row>
    <row r="138" spans="1:68" ht="27" hidden="1" customHeight="1" x14ac:dyDescent="0.25">
      <c r="A138" s="54" t="s">
        <v>247</v>
      </c>
      <c r="B138" s="54" t="s">
        <v>248</v>
      </c>
      <c r="C138" s="31">
        <v>4301031235</v>
      </c>
      <c r="D138" s="579">
        <v>4680115883444</v>
      </c>
      <c r="E138" s="580"/>
      <c r="F138" s="574">
        <v>0.35</v>
      </c>
      <c r="G138" s="32">
        <v>8</v>
      </c>
      <c r="H138" s="574">
        <v>2.8</v>
      </c>
      <c r="I138" s="574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4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82"/>
      <c r="R138" s="582"/>
      <c r="S138" s="582"/>
      <c r="T138" s="583"/>
      <c r="U138" s="34"/>
      <c r="V138" s="34"/>
      <c r="W138" s="35" t="s">
        <v>70</v>
      </c>
      <c r="X138" s="575">
        <v>0</v>
      </c>
      <c r="Y138" s="57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249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hidden="1" customHeight="1" x14ac:dyDescent="0.25">
      <c r="A139" s="54" t="s">
        <v>247</v>
      </c>
      <c r="B139" s="54" t="s">
        <v>250</v>
      </c>
      <c r="C139" s="31">
        <v>4301031234</v>
      </c>
      <c r="D139" s="579">
        <v>4680115883444</v>
      </c>
      <c r="E139" s="580"/>
      <c r="F139" s="574">
        <v>0.35</v>
      </c>
      <c r="G139" s="32">
        <v>8</v>
      </c>
      <c r="H139" s="574">
        <v>2.8</v>
      </c>
      <c r="I139" s="574">
        <v>3.0680000000000001</v>
      </c>
      <c r="J139" s="32">
        <v>182</v>
      </c>
      <c r="K139" s="32" t="s">
        <v>77</v>
      </c>
      <c r="L139" s="32"/>
      <c r="M139" s="33" t="s">
        <v>98</v>
      </c>
      <c r="N139" s="33"/>
      <c r="O139" s="32">
        <v>90</v>
      </c>
      <c r="P139" s="83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582"/>
      <c r="R139" s="582"/>
      <c r="S139" s="582"/>
      <c r="T139" s="583"/>
      <c r="U139" s="34"/>
      <c r="V139" s="34"/>
      <c r="W139" s="35" t="s">
        <v>70</v>
      </c>
      <c r="X139" s="575">
        <v>0</v>
      </c>
      <c r="Y139" s="576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89" t="s">
        <v>249</v>
      </c>
      <c r="AG139" s="64"/>
      <c r="AJ139" s="68"/>
      <c r="AK139" s="68">
        <v>0</v>
      </c>
      <c r="BB139" s="190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585"/>
      <c r="B140" s="586"/>
      <c r="C140" s="586"/>
      <c r="D140" s="586"/>
      <c r="E140" s="586"/>
      <c r="F140" s="586"/>
      <c r="G140" s="586"/>
      <c r="H140" s="586"/>
      <c r="I140" s="586"/>
      <c r="J140" s="586"/>
      <c r="K140" s="586"/>
      <c r="L140" s="586"/>
      <c r="M140" s="586"/>
      <c r="N140" s="586"/>
      <c r="O140" s="587"/>
      <c r="P140" s="591" t="s">
        <v>72</v>
      </c>
      <c r="Q140" s="592"/>
      <c r="R140" s="592"/>
      <c r="S140" s="592"/>
      <c r="T140" s="592"/>
      <c r="U140" s="592"/>
      <c r="V140" s="593"/>
      <c r="W140" s="37" t="s">
        <v>73</v>
      </c>
      <c r="X140" s="577">
        <f>IFERROR(X138/H138,"0")+IFERROR(X139/H139,"0")</f>
        <v>0</v>
      </c>
      <c r="Y140" s="577">
        <f>IFERROR(Y138/H138,"0")+IFERROR(Y139/H139,"0")</f>
        <v>0</v>
      </c>
      <c r="Z140" s="577">
        <f>IFERROR(IF(Z138="",0,Z138),"0")+IFERROR(IF(Z139="",0,Z139),"0")</f>
        <v>0</v>
      </c>
      <c r="AA140" s="578"/>
      <c r="AB140" s="578"/>
      <c r="AC140" s="578"/>
    </row>
    <row r="141" spans="1:68" hidden="1" x14ac:dyDescent="0.2">
      <c r="A141" s="586"/>
      <c r="B141" s="586"/>
      <c r="C141" s="586"/>
      <c r="D141" s="586"/>
      <c r="E141" s="586"/>
      <c r="F141" s="586"/>
      <c r="G141" s="586"/>
      <c r="H141" s="586"/>
      <c r="I141" s="586"/>
      <c r="J141" s="586"/>
      <c r="K141" s="586"/>
      <c r="L141" s="586"/>
      <c r="M141" s="586"/>
      <c r="N141" s="586"/>
      <c r="O141" s="587"/>
      <c r="P141" s="591" t="s">
        <v>72</v>
      </c>
      <c r="Q141" s="592"/>
      <c r="R141" s="592"/>
      <c r="S141" s="592"/>
      <c r="T141" s="592"/>
      <c r="U141" s="592"/>
      <c r="V141" s="593"/>
      <c r="W141" s="37" t="s">
        <v>70</v>
      </c>
      <c r="X141" s="577">
        <f>IFERROR(SUM(X138:X139),"0")</f>
        <v>0</v>
      </c>
      <c r="Y141" s="577">
        <f>IFERROR(SUM(Y138:Y139),"0")</f>
        <v>0</v>
      </c>
      <c r="Z141" s="37"/>
      <c r="AA141" s="578"/>
      <c r="AB141" s="578"/>
      <c r="AC141" s="578"/>
    </row>
    <row r="142" spans="1:68" ht="14.25" hidden="1" customHeight="1" x14ac:dyDescent="0.25">
      <c r="A142" s="597" t="s">
        <v>74</v>
      </c>
      <c r="B142" s="586"/>
      <c r="C142" s="586"/>
      <c r="D142" s="586"/>
      <c r="E142" s="586"/>
      <c r="F142" s="586"/>
      <c r="G142" s="586"/>
      <c r="H142" s="586"/>
      <c r="I142" s="586"/>
      <c r="J142" s="586"/>
      <c r="K142" s="586"/>
      <c r="L142" s="586"/>
      <c r="M142" s="586"/>
      <c r="N142" s="586"/>
      <c r="O142" s="586"/>
      <c r="P142" s="586"/>
      <c r="Q142" s="586"/>
      <c r="R142" s="586"/>
      <c r="S142" s="586"/>
      <c r="T142" s="586"/>
      <c r="U142" s="586"/>
      <c r="V142" s="586"/>
      <c r="W142" s="586"/>
      <c r="X142" s="586"/>
      <c r="Y142" s="586"/>
      <c r="Z142" s="586"/>
      <c r="AA142" s="571"/>
      <c r="AB142" s="571"/>
      <c r="AC142" s="571"/>
    </row>
    <row r="143" spans="1:68" ht="16.5" hidden="1" customHeight="1" x14ac:dyDescent="0.25">
      <c r="A143" s="54" t="s">
        <v>251</v>
      </c>
      <c r="B143" s="54" t="s">
        <v>252</v>
      </c>
      <c r="C143" s="31">
        <v>4301051477</v>
      </c>
      <c r="D143" s="579">
        <v>4680115882584</v>
      </c>
      <c r="E143" s="580"/>
      <c r="F143" s="574">
        <v>0.33</v>
      </c>
      <c r="G143" s="32">
        <v>8</v>
      </c>
      <c r="H143" s="574">
        <v>2.64</v>
      </c>
      <c r="I143" s="574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77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582"/>
      <c r="R143" s="582"/>
      <c r="S143" s="582"/>
      <c r="T143" s="583"/>
      <c r="U143" s="34"/>
      <c r="V143" s="34"/>
      <c r="W143" s="35" t="s">
        <v>70</v>
      </c>
      <c r="X143" s="575">
        <v>0</v>
      </c>
      <c r="Y143" s="57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245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251</v>
      </c>
      <c r="B144" s="54" t="s">
        <v>253</v>
      </c>
      <c r="C144" s="31">
        <v>4301051476</v>
      </c>
      <c r="D144" s="579">
        <v>4680115882584</v>
      </c>
      <c r="E144" s="580"/>
      <c r="F144" s="574">
        <v>0.33</v>
      </c>
      <c r="G144" s="32">
        <v>8</v>
      </c>
      <c r="H144" s="574">
        <v>2.64</v>
      </c>
      <c r="I144" s="574">
        <v>2.9079999999999999</v>
      </c>
      <c r="J144" s="32">
        <v>182</v>
      </c>
      <c r="K144" s="32" t="s">
        <v>77</v>
      </c>
      <c r="L144" s="32"/>
      <c r="M144" s="33" t="s">
        <v>98</v>
      </c>
      <c r="N144" s="33"/>
      <c r="O144" s="32">
        <v>60</v>
      </c>
      <c r="P144" s="5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582"/>
      <c r="R144" s="582"/>
      <c r="S144" s="582"/>
      <c r="T144" s="583"/>
      <c r="U144" s="34"/>
      <c r="V144" s="34"/>
      <c r="W144" s="35" t="s">
        <v>70</v>
      </c>
      <c r="X144" s="575">
        <v>12</v>
      </c>
      <c r="Y144" s="576">
        <f>IFERROR(IF(X144="",0,CEILING((X144/$H144),1)*$H144),"")</f>
        <v>13.200000000000001</v>
      </c>
      <c r="Z144" s="36">
        <f>IFERROR(IF(Y144=0,"",ROUNDUP(Y144/H144,0)*0.00651),"")</f>
        <v>3.2550000000000003E-2</v>
      </c>
      <c r="AA144" s="56"/>
      <c r="AB144" s="57"/>
      <c r="AC144" s="193" t="s">
        <v>245</v>
      </c>
      <c r="AG144" s="64"/>
      <c r="AJ144" s="68"/>
      <c r="AK144" s="68">
        <v>0</v>
      </c>
      <c r="BB144" s="194" t="s">
        <v>1</v>
      </c>
      <c r="BM144" s="64">
        <f>IFERROR(X144*I144/H144,"0")</f>
        <v>13.218181818181819</v>
      </c>
      <c r="BN144" s="64">
        <f>IFERROR(Y144*I144/H144,"0")</f>
        <v>14.540000000000001</v>
      </c>
      <c r="BO144" s="64">
        <f>IFERROR(1/J144*(X144/H144),"0")</f>
        <v>2.4975024975024976E-2</v>
      </c>
      <c r="BP144" s="64">
        <f>IFERROR(1/J144*(Y144/H144),"0")</f>
        <v>2.7472527472527476E-2</v>
      </c>
    </row>
    <row r="145" spans="1:68" x14ac:dyDescent="0.2">
      <c r="A145" s="585"/>
      <c r="B145" s="586"/>
      <c r="C145" s="586"/>
      <c r="D145" s="586"/>
      <c r="E145" s="586"/>
      <c r="F145" s="586"/>
      <c r="G145" s="586"/>
      <c r="H145" s="586"/>
      <c r="I145" s="586"/>
      <c r="J145" s="586"/>
      <c r="K145" s="586"/>
      <c r="L145" s="586"/>
      <c r="M145" s="586"/>
      <c r="N145" s="586"/>
      <c r="O145" s="587"/>
      <c r="P145" s="591" t="s">
        <v>72</v>
      </c>
      <c r="Q145" s="592"/>
      <c r="R145" s="592"/>
      <c r="S145" s="592"/>
      <c r="T145" s="592"/>
      <c r="U145" s="592"/>
      <c r="V145" s="593"/>
      <c r="W145" s="37" t="s">
        <v>73</v>
      </c>
      <c r="X145" s="577">
        <f>IFERROR(X143/H143,"0")+IFERROR(X144/H144,"0")</f>
        <v>4.545454545454545</v>
      </c>
      <c r="Y145" s="577">
        <f>IFERROR(Y143/H143,"0")+IFERROR(Y144/H144,"0")</f>
        <v>5</v>
      </c>
      <c r="Z145" s="577">
        <f>IFERROR(IF(Z143="",0,Z143),"0")+IFERROR(IF(Z144="",0,Z144),"0")</f>
        <v>3.2550000000000003E-2</v>
      </c>
      <c r="AA145" s="578"/>
      <c r="AB145" s="578"/>
      <c r="AC145" s="578"/>
    </row>
    <row r="146" spans="1:68" x14ac:dyDescent="0.2">
      <c r="A146" s="586"/>
      <c r="B146" s="586"/>
      <c r="C146" s="586"/>
      <c r="D146" s="586"/>
      <c r="E146" s="586"/>
      <c r="F146" s="586"/>
      <c r="G146" s="586"/>
      <c r="H146" s="586"/>
      <c r="I146" s="586"/>
      <c r="J146" s="586"/>
      <c r="K146" s="586"/>
      <c r="L146" s="586"/>
      <c r="M146" s="586"/>
      <c r="N146" s="586"/>
      <c r="O146" s="587"/>
      <c r="P146" s="591" t="s">
        <v>72</v>
      </c>
      <c r="Q146" s="592"/>
      <c r="R146" s="592"/>
      <c r="S146" s="592"/>
      <c r="T146" s="592"/>
      <c r="U146" s="592"/>
      <c r="V146" s="593"/>
      <c r="W146" s="37" t="s">
        <v>70</v>
      </c>
      <c r="X146" s="577">
        <f>IFERROR(SUM(X143:X144),"0")</f>
        <v>12</v>
      </c>
      <c r="Y146" s="577">
        <f>IFERROR(SUM(Y143:Y144),"0")</f>
        <v>13.200000000000001</v>
      </c>
      <c r="Z146" s="37"/>
      <c r="AA146" s="578"/>
      <c r="AB146" s="578"/>
      <c r="AC146" s="578"/>
    </row>
    <row r="147" spans="1:68" ht="16.5" hidden="1" customHeight="1" x14ac:dyDescent="0.25">
      <c r="A147" s="629" t="s">
        <v>101</v>
      </c>
      <c r="B147" s="586"/>
      <c r="C147" s="586"/>
      <c r="D147" s="586"/>
      <c r="E147" s="586"/>
      <c r="F147" s="586"/>
      <c r="G147" s="586"/>
      <c r="H147" s="586"/>
      <c r="I147" s="586"/>
      <c r="J147" s="586"/>
      <c r="K147" s="586"/>
      <c r="L147" s="586"/>
      <c r="M147" s="586"/>
      <c r="N147" s="586"/>
      <c r="O147" s="586"/>
      <c r="P147" s="586"/>
      <c r="Q147" s="586"/>
      <c r="R147" s="586"/>
      <c r="S147" s="586"/>
      <c r="T147" s="586"/>
      <c r="U147" s="586"/>
      <c r="V147" s="586"/>
      <c r="W147" s="586"/>
      <c r="X147" s="586"/>
      <c r="Y147" s="586"/>
      <c r="Z147" s="586"/>
      <c r="AA147" s="570"/>
      <c r="AB147" s="570"/>
      <c r="AC147" s="570"/>
    </row>
    <row r="148" spans="1:68" ht="14.25" hidden="1" customHeight="1" x14ac:dyDescent="0.25">
      <c r="A148" s="597" t="s">
        <v>103</v>
      </c>
      <c r="B148" s="586"/>
      <c r="C148" s="586"/>
      <c r="D148" s="586"/>
      <c r="E148" s="586"/>
      <c r="F148" s="586"/>
      <c r="G148" s="586"/>
      <c r="H148" s="586"/>
      <c r="I148" s="586"/>
      <c r="J148" s="586"/>
      <c r="K148" s="586"/>
      <c r="L148" s="586"/>
      <c r="M148" s="586"/>
      <c r="N148" s="586"/>
      <c r="O148" s="586"/>
      <c r="P148" s="586"/>
      <c r="Q148" s="586"/>
      <c r="R148" s="586"/>
      <c r="S148" s="586"/>
      <c r="T148" s="586"/>
      <c r="U148" s="586"/>
      <c r="V148" s="586"/>
      <c r="W148" s="586"/>
      <c r="X148" s="586"/>
      <c r="Y148" s="586"/>
      <c r="Z148" s="586"/>
      <c r="AA148" s="571"/>
      <c r="AB148" s="571"/>
      <c r="AC148" s="571"/>
    </row>
    <row r="149" spans="1:68" ht="27" customHeight="1" x14ac:dyDescent="0.25">
      <c r="A149" s="54" t="s">
        <v>254</v>
      </c>
      <c r="B149" s="54" t="s">
        <v>255</v>
      </c>
      <c r="C149" s="31">
        <v>4301011705</v>
      </c>
      <c r="D149" s="579">
        <v>4607091384604</v>
      </c>
      <c r="E149" s="580"/>
      <c r="F149" s="574">
        <v>0.4</v>
      </c>
      <c r="G149" s="32">
        <v>10</v>
      </c>
      <c r="H149" s="574">
        <v>4</v>
      </c>
      <c r="I149" s="574">
        <v>4.21</v>
      </c>
      <c r="J149" s="32">
        <v>132</v>
      </c>
      <c r="K149" s="32" t="s">
        <v>111</v>
      </c>
      <c r="L149" s="32"/>
      <c r="M149" s="33" t="s">
        <v>107</v>
      </c>
      <c r="N149" s="33"/>
      <c r="O149" s="32">
        <v>50</v>
      </c>
      <c r="P149" s="89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582"/>
      <c r="R149" s="582"/>
      <c r="S149" s="582"/>
      <c r="T149" s="583"/>
      <c r="U149" s="34"/>
      <c r="V149" s="34"/>
      <c r="W149" s="35" t="s">
        <v>70</v>
      </c>
      <c r="X149" s="575">
        <v>94</v>
      </c>
      <c r="Y149" s="576">
        <f>IFERROR(IF(X149="",0,CEILING((X149/$H149),1)*$H149),"")</f>
        <v>96</v>
      </c>
      <c r="Z149" s="36">
        <f>IFERROR(IF(Y149=0,"",ROUNDUP(Y149/H149,0)*0.00902),"")</f>
        <v>0.21648000000000001</v>
      </c>
      <c r="AA149" s="56"/>
      <c r="AB149" s="57"/>
      <c r="AC149" s="195" t="s">
        <v>256</v>
      </c>
      <c r="AG149" s="64"/>
      <c r="AJ149" s="68"/>
      <c r="AK149" s="68">
        <v>0</v>
      </c>
      <c r="BB149" s="196" t="s">
        <v>1</v>
      </c>
      <c r="BM149" s="64">
        <f>IFERROR(X149*I149/H149,"0")</f>
        <v>98.935000000000002</v>
      </c>
      <c r="BN149" s="64">
        <f>IFERROR(Y149*I149/H149,"0")</f>
        <v>101.03999999999999</v>
      </c>
      <c r="BO149" s="64">
        <f>IFERROR(1/J149*(X149/H149),"0")</f>
        <v>0.17803030303030304</v>
      </c>
      <c r="BP149" s="64">
        <f>IFERROR(1/J149*(Y149/H149),"0")</f>
        <v>0.18181818181818182</v>
      </c>
    </row>
    <row r="150" spans="1:68" x14ac:dyDescent="0.2">
      <c r="A150" s="585"/>
      <c r="B150" s="586"/>
      <c r="C150" s="586"/>
      <c r="D150" s="586"/>
      <c r="E150" s="586"/>
      <c r="F150" s="586"/>
      <c r="G150" s="586"/>
      <c r="H150" s="586"/>
      <c r="I150" s="586"/>
      <c r="J150" s="586"/>
      <c r="K150" s="586"/>
      <c r="L150" s="586"/>
      <c r="M150" s="586"/>
      <c r="N150" s="586"/>
      <c r="O150" s="587"/>
      <c r="P150" s="591" t="s">
        <v>72</v>
      </c>
      <c r="Q150" s="592"/>
      <c r="R150" s="592"/>
      <c r="S150" s="592"/>
      <c r="T150" s="592"/>
      <c r="U150" s="592"/>
      <c r="V150" s="593"/>
      <c r="W150" s="37" t="s">
        <v>73</v>
      </c>
      <c r="X150" s="577">
        <f>IFERROR(X149/H149,"0")</f>
        <v>23.5</v>
      </c>
      <c r="Y150" s="577">
        <f>IFERROR(Y149/H149,"0")</f>
        <v>24</v>
      </c>
      <c r="Z150" s="577">
        <f>IFERROR(IF(Z149="",0,Z149),"0")</f>
        <v>0.21648000000000001</v>
      </c>
      <c r="AA150" s="578"/>
      <c r="AB150" s="578"/>
      <c r="AC150" s="578"/>
    </row>
    <row r="151" spans="1:68" x14ac:dyDescent="0.2">
      <c r="A151" s="586"/>
      <c r="B151" s="586"/>
      <c r="C151" s="586"/>
      <c r="D151" s="586"/>
      <c r="E151" s="586"/>
      <c r="F151" s="586"/>
      <c r="G151" s="586"/>
      <c r="H151" s="586"/>
      <c r="I151" s="586"/>
      <c r="J151" s="586"/>
      <c r="K151" s="586"/>
      <c r="L151" s="586"/>
      <c r="M151" s="586"/>
      <c r="N151" s="586"/>
      <c r="O151" s="587"/>
      <c r="P151" s="591" t="s">
        <v>72</v>
      </c>
      <c r="Q151" s="592"/>
      <c r="R151" s="592"/>
      <c r="S151" s="592"/>
      <c r="T151" s="592"/>
      <c r="U151" s="592"/>
      <c r="V151" s="593"/>
      <c r="W151" s="37" t="s">
        <v>70</v>
      </c>
      <c r="X151" s="577">
        <f>IFERROR(SUM(X149:X149),"0")</f>
        <v>94</v>
      </c>
      <c r="Y151" s="577">
        <f>IFERROR(SUM(Y149:Y149),"0")</f>
        <v>96</v>
      </c>
      <c r="Z151" s="37"/>
      <c r="AA151" s="578"/>
      <c r="AB151" s="578"/>
      <c r="AC151" s="578"/>
    </row>
    <row r="152" spans="1:68" ht="14.25" hidden="1" customHeight="1" x14ac:dyDescent="0.25">
      <c r="A152" s="597" t="s">
        <v>64</v>
      </c>
      <c r="B152" s="586"/>
      <c r="C152" s="586"/>
      <c r="D152" s="586"/>
      <c r="E152" s="586"/>
      <c r="F152" s="586"/>
      <c r="G152" s="586"/>
      <c r="H152" s="586"/>
      <c r="I152" s="586"/>
      <c r="J152" s="586"/>
      <c r="K152" s="586"/>
      <c r="L152" s="586"/>
      <c r="M152" s="586"/>
      <c r="N152" s="586"/>
      <c r="O152" s="586"/>
      <c r="P152" s="586"/>
      <c r="Q152" s="586"/>
      <c r="R152" s="586"/>
      <c r="S152" s="586"/>
      <c r="T152" s="586"/>
      <c r="U152" s="586"/>
      <c r="V152" s="586"/>
      <c r="W152" s="586"/>
      <c r="X152" s="586"/>
      <c r="Y152" s="586"/>
      <c r="Z152" s="586"/>
      <c r="AA152" s="571"/>
      <c r="AB152" s="571"/>
      <c r="AC152" s="571"/>
    </row>
    <row r="153" spans="1:68" ht="16.5" hidden="1" customHeight="1" x14ac:dyDescent="0.25">
      <c r="A153" s="54" t="s">
        <v>257</v>
      </c>
      <c r="B153" s="54" t="s">
        <v>258</v>
      </c>
      <c r="C153" s="31">
        <v>4301030895</v>
      </c>
      <c r="D153" s="579">
        <v>4607091387667</v>
      </c>
      <c r="E153" s="580"/>
      <c r="F153" s="574">
        <v>0.9</v>
      </c>
      <c r="G153" s="32">
        <v>10</v>
      </c>
      <c r="H153" s="574">
        <v>9</v>
      </c>
      <c r="I153" s="574">
        <v>9.5850000000000009</v>
      </c>
      <c r="J153" s="32">
        <v>64</v>
      </c>
      <c r="K153" s="32" t="s">
        <v>106</v>
      </c>
      <c r="L153" s="32"/>
      <c r="M153" s="33" t="s">
        <v>107</v>
      </c>
      <c r="N153" s="33"/>
      <c r="O153" s="32">
        <v>40</v>
      </c>
      <c r="P153" s="76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582"/>
      <c r="R153" s="582"/>
      <c r="S153" s="582"/>
      <c r="T153" s="583"/>
      <c r="U153" s="34"/>
      <c r="V153" s="34"/>
      <c r="W153" s="35" t="s">
        <v>70</v>
      </c>
      <c r="X153" s="575">
        <v>0</v>
      </c>
      <c r="Y153" s="576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259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hidden="1" customHeight="1" x14ac:dyDescent="0.25">
      <c r="A154" s="54" t="s">
        <v>260</v>
      </c>
      <c r="B154" s="54" t="s">
        <v>261</v>
      </c>
      <c r="C154" s="31">
        <v>4301030961</v>
      </c>
      <c r="D154" s="579">
        <v>4607091387636</v>
      </c>
      <c r="E154" s="580"/>
      <c r="F154" s="574">
        <v>0.7</v>
      </c>
      <c r="G154" s="32">
        <v>6</v>
      </c>
      <c r="H154" s="574">
        <v>4.2</v>
      </c>
      <c r="I154" s="574">
        <v>4.47</v>
      </c>
      <c r="J154" s="32">
        <v>182</v>
      </c>
      <c r="K154" s="32" t="s">
        <v>77</v>
      </c>
      <c r="L154" s="32"/>
      <c r="M154" s="33" t="s">
        <v>68</v>
      </c>
      <c r="N154" s="33"/>
      <c r="O154" s="32">
        <v>40</v>
      </c>
      <c r="P154" s="7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582"/>
      <c r="R154" s="582"/>
      <c r="S154" s="582"/>
      <c r="T154" s="583"/>
      <c r="U154" s="34"/>
      <c r="V154" s="34"/>
      <c r="W154" s="35" t="s">
        <v>70</v>
      </c>
      <c r="X154" s="575">
        <v>0</v>
      </c>
      <c r="Y154" s="57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199" t="s">
        <v>262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263</v>
      </c>
      <c r="B155" s="54" t="s">
        <v>264</v>
      </c>
      <c r="C155" s="31">
        <v>4301030963</v>
      </c>
      <c r="D155" s="579">
        <v>4607091382426</v>
      </c>
      <c r="E155" s="580"/>
      <c r="F155" s="574">
        <v>0.9</v>
      </c>
      <c r="G155" s="32">
        <v>10</v>
      </c>
      <c r="H155" s="574">
        <v>9</v>
      </c>
      <c r="I155" s="574">
        <v>9.5850000000000009</v>
      </c>
      <c r="J155" s="32">
        <v>64</v>
      </c>
      <c r="K155" s="32" t="s">
        <v>106</v>
      </c>
      <c r="L155" s="32"/>
      <c r="M155" s="33" t="s">
        <v>68</v>
      </c>
      <c r="N155" s="33"/>
      <c r="O155" s="32">
        <v>40</v>
      </c>
      <c r="P155" s="6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582"/>
      <c r="R155" s="582"/>
      <c r="S155" s="582"/>
      <c r="T155" s="583"/>
      <c r="U155" s="34"/>
      <c r="V155" s="34"/>
      <c r="W155" s="35" t="s">
        <v>70</v>
      </c>
      <c r="X155" s="575">
        <v>0</v>
      </c>
      <c r="Y155" s="576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1" t="s">
        <v>265</v>
      </c>
      <c r="AG155" s="64"/>
      <c r="AJ155" s="68"/>
      <c r="AK155" s="68">
        <v>0</v>
      </c>
      <c r="BB155" s="20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585"/>
      <c r="B156" s="586"/>
      <c r="C156" s="586"/>
      <c r="D156" s="586"/>
      <c r="E156" s="586"/>
      <c r="F156" s="586"/>
      <c r="G156" s="586"/>
      <c r="H156" s="586"/>
      <c r="I156" s="586"/>
      <c r="J156" s="586"/>
      <c r="K156" s="586"/>
      <c r="L156" s="586"/>
      <c r="M156" s="586"/>
      <c r="N156" s="586"/>
      <c r="O156" s="587"/>
      <c r="P156" s="591" t="s">
        <v>72</v>
      </c>
      <c r="Q156" s="592"/>
      <c r="R156" s="592"/>
      <c r="S156" s="592"/>
      <c r="T156" s="592"/>
      <c r="U156" s="592"/>
      <c r="V156" s="593"/>
      <c r="W156" s="37" t="s">
        <v>73</v>
      </c>
      <c r="X156" s="577">
        <f>IFERROR(X153/H153,"0")+IFERROR(X154/H154,"0")+IFERROR(X155/H155,"0")</f>
        <v>0</v>
      </c>
      <c r="Y156" s="577">
        <f>IFERROR(Y153/H153,"0")+IFERROR(Y154/H154,"0")+IFERROR(Y155/H155,"0")</f>
        <v>0</v>
      </c>
      <c r="Z156" s="577">
        <f>IFERROR(IF(Z153="",0,Z153),"0")+IFERROR(IF(Z154="",0,Z154),"0")+IFERROR(IF(Z155="",0,Z155),"0")</f>
        <v>0</v>
      </c>
      <c r="AA156" s="578"/>
      <c r="AB156" s="578"/>
      <c r="AC156" s="578"/>
    </row>
    <row r="157" spans="1:68" hidden="1" x14ac:dyDescent="0.2">
      <c r="A157" s="586"/>
      <c r="B157" s="586"/>
      <c r="C157" s="586"/>
      <c r="D157" s="586"/>
      <c r="E157" s="586"/>
      <c r="F157" s="586"/>
      <c r="G157" s="586"/>
      <c r="H157" s="586"/>
      <c r="I157" s="586"/>
      <c r="J157" s="586"/>
      <c r="K157" s="586"/>
      <c r="L157" s="586"/>
      <c r="M157" s="586"/>
      <c r="N157" s="586"/>
      <c r="O157" s="587"/>
      <c r="P157" s="591" t="s">
        <v>72</v>
      </c>
      <c r="Q157" s="592"/>
      <c r="R157" s="592"/>
      <c r="S157" s="592"/>
      <c r="T157" s="592"/>
      <c r="U157" s="592"/>
      <c r="V157" s="593"/>
      <c r="W157" s="37" t="s">
        <v>70</v>
      </c>
      <c r="X157" s="577">
        <f>IFERROR(SUM(X153:X155),"0")</f>
        <v>0</v>
      </c>
      <c r="Y157" s="577">
        <f>IFERROR(SUM(Y153:Y155),"0")</f>
        <v>0</v>
      </c>
      <c r="Z157" s="37"/>
      <c r="AA157" s="578"/>
      <c r="AB157" s="578"/>
      <c r="AC157" s="578"/>
    </row>
    <row r="158" spans="1:68" ht="27.75" hidden="1" customHeight="1" x14ac:dyDescent="0.2">
      <c r="A158" s="625" t="s">
        <v>266</v>
      </c>
      <c r="B158" s="626"/>
      <c r="C158" s="626"/>
      <c r="D158" s="626"/>
      <c r="E158" s="626"/>
      <c r="F158" s="626"/>
      <c r="G158" s="626"/>
      <c r="H158" s="626"/>
      <c r="I158" s="626"/>
      <c r="J158" s="626"/>
      <c r="K158" s="626"/>
      <c r="L158" s="626"/>
      <c r="M158" s="626"/>
      <c r="N158" s="626"/>
      <c r="O158" s="626"/>
      <c r="P158" s="626"/>
      <c r="Q158" s="626"/>
      <c r="R158" s="626"/>
      <c r="S158" s="626"/>
      <c r="T158" s="626"/>
      <c r="U158" s="626"/>
      <c r="V158" s="626"/>
      <c r="W158" s="626"/>
      <c r="X158" s="626"/>
      <c r="Y158" s="626"/>
      <c r="Z158" s="626"/>
      <c r="AA158" s="48"/>
      <c r="AB158" s="48"/>
      <c r="AC158" s="48"/>
    </row>
    <row r="159" spans="1:68" ht="16.5" hidden="1" customHeight="1" x14ac:dyDescent="0.25">
      <c r="A159" s="629" t="s">
        <v>267</v>
      </c>
      <c r="B159" s="586"/>
      <c r="C159" s="586"/>
      <c r="D159" s="586"/>
      <c r="E159" s="586"/>
      <c r="F159" s="586"/>
      <c r="G159" s="586"/>
      <c r="H159" s="586"/>
      <c r="I159" s="586"/>
      <c r="J159" s="586"/>
      <c r="K159" s="586"/>
      <c r="L159" s="586"/>
      <c r="M159" s="586"/>
      <c r="N159" s="586"/>
      <c r="O159" s="586"/>
      <c r="P159" s="586"/>
      <c r="Q159" s="586"/>
      <c r="R159" s="586"/>
      <c r="S159" s="586"/>
      <c r="T159" s="586"/>
      <c r="U159" s="586"/>
      <c r="V159" s="586"/>
      <c r="W159" s="586"/>
      <c r="X159" s="586"/>
      <c r="Y159" s="586"/>
      <c r="Z159" s="586"/>
      <c r="AA159" s="570"/>
      <c r="AB159" s="570"/>
      <c r="AC159" s="570"/>
    </row>
    <row r="160" spans="1:68" ht="14.25" hidden="1" customHeight="1" x14ac:dyDescent="0.25">
      <c r="A160" s="597" t="s">
        <v>142</v>
      </c>
      <c r="B160" s="586"/>
      <c r="C160" s="586"/>
      <c r="D160" s="586"/>
      <c r="E160" s="586"/>
      <c r="F160" s="586"/>
      <c r="G160" s="586"/>
      <c r="H160" s="586"/>
      <c r="I160" s="586"/>
      <c r="J160" s="586"/>
      <c r="K160" s="586"/>
      <c r="L160" s="586"/>
      <c r="M160" s="586"/>
      <c r="N160" s="586"/>
      <c r="O160" s="586"/>
      <c r="P160" s="586"/>
      <c r="Q160" s="586"/>
      <c r="R160" s="586"/>
      <c r="S160" s="586"/>
      <c r="T160" s="586"/>
      <c r="U160" s="586"/>
      <c r="V160" s="586"/>
      <c r="W160" s="586"/>
      <c r="X160" s="586"/>
      <c r="Y160" s="586"/>
      <c r="Z160" s="586"/>
      <c r="AA160" s="571"/>
      <c r="AB160" s="571"/>
      <c r="AC160" s="571"/>
    </row>
    <row r="161" spans="1:68" ht="27" hidden="1" customHeight="1" x14ac:dyDescent="0.25">
      <c r="A161" s="54" t="s">
        <v>268</v>
      </c>
      <c r="B161" s="54" t="s">
        <v>269</v>
      </c>
      <c r="C161" s="31">
        <v>4301020323</v>
      </c>
      <c r="D161" s="579">
        <v>4680115886223</v>
      </c>
      <c r="E161" s="580"/>
      <c r="F161" s="574">
        <v>0.33</v>
      </c>
      <c r="G161" s="32">
        <v>6</v>
      </c>
      <c r="H161" s="574">
        <v>1.98</v>
      </c>
      <c r="I161" s="574">
        <v>2.08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8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582"/>
      <c r="R161" s="582"/>
      <c r="S161" s="582"/>
      <c r="T161" s="583"/>
      <c r="U161" s="34"/>
      <c r="V161" s="34"/>
      <c r="W161" s="35" t="s">
        <v>70</v>
      </c>
      <c r="X161" s="575">
        <v>0</v>
      </c>
      <c r="Y161" s="576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03" t="s">
        <v>270</v>
      </c>
      <c r="AG161" s="64"/>
      <c r="AJ161" s="68"/>
      <c r="AK161" s="68">
        <v>0</v>
      </c>
      <c r="BB161" s="204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585"/>
      <c r="B162" s="586"/>
      <c r="C162" s="586"/>
      <c r="D162" s="586"/>
      <c r="E162" s="586"/>
      <c r="F162" s="586"/>
      <c r="G162" s="586"/>
      <c r="H162" s="586"/>
      <c r="I162" s="586"/>
      <c r="J162" s="586"/>
      <c r="K162" s="586"/>
      <c r="L162" s="586"/>
      <c r="M162" s="586"/>
      <c r="N162" s="586"/>
      <c r="O162" s="587"/>
      <c r="P162" s="591" t="s">
        <v>72</v>
      </c>
      <c r="Q162" s="592"/>
      <c r="R162" s="592"/>
      <c r="S162" s="592"/>
      <c r="T162" s="592"/>
      <c r="U162" s="592"/>
      <c r="V162" s="593"/>
      <c r="W162" s="37" t="s">
        <v>73</v>
      </c>
      <c r="X162" s="577">
        <f>IFERROR(X161/H161,"0")</f>
        <v>0</v>
      </c>
      <c r="Y162" s="577">
        <f>IFERROR(Y161/H161,"0")</f>
        <v>0</v>
      </c>
      <c r="Z162" s="577">
        <f>IFERROR(IF(Z161="",0,Z161),"0")</f>
        <v>0</v>
      </c>
      <c r="AA162" s="578"/>
      <c r="AB162" s="578"/>
      <c r="AC162" s="578"/>
    </row>
    <row r="163" spans="1:68" hidden="1" x14ac:dyDescent="0.2">
      <c r="A163" s="586"/>
      <c r="B163" s="586"/>
      <c r="C163" s="586"/>
      <c r="D163" s="586"/>
      <c r="E163" s="586"/>
      <c r="F163" s="586"/>
      <c r="G163" s="586"/>
      <c r="H163" s="586"/>
      <c r="I163" s="586"/>
      <c r="J163" s="586"/>
      <c r="K163" s="586"/>
      <c r="L163" s="586"/>
      <c r="M163" s="586"/>
      <c r="N163" s="586"/>
      <c r="O163" s="587"/>
      <c r="P163" s="591" t="s">
        <v>72</v>
      </c>
      <c r="Q163" s="592"/>
      <c r="R163" s="592"/>
      <c r="S163" s="592"/>
      <c r="T163" s="592"/>
      <c r="U163" s="592"/>
      <c r="V163" s="593"/>
      <c r="W163" s="37" t="s">
        <v>70</v>
      </c>
      <c r="X163" s="577">
        <f>IFERROR(SUM(X161:X161),"0")</f>
        <v>0</v>
      </c>
      <c r="Y163" s="577">
        <f>IFERROR(SUM(Y161:Y161),"0")</f>
        <v>0</v>
      </c>
      <c r="Z163" s="37"/>
      <c r="AA163" s="578"/>
      <c r="AB163" s="578"/>
      <c r="AC163" s="578"/>
    </row>
    <row r="164" spans="1:68" ht="14.25" hidden="1" customHeight="1" x14ac:dyDescent="0.25">
      <c r="A164" s="597" t="s">
        <v>64</v>
      </c>
      <c r="B164" s="586"/>
      <c r="C164" s="586"/>
      <c r="D164" s="586"/>
      <c r="E164" s="586"/>
      <c r="F164" s="586"/>
      <c r="G164" s="586"/>
      <c r="H164" s="586"/>
      <c r="I164" s="586"/>
      <c r="J164" s="586"/>
      <c r="K164" s="586"/>
      <c r="L164" s="586"/>
      <c r="M164" s="586"/>
      <c r="N164" s="586"/>
      <c r="O164" s="586"/>
      <c r="P164" s="586"/>
      <c r="Q164" s="586"/>
      <c r="R164" s="586"/>
      <c r="S164" s="586"/>
      <c r="T164" s="586"/>
      <c r="U164" s="586"/>
      <c r="V164" s="586"/>
      <c r="W164" s="586"/>
      <c r="X164" s="586"/>
      <c r="Y164" s="586"/>
      <c r="Z164" s="586"/>
      <c r="AA164" s="571"/>
      <c r="AB164" s="571"/>
      <c r="AC164" s="571"/>
    </row>
    <row r="165" spans="1:68" ht="27" hidden="1" customHeight="1" x14ac:dyDescent="0.25">
      <c r="A165" s="54" t="s">
        <v>271</v>
      </c>
      <c r="B165" s="54" t="s">
        <v>272</v>
      </c>
      <c r="C165" s="31">
        <v>4301031191</v>
      </c>
      <c r="D165" s="579">
        <v>4680115880993</v>
      </c>
      <c r="E165" s="580"/>
      <c r="F165" s="574">
        <v>0.7</v>
      </c>
      <c r="G165" s="32">
        <v>6</v>
      </c>
      <c r="H165" s="574">
        <v>4.2</v>
      </c>
      <c r="I165" s="574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582"/>
      <c r="R165" s="582"/>
      <c r="S165" s="582"/>
      <c r="T165" s="583"/>
      <c r="U165" s="34"/>
      <c r="V165" s="34"/>
      <c r="W165" s="35" t="s">
        <v>70</v>
      </c>
      <c r="X165" s="575">
        <v>0</v>
      </c>
      <c r="Y165" s="576">
        <f t="shared" ref="Y165:Y173" si="21">IFERROR(IF(X165="",0,CEILING((X165/$H165),1)*$H165),"")</f>
        <v>0</v>
      </c>
      <c r="Z165" s="36" t="str">
        <f>IFERROR(IF(Y165=0,"",ROUNDUP(Y165/H165,0)*0.00902),"")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ref="BM165:BM173" si="22">IFERROR(X165*I165/H165,"0")</f>
        <v>0</v>
      </c>
      <c r="BN165" s="64">
        <f t="shared" ref="BN165:BN173" si="23">IFERROR(Y165*I165/H165,"0")</f>
        <v>0</v>
      </c>
      <c r="BO165" s="64">
        <f t="shared" ref="BO165:BO173" si="24">IFERROR(1/J165*(X165/H165),"0")</f>
        <v>0</v>
      </c>
      <c r="BP165" s="64">
        <f t="shared" ref="BP165:BP173" si="25">IFERROR(1/J165*(Y165/H165),"0")</f>
        <v>0</v>
      </c>
    </row>
    <row r="166" spans="1:68" ht="27" hidden="1" customHeight="1" x14ac:dyDescent="0.25">
      <c r="A166" s="54" t="s">
        <v>274</v>
      </c>
      <c r="B166" s="54" t="s">
        <v>275</v>
      </c>
      <c r="C166" s="31">
        <v>4301031204</v>
      </c>
      <c r="D166" s="579">
        <v>4680115881761</v>
      </c>
      <c r="E166" s="580"/>
      <c r="F166" s="574">
        <v>0.7</v>
      </c>
      <c r="G166" s="32">
        <v>6</v>
      </c>
      <c r="H166" s="574">
        <v>4.2</v>
      </c>
      <c r="I166" s="574">
        <v>4.47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7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582"/>
      <c r="R166" s="582"/>
      <c r="S166" s="582"/>
      <c r="T166" s="583"/>
      <c r="U166" s="34"/>
      <c r="V166" s="34"/>
      <c r="W166" s="35" t="s">
        <v>70</v>
      </c>
      <c r="X166" s="575">
        <v>0</v>
      </c>
      <c r="Y166" s="576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276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hidden="1" customHeight="1" x14ac:dyDescent="0.25">
      <c r="A167" s="54" t="s">
        <v>277</v>
      </c>
      <c r="B167" s="54" t="s">
        <v>278</v>
      </c>
      <c r="C167" s="31">
        <v>4301031201</v>
      </c>
      <c r="D167" s="579">
        <v>4680115881563</v>
      </c>
      <c r="E167" s="580"/>
      <c r="F167" s="574">
        <v>0.7</v>
      </c>
      <c r="G167" s="32">
        <v>6</v>
      </c>
      <c r="H167" s="574">
        <v>4.2</v>
      </c>
      <c r="I167" s="574">
        <v>4.41</v>
      </c>
      <c r="J167" s="32">
        <v>132</v>
      </c>
      <c r="K167" s="32" t="s">
        <v>111</v>
      </c>
      <c r="L167" s="32"/>
      <c r="M167" s="33" t="s">
        <v>68</v>
      </c>
      <c r="N167" s="33"/>
      <c r="O167" s="32">
        <v>40</v>
      </c>
      <c r="P167" s="71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582"/>
      <c r="R167" s="582"/>
      <c r="S167" s="582"/>
      <c r="T167" s="583"/>
      <c r="U167" s="34"/>
      <c r="V167" s="34"/>
      <c r="W167" s="35" t="s">
        <v>70</v>
      </c>
      <c r="X167" s="575">
        <v>0</v>
      </c>
      <c r="Y167" s="576">
        <f t="shared" si="21"/>
        <v>0</v>
      </c>
      <c r="Z167" s="36" t="str">
        <f>IFERROR(IF(Y167=0,"",ROUNDUP(Y167/H167,0)*0.00902),"")</f>
        <v/>
      </c>
      <c r="AA167" s="56"/>
      <c r="AB167" s="57"/>
      <c r="AC167" s="209" t="s">
        <v>279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280</v>
      </c>
      <c r="B168" s="54" t="s">
        <v>281</v>
      </c>
      <c r="C168" s="31">
        <v>4301031199</v>
      </c>
      <c r="D168" s="579">
        <v>4680115880986</v>
      </c>
      <c r="E168" s="580"/>
      <c r="F168" s="574">
        <v>0.35</v>
      </c>
      <c r="G168" s="32">
        <v>6</v>
      </c>
      <c r="H168" s="574">
        <v>2.1</v>
      </c>
      <c r="I168" s="574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7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582"/>
      <c r="R168" s="582"/>
      <c r="S168" s="582"/>
      <c r="T168" s="583"/>
      <c r="U168" s="34"/>
      <c r="V168" s="34"/>
      <c r="W168" s="35" t="s">
        <v>70</v>
      </c>
      <c r="X168" s="575">
        <v>50</v>
      </c>
      <c r="Y168" s="576">
        <f t="shared" si="21"/>
        <v>50.400000000000006</v>
      </c>
      <c r="Z168" s="36">
        <f>IFERROR(IF(Y168=0,"",ROUNDUP(Y168/H168,0)*0.00502),"")</f>
        <v>0.12048</v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22"/>
        <v>53.095238095238095</v>
      </c>
      <c r="BN168" s="64">
        <f t="shared" si="23"/>
        <v>53.52</v>
      </c>
      <c r="BO168" s="64">
        <f t="shared" si="24"/>
        <v>0.10175010175010177</v>
      </c>
      <c r="BP168" s="64">
        <f t="shared" si="25"/>
        <v>0.10256410256410257</v>
      </c>
    </row>
    <row r="169" spans="1:68" ht="27" hidden="1" customHeight="1" x14ac:dyDescent="0.25">
      <c r="A169" s="54" t="s">
        <v>282</v>
      </c>
      <c r="B169" s="54" t="s">
        <v>283</v>
      </c>
      <c r="C169" s="31">
        <v>4301031205</v>
      </c>
      <c r="D169" s="579">
        <v>4680115881785</v>
      </c>
      <c r="E169" s="580"/>
      <c r="F169" s="574">
        <v>0.35</v>
      </c>
      <c r="G169" s="32">
        <v>6</v>
      </c>
      <c r="H169" s="574">
        <v>2.1</v>
      </c>
      <c r="I169" s="574">
        <v>2.23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1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582"/>
      <c r="R169" s="582"/>
      <c r="S169" s="582"/>
      <c r="T169" s="583"/>
      <c r="U169" s="34"/>
      <c r="V169" s="34"/>
      <c r="W169" s="35" t="s">
        <v>70</v>
      </c>
      <c r="X169" s="575">
        <v>0</v>
      </c>
      <c r="Y169" s="576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276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hidden="1" customHeight="1" x14ac:dyDescent="0.25">
      <c r="A170" s="54" t="s">
        <v>284</v>
      </c>
      <c r="B170" s="54" t="s">
        <v>285</v>
      </c>
      <c r="C170" s="31">
        <v>4301031399</v>
      </c>
      <c r="D170" s="579">
        <v>4680115886537</v>
      </c>
      <c r="E170" s="580"/>
      <c r="F170" s="574">
        <v>0.3</v>
      </c>
      <c r="G170" s="32">
        <v>6</v>
      </c>
      <c r="H170" s="574">
        <v>1.8</v>
      </c>
      <c r="I170" s="574">
        <v>1.93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0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582"/>
      <c r="R170" s="582"/>
      <c r="S170" s="582"/>
      <c r="T170" s="583"/>
      <c r="U170" s="34"/>
      <c r="V170" s="34"/>
      <c r="W170" s="35" t="s">
        <v>70</v>
      </c>
      <c r="X170" s="575">
        <v>0</v>
      </c>
      <c r="Y170" s="576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286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37.5" customHeight="1" x14ac:dyDescent="0.25">
      <c r="A171" s="54" t="s">
        <v>287</v>
      </c>
      <c r="B171" s="54" t="s">
        <v>288</v>
      </c>
      <c r="C171" s="31">
        <v>4301031202</v>
      </c>
      <c r="D171" s="579">
        <v>4680115881679</v>
      </c>
      <c r="E171" s="580"/>
      <c r="F171" s="574">
        <v>0.35</v>
      </c>
      <c r="G171" s="32">
        <v>6</v>
      </c>
      <c r="H171" s="574">
        <v>2.1</v>
      </c>
      <c r="I171" s="574">
        <v>2.2000000000000002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6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582"/>
      <c r="R171" s="582"/>
      <c r="S171" s="582"/>
      <c r="T171" s="583"/>
      <c r="U171" s="34"/>
      <c r="V171" s="34"/>
      <c r="W171" s="35" t="s">
        <v>70</v>
      </c>
      <c r="X171" s="575">
        <v>18</v>
      </c>
      <c r="Y171" s="576">
        <f t="shared" si="21"/>
        <v>18.900000000000002</v>
      </c>
      <c r="Z171" s="36">
        <f>IFERROR(IF(Y171=0,"",ROUNDUP(Y171/H171,0)*0.00502),"")</f>
        <v>4.5179999999999998E-2</v>
      </c>
      <c r="AA171" s="56"/>
      <c r="AB171" s="57"/>
      <c r="AC171" s="217" t="s">
        <v>279</v>
      </c>
      <c r="AG171" s="64"/>
      <c r="AJ171" s="68"/>
      <c r="AK171" s="68">
        <v>0</v>
      </c>
      <c r="BB171" s="218" t="s">
        <v>1</v>
      </c>
      <c r="BM171" s="64">
        <f t="shared" si="22"/>
        <v>18.857142857142858</v>
      </c>
      <c r="BN171" s="64">
        <f t="shared" si="23"/>
        <v>19.8</v>
      </c>
      <c r="BO171" s="64">
        <f t="shared" si="24"/>
        <v>3.6630036630036632E-2</v>
      </c>
      <c r="BP171" s="64">
        <f t="shared" si="25"/>
        <v>3.8461538461538464E-2</v>
      </c>
    </row>
    <row r="172" spans="1:68" ht="27" hidden="1" customHeight="1" x14ac:dyDescent="0.25">
      <c r="A172" s="54" t="s">
        <v>289</v>
      </c>
      <c r="B172" s="54" t="s">
        <v>290</v>
      </c>
      <c r="C172" s="31">
        <v>4301031158</v>
      </c>
      <c r="D172" s="579">
        <v>4680115880191</v>
      </c>
      <c r="E172" s="580"/>
      <c r="F172" s="574">
        <v>0.4</v>
      </c>
      <c r="G172" s="32">
        <v>6</v>
      </c>
      <c r="H172" s="574">
        <v>2.4</v>
      </c>
      <c r="I172" s="574">
        <v>2.58</v>
      </c>
      <c r="J172" s="32">
        <v>182</v>
      </c>
      <c r="K172" s="32" t="s">
        <v>77</v>
      </c>
      <c r="L172" s="32"/>
      <c r="M172" s="33" t="s">
        <v>68</v>
      </c>
      <c r="N172" s="33"/>
      <c r="O172" s="32">
        <v>40</v>
      </c>
      <c r="P172" s="61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582"/>
      <c r="R172" s="582"/>
      <c r="S172" s="582"/>
      <c r="T172" s="583"/>
      <c r="U172" s="34"/>
      <c r="V172" s="34"/>
      <c r="W172" s="35" t="s">
        <v>70</v>
      </c>
      <c r="X172" s="575">
        <v>0</v>
      </c>
      <c r="Y172" s="576">
        <f t="shared" si="21"/>
        <v>0</v>
      </c>
      <c r="Z172" s="36" t="str">
        <f>IFERROR(IF(Y172=0,"",ROUNDUP(Y172/H172,0)*0.00651),"")</f>
        <v/>
      </c>
      <c r="AA172" s="56"/>
      <c r="AB172" s="57"/>
      <c r="AC172" s="219" t="s">
        <v>279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ht="27" hidden="1" customHeight="1" x14ac:dyDescent="0.25">
      <c r="A173" s="54" t="s">
        <v>291</v>
      </c>
      <c r="B173" s="54" t="s">
        <v>292</v>
      </c>
      <c r="C173" s="31">
        <v>4301031245</v>
      </c>
      <c r="D173" s="579">
        <v>4680115883963</v>
      </c>
      <c r="E173" s="580"/>
      <c r="F173" s="574">
        <v>0.28000000000000003</v>
      </c>
      <c r="G173" s="32">
        <v>6</v>
      </c>
      <c r="H173" s="574">
        <v>1.68</v>
      </c>
      <c r="I173" s="574">
        <v>1.78</v>
      </c>
      <c r="J173" s="32">
        <v>234</v>
      </c>
      <c r="K173" s="32" t="s">
        <v>67</v>
      </c>
      <c r="L173" s="32"/>
      <c r="M173" s="33" t="s">
        <v>68</v>
      </c>
      <c r="N173" s="33"/>
      <c r="O173" s="32">
        <v>40</v>
      </c>
      <c r="P173" s="64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582"/>
      <c r="R173" s="582"/>
      <c r="S173" s="582"/>
      <c r="T173" s="583"/>
      <c r="U173" s="34"/>
      <c r="V173" s="34"/>
      <c r="W173" s="35" t="s">
        <v>70</v>
      </c>
      <c r="X173" s="575">
        <v>0</v>
      </c>
      <c r="Y173" s="576">
        <f t="shared" si="21"/>
        <v>0</v>
      </c>
      <c r="Z173" s="36" t="str">
        <f>IFERROR(IF(Y173=0,"",ROUNDUP(Y173/H173,0)*0.00502),"")</f>
        <v/>
      </c>
      <c r="AA173" s="56"/>
      <c r="AB173" s="57"/>
      <c r="AC173" s="221" t="s">
        <v>293</v>
      </c>
      <c r="AG173" s="64"/>
      <c r="AJ173" s="68"/>
      <c r="AK173" s="68">
        <v>0</v>
      </c>
      <c r="BB173" s="222" t="s">
        <v>1</v>
      </c>
      <c r="BM173" s="64">
        <f t="shared" si="22"/>
        <v>0</v>
      </c>
      <c r="BN173" s="64">
        <f t="shared" si="23"/>
        <v>0</v>
      </c>
      <c r="BO173" s="64">
        <f t="shared" si="24"/>
        <v>0</v>
      </c>
      <c r="BP173" s="64">
        <f t="shared" si="25"/>
        <v>0</v>
      </c>
    </row>
    <row r="174" spans="1:68" x14ac:dyDescent="0.2">
      <c r="A174" s="585"/>
      <c r="B174" s="586"/>
      <c r="C174" s="586"/>
      <c r="D174" s="586"/>
      <c r="E174" s="586"/>
      <c r="F174" s="586"/>
      <c r="G174" s="586"/>
      <c r="H174" s="586"/>
      <c r="I174" s="586"/>
      <c r="J174" s="586"/>
      <c r="K174" s="586"/>
      <c r="L174" s="586"/>
      <c r="M174" s="586"/>
      <c r="N174" s="586"/>
      <c r="O174" s="587"/>
      <c r="P174" s="591" t="s">
        <v>72</v>
      </c>
      <c r="Q174" s="592"/>
      <c r="R174" s="592"/>
      <c r="S174" s="592"/>
      <c r="T174" s="592"/>
      <c r="U174" s="592"/>
      <c r="V174" s="593"/>
      <c r="W174" s="37" t="s">
        <v>73</v>
      </c>
      <c r="X174" s="577">
        <f>IFERROR(X165/H165,"0")+IFERROR(X166/H166,"0")+IFERROR(X167/H167,"0")+IFERROR(X168/H168,"0")+IFERROR(X169/H169,"0")+IFERROR(X170/H170,"0")+IFERROR(X171/H171,"0")+IFERROR(X172/H172,"0")+IFERROR(X173/H173,"0")</f>
        <v>32.38095238095238</v>
      </c>
      <c r="Y174" s="577">
        <f>IFERROR(Y165/H165,"0")+IFERROR(Y166/H166,"0")+IFERROR(Y167/H167,"0")+IFERROR(Y168/H168,"0")+IFERROR(Y169/H169,"0")+IFERROR(Y170/H170,"0")+IFERROR(Y171/H171,"0")+IFERROR(Y172/H172,"0")+IFERROR(Y173/H173,"0")</f>
        <v>33</v>
      </c>
      <c r="Z174" s="577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0.16566</v>
      </c>
      <c r="AA174" s="578"/>
      <c r="AB174" s="578"/>
      <c r="AC174" s="578"/>
    </row>
    <row r="175" spans="1:68" x14ac:dyDescent="0.2">
      <c r="A175" s="586"/>
      <c r="B175" s="586"/>
      <c r="C175" s="586"/>
      <c r="D175" s="586"/>
      <c r="E175" s="586"/>
      <c r="F175" s="586"/>
      <c r="G175" s="586"/>
      <c r="H175" s="586"/>
      <c r="I175" s="586"/>
      <c r="J175" s="586"/>
      <c r="K175" s="586"/>
      <c r="L175" s="586"/>
      <c r="M175" s="586"/>
      <c r="N175" s="586"/>
      <c r="O175" s="587"/>
      <c r="P175" s="591" t="s">
        <v>72</v>
      </c>
      <c r="Q175" s="592"/>
      <c r="R175" s="592"/>
      <c r="S175" s="592"/>
      <c r="T175" s="592"/>
      <c r="U175" s="592"/>
      <c r="V175" s="593"/>
      <c r="W175" s="37" t="s">
        <v>70</v>
      </c>
      <c r="X175" s="577">
        <f>IFERROR(SUM(X165:X173),"0")</f>
        <v>68</v>
      </c>
      <c r="Y175" s="577">
        <f>IFERROR(SUM(Y165:Y173),"0")</f>
        <v>69.300000000000011</v>
      </c>
      <c r="Z175" s="37"/>
      <c r="AA175" s="578"/>
      <c r="AB175" s="578"/>
      <c r="AC175" s="578"/>
    </row>
    <row r="176" spans="1:68" ht="14.25" hidden="1" customHeight="1" x14ac:dyDescent="0.25">
      <c r="A176" s="597" t="s">
        <v>95</v>
      </c>
      <c r="B176" s="586"/>
      <c r="C176" s="586"/>
      <c r="D176" s="586"/>
      <c r="E176" s="586"/>
      <c r="F176" s="586"/>
      <c r="G176" s="586"/>
      <c r="H176" s="586"/>
      <c r="I176" s="586"/>
      <c r="J176" s="586"/>
      <c r="K176" s="586"/>
      <c r="L176" s="586"/>
      <c r="M176" s="586"/>
      <c r="N176" s="586"/>
      <c r="O176" s="586"/>
      <c r="P176" s="586"/>
      <c r="Q176" s="586"/>
      <c r="R176" s="586"/>
      <c r="S176" s="586"/>
      <c r="T176" s="586"/>
      <c r="U176" s="586"/>
      <c r="V176" s="586"/>
      <c r="W176" s="586"/>
      <c r="X176" s="586"/>
      <c r="Y176" s="586"/>
      <c r="Z176" s="586"/>
      <c r="AA176" s="571"/>
      <c r="AB176" s="571"/>
      <c r="AC176" s="571"/>
    </row>
    <row r="177" spans="1:68" ht="27" customHeight="1" x14ac:dyDescent="0.25">
      <c r="A177" s="54" t="s">
        <v>294</v>
      </c>
      <c r="B177" s="54" t="s">
        <v>295</v>
      </c>
      <c r="C177" s="31">
        <v>4301032053</v>
      </c>
      <c r="D177" s="579">
        <v>4680115886780</v>
      </c>
      <c r="E177" s="580"/>
      <c r="F177" s="574">
        <v>7.0000000000000007E-2</v>
      </c>
      <c r="G177" s="32">
        <v>18</v>
      </c>
      <c r="H177" s="574">
        <v>1.26</v>
      </c>
      <c r="I177" s="574">
        <v>1.45</v>
      </c>
      <c r="J177" s="32">
        <v>216</v>
      </c>
      <c r="K177" s="32" t="s">
        <v>296</v>
      </c>
      <c r="L177" s="32"/>
      <c r="M177" s="33" t="s">
        <v>297</v>
      </c>
      <c r="N177" s="33"/>
      <c r="O177" s="32">
        <v>60</v>
      </c>
      <c r="P177" s="84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582"/>
      <c r="R177" s="582"/>
      <c r="S177" s="582"/>
      <c r="T177" s="583"/>
      <c r="U177" s="34"/>
      <c r="V177" s="34"/>
      <c r="W177" s="35" t="s">
        <v>70</v>
      </c>
      <c r="X177" s="575">
        <v>7</v>
      </c>
      <c r="Y177" s="576">
        <f>IFERROR(IF(X177="",0,CEILING((X177/$H177),1)*$H177),"")</f>
        <v>7.5600000000000005</v>
      </c>
      <c r="Z177" s="36">
        <f>IFERROR(IF(Y177=0,"",ROUNDUP(Y177/H177,0)*0.0059),"")</f>
        <v>3.5400000000000001E-2</v>
      </c>
      <c r="AA177" s="56"/>
      <c r="AB177" s="57"/>
      <c r="AC177" s="223" t="s">
        <v>298</v>
      </c>
      <c r="AG177" s="64"/>
      <c r="AJ177" s="68"/>
      <c r="AK177" s="68">
        <v>0</v>
      </c>
      <c r="BB177" s="224" t="s">
        <v>1</v>
      </c>
      <c r="BM177" s="64">
        <f>IFERROR(X177*I177/H177,"0")</f>
        <v>8.0555555555555554</v>
      </c>
      <c r="BN177" s="64">
        <f>IFERROR(Y177*I177/H177,"0")</f>
        <v>8.6999999999999993</v>
      </c>
      <c r="BO177" s="64">
        <f>IFERROR(1/J177*(X177/H177),"0")</f>
        <v>2.5720164609053495E-2</v>
      </c>
      <c r="BP177" s="64">
        <f>IFERROR(1/J177*(Y177/H177),"0")</f>
        <v>2.7777777777777776E-2</v>
      </c>
    </row>
    <row r="178" spans="1:68" ht="27" hidden="1" customHeight="1" x14ac:dyDescent="0.25">
      <c r="A178" s="54" t="s">
        <v>299</v>
      </c>
      <c r="B178" s="54" t="s">
        <v>300</v>
      </c>
      <c r="C178" s="31">
        <v>4301032051</v>
      </c>
      <c r="D178" s="579">
        <v>4680115886742</v>
      </c>
      <c r="E178" s="580"/>
      <c r="F178" s="574">
        <v>7.0000000000000007E-2</v>
      </c>
      <c r="G178" s="32">
        <v>18</v>
      </c>
      <c r="H178" s="574">
        <v>1.26</v>
      </c>
      <c r="I178" s="574">
        <v>1.45</v>
      </c>
      <c r="J178" s="32">
        <v>216</v>
      </c>
      <c r="K178" s="32" t="s">
        <v>296</v>
      </c>
      <c r="L178" s="32"/>
      <c r="M178" s="33" t="s">
        <v>297</v>
      </c>
      <c r="N178" s="33"/>
      <c r="O178" s="32">
        <v>90</v>
      </c>
      <c r="P178" s="85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8" s="582"/>
      <c r="R178" s="582"/>
      <c r="S178" s="582"/>
      <c r="T178" s="583"/>
      <c r="U178" s="34"/>
      <c r="V178" s="34"/>
      <c r="W178" s="35" t="s">
        <v>70</v>
      </c>
      <c r="X178" s="575">
        <v>0</v>
      </c>
      <c r="Y178" s="576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301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302</v>
      </c>
      <c r="B179" s="54" t="s">
        <v>303</v>
      </c>
      <c r="C179" s="31">
        <v>4301032052</v>
      </c>
      <c r="D179" s="579">
        <v>4680115886766</v>
      </c>
      <c r="E179" s="580"/>
      <c r="F179" s="574">
        <v>7.0000000000000007E-2</v>
      </c>
      <c r="G179" s="32">
        <v>18</v>
      </c>
      <c r="H179" s="574">
        <v>1.26</v>
      </c>
      <c r="I179" s="574">
        <v>1.45</v>
      </c>
      <c r="J179" s="32">
        <v>216</v>
      </c>
      <c r="K179" s="32" t="s">
        <v>296</v>
      </c>
      <c r="L179" s="32"/>
      <c r="M179" s="33" t="s">
        <v>297</v>
      </c>
      <c r="N179" s="33"/>
      <c r="O179" s="32">
        <v>90</v>
      </c>
      <c r="P179" s="74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9" s="582"/>
      <c r="R179" s="582"/>
      <c r="S179" s="582"/>
      <c r="T179" s="583"/>
      <c r="U179" s="34"/>
      <c r="V179" s="34"/>
      <c r="W179" s="35" t="s">
        <v>70</v>
      </c>
      <c r="X179" s="575">
        <v>0</v>
      </c>
      <c r="Y179" s="576">
        <f>IFERROR(IF(X179="",0,CEILING((X179/$H179),1)*$H179),"")</f>
        <v>0</v>
      </c>
      <c r="Z179" s="36" t="str">
        <f>IFERROR(IF(Y179=0,"",ROUNDUP(Y179/H179,0)*0.0059),"")</f>
        <v/>
      </c>
      <c r="AA179" s="56"/>
      <c r="AB179" s="57"/>
      <c r="AC179" s="227" t="s">
        <v>301</v>
      </c>
      <c r="AG179" s="64"/>
      <c r="AJ179" s="68"/>
      <c r="AK179" s="68">
        <v>0</v>
      </c>
      <c r="BB179" s="22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585"/>
      <c r="B180" s="586"/>
      <c r="C180" s="586"/>
      <c r="D180" s="586"/>
      <c r="E180" s="586"/>
      <c r="F180" s="586"/>
      <c r="G180" s="586"/>
      <c r="H180" s="586"/>
      <c r="I180" s="586"/>
      <c r="J180" s="586"/>
      <c r="K180" s="586"/>
      <c r="L180" s="586"/>
      <c r="M180" s="586"/>
      <c r="N180" s="586"/>
      <c r="O180" s="587"/>
      <c r="P180" s="591" t="s">
        <v>72</v>
      </c>
      <c r="Q180" s="592"/>
      <c r="R180" s="592"/>
      <c r="S180" s="592"/>
      <c r="T180" s="592"/>
      <c r="U180" s="592"/>
      <c r="V180" s="593"/>
      <c r="W180" s="37" t="s">
        <v>73</v>
      </c>
      <c r="X180" s="577">
        <f>IFERROR(X177/H177,"0")+IFERROR(X178/H178,"0")+IFERROR(X179/H179,"0")</f>
        <v>5.5555555555555554</v>
      </c>
      <c r="Y180" s="577">
        <f>IFERROR(Y177/H177,"0")+IFERROR(Y178/H178,"0")+IFERROR(Y179/H179,"0")</f>
        <v>6</v>
      </c>
      <c r="Z180" s="577">
        <f>IFERROR(IF(Z177="",0,Z177),"0")+IFERROR(IF(Z178="",0,Z178),"0")+IFERROR(IF(Z179="",0,Z179),"0")</f>
        <v>3.5400000000000001E-2</v>
      </c>
      <c r="AA180" s="578"/>
      <c r="AB180" s="578"/>
      <c r="AC180" s="578"/>
    </row>
    <row r="181" spans="1:68" x14ac:dyDescent="0.2">
      <c r="A181" s="586"/>
      <c r="B181" s="586"/>
      <c r="C181" s="586"/>
      <c r="D181" s="586"/>
      <c r="E181" s="586"/>
      <c r="F181" s="586"/>
      <c r="G181" s="586"/>
      <c r="H181" s="586"/>
      <c r="I181" s="586"/>
      <c r="J181" s="586"/>
      <c r="K181" s="586"/>
      <c r="L181" s="586"/>
      <c r="M181" s="586"/>
      <c r="N181" s="586"/>
      <c r="O181" s="587"/>
      <c r="P181" s="591" t="s">
        <v>72</v>
      </c>
      <c r="Q181" s="592"/>
      <c r="R181" s="592"/>
      <c r="S181" s="592"/>
      <c r="T181" s="592"/>
      <c r="U181" s="592"/>
      <c r="V181" s="593"/>
      <c r="W181" s="37" t="s">
        <v>70</v>
      </c>
      <c r="X181" s="577">
        <f>IFERROR(SUM(X177:X179),"0")</f>
        <v>7</v>
      </c>
      <c r="Y181" s="577">
        <f>IFERROR(SUM(Y177:Y179),"0")</f>
        <v>7.5600000000000005</v>
      </c>
      <c r="Z181" s="37"/>
      <c r="AA181" s="578"/>
      <c r="AB181" s="578"/>
      <c r="AC181" s="578"/>
    </row>
    <row r="182" spans="1:68" ht="14.25" hidden="1" customHeight="1" x14ac:dyDescent="0.25">
      <c r="A182" s="597" t="s">
        <v>304</v>
      </c>
      <c r="B182" s="586"/>
      <c r="C182" s="586"/>
      <c r="D182" s="586"/>
      <c r="E182" s="586"/>
      <c r="F182" s="586"/>
      <c r="G182" s="586"/>
      <c r="H182" s="586"/>
      <c r="I182" s="586"/>
      <c r="J182" s="586"/>
      <c r="K182" s="586"/>
      <c r="L182" s="586"/>
      <c r="M182" s="586"/>
      <c r="N182" s="586"/>
      <c r="O182" s="586"/>
      <c r="P182" s="586"/>
      <c r="Q182" s="586"/>
      <c r="R182" s="586"/>
      <c r="S182" s="586"/>
      <c r="T182" s="586"/>
      <c r="U182" s="586"/>
      <c r="V182" s="586"/>
      <c r="W182" s="586"/>
      <c r="X182" s="586"/>
      <c r="Y182" s="586"/>
      <c r="Z182" s="586"/>
      <c r="AA182" s="571"/>
      <c r="AB182" s="571"/>
      <c r="AC182" s="571"/>
    </row>
    <row r="183" spans="1:68" ht="27" customHeight="1" x14ac:dyDescent="0.25">
      <c r="A183" s="54" t="s">
        <v>305</v>
      </c>
      <c r="B183" s="54" t="s">
        <v>306</v>
      </c>
      <c r="C183" s="31">
        <v>4301170013</v>
      </c>
      <c r="D183" s="579">
        <v>4680115886797</v>
      </c>
      <c r="E183" s="580"/>
      <c r="F183" s="574">
        <v>7.0000000000000007E-2</v>
      </c>
      <c r="G183" s="32">
        <v>18</v>
      </c>
      <c r="H183" s="574">
        <v>1.26</v>
      </c>
      <c r="I183" s="574">
        <v>1.45</v>
      </c>
      <c r="J183" s="32">
        <v>216</v>
      </c>
      <c r="K183" s="32" t="s">
        <v>296</v>
      </c>
      <c r="L183" s="32"/>
      <c r="M183" s="33" t="s">
        <v>297</v>
      </c>
      <c r="N183" s="33"/>
      <c r="O183" s="32">
        <v>90</v>
      </c>
      <c r="P183" s="89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3" s="582"/>
      <c r="R183" s="582"/>
      <c r="S183" s="582"/>
      <c r="T183" s="583"/>
      <c r="U183" s="34"/>
      <c r="V183" s="34"/>
      <c r="W183" s="35" t="s">
        <v>70</v>
      </c>
      <c r="X183" s="575">
        <v>6</v>
      </c>
      <c r="Y183" s="576">
        <f>IFERROR(IF(X183="",0,CEILING((X183/$H183),1)*$H183),"")</f>
        <v>6.3</v>
      </c>
      <c r="Z183" s="36">
        <f>IFERROR(IF(Y183=0,"",ROUNDUP(Y183/H183,0)*0.0059),"")</f>
        <v>2.9499999999999998E-2</v>
      </c>
      <c r="AA183" s="56"/>
      <c r="AB183" s="57"/>
      <c r="AC183" s="229" t="s">
        <v>301</v>
      </c>
      <c r="AG183" s="64"/>
      <c r="AJ183" s="68"/>
      <c r="AK183" s="68">
        <v>0</v>
      </c>
      <c r="BB183" s="230" t="s">
        <v>1</v>
      </c>
      <c r="BM183" s="64">
        <f>IFERROR(X183*I183/H183,"0")</f>
        <v>6.9047619047619042</v>
      </c>
      <c r="BN183" s="64">
        <f>IFERROR(Y183*I183/H183,"0")</f>
        <v>7.25</v>
      </c>
      <c r="BO183" s="64">
        <f>IFERROR(1/J183*(X183/H183),"0")</f>
        <v>2.2045855379188711E-2</v>
      </c>
      <c r="BP183" s="64">
        <f>IFERROR(1/J183*(Y183/H183),"0")</f>
        <v>2.3148148148148147E-2</v>
      </c>
    </row>
    <row r="184" spans="1:68" x14ac:dyDescent="0.2">
      <c r="A184" s="585"/>
      <c r="B184" s="586"/>
      <c r="C184" s="586"/>
      <c r="D184" s="586"/>
      <c r="E184" s="586"/>
      <c r="F184" s="586"/>
      <c r="G184" s="586"/>
      <c r="H184" s="586"/>
      <c r="I184" s="586"/>
      <c r="J184" s="586"/>
      <c r="K184" s="586"/>
      <c r="L184" s="586"/>
      <c r="M184" s="586"/>
      <c r="N184" s="586"/>
      <c r="O184" s="587"/>
      <c r="P184" s="591" t="s">
        <v>72</v>
      </c>
      <c r="Q184" s="592"/>
      <c r="R184" s="592"/>
      <c r="S184" s="592"/>
      <c r="T184" s="592"/>
      <c r="U184" s="592"/>
      <c r="V184" s="593"/>
      <c r="W184" s="37" t="s">
        <v>73</v>
      </c>
      <c r="X184" s="577">
        <f>IFERROR(X183/H183,"0")</f>
        <v>4.7619047619047619</v>
      </c>
      <c r="Y184" s="577">
        <f>IFERROR(Y183/H183,"0")</f>
        <v>5</v>
      </c>
      <c r="Z184" s="577">
        <f>IFERROR(IF(Z183="",0,Z183),"0")</f>
        <v>2.9499999999999998E-2</v>
      </c>
      <c r="AA184" s="578"/>
      <c r="AB184" s="578"/>
      <c r="AC184" s="578"/>
    </row>
    <row r="185" spans="1:68" x14ac:dyDescent="0.2">
      <c r="A185" s="586"/>
      <c r="B185" s="586"/>
      <c r="C185" s="586"/>
      <c r="D185" s="586"/>
      <c r="E185" s="586"/>
      <c r="F185" s="586"/>
      <c r="G185" s="586"/>
      <c r="H185" s="586"/>
      <c r="I185" s="586"/>
      <c r="J185" s="586"/>
      <c r="K185" s="586"/>
      <c r="L185" s="586"/>
      <c r="M185" s="586"/>
      <c r="N185" s="586"/>
      <c r="O185" s="587"/>
      <c r="P185" s="591" t="s">
        <v>72</v>
      </c>
      <c r="Q185" s="592"/>
      <c r="R185" s="592"/>
      <c r="S185" s="592"/>
      <c r="T185" s="592"/>
      <c r="U185" s="592"/>
      <c r="V185" s="593"/>
      <c r="W185" s="37" t="s">
        <v>70</v>
      </c>
      <c r="X185" s="577">
        <f>IFERROR(SUM(X183:X183),"0")</f>
        <v>6</v>
      </c>
      <c r="Y185" s="577">
        <f>IFERROR(SUM(Y183:Y183),"0")</f>
        <v>6.3</v>
      </c>
      <c r="Z185" s="37"/>
      <c r="AA185" s="578"/>
      <c r="AB185" s="578"/>
      <c r="AC185" s="578"/>
    </row>
    <row r="186" spans="1:68" ht="16.5" hidden="1" customHeight="1" x14ac:dyDescent="0.25">
      <c r="A186" s="629" t="s">
        <v>307</v>
      </c>
      <c r="B186" s="586"/>
      <c r="C186" s="586"/>
      <c r="D186" s="586"/>
      <c r="E186" s="586"/>
      <c r="F186" s="586"/>
      <c r="G186" s="586"/>
      <c r="H186" s="586"/>
      <c r="I186" s="586"/>
      <c r="J186" s="586"/>
      <c r="K186" s="586"/>
      <c r="L186" s="586"/>
      <c r="M186" s="586"/>
      <c r="N186" s="586"/>
      <c r="O186" s="586"/>
      <c r="P186" s="586"/>
      <c r="Q186" s="586"/>
      <c r="R186" s="586"/>
      <c r="S186" s="586"/>
      <c r="T186" s="586"/>
      <c r="U186" s="586"/>
      <c r="V186" s="586"/>
      <c r="W186" s="586"/>
      <c r="X186" s="586"/>
      <c r="Y186" s="586"/>
      <c r="Z186" s="586"/>
      <c r="AA186" s="570"/>
      <c r="AB186" s="570"/>
      <c r="AC186" s="570"/>
    </row>
    <row r="187" spans="1:68" ht="14.25" hidden="1" customHeight="1" x14ac:dyDescent="0.25">
      <c r="A187" s="597" t="s">
        <v>103</v>
      </c>
      <c r="B187" s="586"/>
      <c r="C187" s="586"/>
      <c r="D187" s="586"/>
      <c r="E187" s="586"/>
      <c r="F187" s="586"/>
      <c r="G187" s="586"/>
      <c r="H187" s="586"/>
      <c r="I187" s="586"/>
      <c r="J187" s="586"/>
      <c r="K187" s="586"/>
      <c r="L187" s="586"/>
      <c r="M187" s="586"/>
      <c r="N187" s="586"/>
      <c r="O187" s="586"/>
      <c r="P187" s="586"/>
      <c r="Q187" s="586"/>
      <c r="R187" s="586"/>
      <c r="S187" s="586"/>
      <c r="T187" s="586"/>
      <c r="U187" s="586"/>
      <c r="V187" s="586"/>
      <c r="W187" s="586"/>
      <c r="X187" s="586"/>
      <c r="Y187" s="586"/>
      <c r="Z187" s="586"/>
      <c r="AA187" s="571"/>
      <c r="AB187" s="571"/>
      <c r="AC187" s="571"/>
    </row>
    <row r="188" spans="1:68" ht="16.5" hidden="1" customHeight="1" x14ac:dyDescent="0.25">
      <c r="A188" s="54" t="s">
        <v>308</v>
      </c>
      <c r="B188" s="54" t="s">
        <v>309</v>
      </c>
      <c r="C188" s="31">
        <v>4301011450</v>
      </c>
      <c r="D188" s="579">
        <v>4680115881402</v>
      </c>
      <c r="E188" s="580"/>
      <c r="F188" s="574">
        <v>1.35</v>
      </c>
      <c r="G188" s="32">
        <v>8</v>
      </c>
      <c r="H188" s="574">
        <v>10.8</v>
      </c>
      <c r="I188" s="574">
        <v>11.234999999999999</v>
      </c>
      <c r="J188" s="32">
        <v>64</v>
      </c>
      <c r="K188" s="32" t="s">
        <v>106</v>
      </c>
      <c r="L188" s="32"/>
      <c r="M188" s="33" t="s">
        <v>107</v>
      </c>
      <c r="N188" s="33"/>
      <c r="O188" s="32">
        <v>55</v>
      </c>
      <c r="P188" s="8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582"/>
      <c r="R188" s="582"/>
      <c r="S188" s="582"/>
      <c r="T188" s="583"/>
      <c r="U188" s="34"/>
      <c r="V188" s="34"/>
      <c r="W188" s="35" t="s">
        <v>70</v>
      </c>
      <c r="X188" s="575">
        <v>0</v>
      </c>
      <c r="Y188" s="576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31" t="s">
        <v>310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hidden="1" customHeight="1" x14ac:dyDescent="0.25">
      <c r="A189" s="54" t="s">
        <v>311</v>
      </c>
      <c r="B189" s="54" t="s">
        <v>312</v>
      </c>
      <c r="C189" s="31">
        <v>4301011768</v>
      </c>
      <c r="D189" s="579">
        <v>4680115881396</v>
      </c>
      <c r="E189" s="580"/>
      <c r="F189" s="574">
        <v>0.45</v>
      </c>
      <c r="G189" s="32">
        <v>6</v>
      </c>
      <c r="H189" s="574">
        <v>2.7</v>
      </c>
      <c r="I189" s="574">
        <v>2.88</v>
      </c>
      <c r="J189" s="32">
        <v>182</v>
      </c>
      <c r="K189" s="32" t="s">
        <v>77</v>
      </c>
      <c r="L189" s="32"/>
      <c r="M189" s="33" t="s">
        <v>107</v>
      </c>
      <c r="N189" s="33"/>
      <c r="O189" s="32">
        <v>55</v>
      </c>
      <c r="P189" s="69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582"/>
      <c r="R189" s="582"/>
      <c r="S189" s="582"/>
      <c r="T189" s="583"/>
      <c r="U189" s="34"/>
      <c r="V189" s="34"/>
      <c r="W189" s="35" t="s">
        <v>70</v>
      </c>
      <c r="X189" s="575">
        <v>0</v>
      </c>
      <c r="Y189" s="576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33" t="s">
        <v>310</v>
      </c>
      <c r="AG189" s="64"/>
      <c r="AJ189" s="68"/>
      <c r="AK189" s="68">
        <v>0</v>
      </c>
      <c r="BB189" s="234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85"/>
      <c r="B190" s="586"/>
      <c r="C190" s="586"/>
      <c r="D190" s="586"/>
      <c r="E190" s="586"/>
      <c r="F190" s="586"/>
      <c r="G190" s="586"/>
      <c r="H190" s="586"/>
      <c r="I190" s="586"/>
      <c r="J190" s="586"/>
      <c r="K190" s="586"/>
      <c r="L190" s="586"/>
      <c r="M190" s="586"/>
      <c r="N190" s="586"/>
      <c r="O190" s="587"/>
      <c r="P190" s="591" t="s">
        <v>72</v>
      </c>
      <c r="Q190" s="592"/>
      <c r="R190" s="592"/>
      <c r="S190" s="592"/>
      <c r="T190" s="592"/>
      <c r="U190" s="592"/>
      <c r="V190" s="593"/>
      <c r="W190" s="37" t="s">
        <v>73</v>
      </c>
      <c r="X190" s="577">
        <f>IFERROR(X188/H188,"0")+IFERROR(X189/H189,"0")</f>
        <v>0</v>
      </c>
      <c r="Y190" s="577">
        <f>IFERROR(Y188/H188,"0")+IFERROR(Y189/H189,"0")</f>
        <v>0</v>
      </c>
      <c r="Z190" s="577">
        <f>IFERROR(IF(Z188="",0,Z188),"0")+IFERROR(IF(Z189="",0,Z189),"0")</f>
        <v>0</v>
      </c>
      <c r="AA190" s="578"/>
      <c r="AB190" s="578"/>
      <c r="AC190" s="578"/>
    </row>
    <row r="191" spans="1:68" hidden="1" x14ac:dyDescent="0.2">
      <c r="A191" s="586"/>
      <c r="B191" s="586"/>
      <c r="C191" s="586"/>
      <c r="D191" s="586"/>
      <c r="E191" s="586"/>
      <c r="F191" s="586"/>
      <c r="G191" s="586"/>
      <c r="H191" s="586"/>
      <c r="I191" s="586"/>
      <c r="J191" s="586"/>
      <c r="K191" s="586"/>
      <c r="L191" s="586"/>
      <c r="M191" s="586"/>
      <c r="N191" s="586"/>
      <c r="O191" s="587"/>
      <c r="P191" s="591" t="s">
        <v>72</v>
      </c>
      <c r="Q191" s="592"/>
      <c r="R191" s="592"/>
      <c r="S191" s="592"/>
      <c r="T191" s="592"/>
      <c r="U191" s="592"/>
      <c r="V191" s="593"/>
      <c r="W191" s="37" t="s">
        <v>70</v>
      </c>
      <c r="X191" s="577">
        <f>IFERROR(SUM(X188:X189),"0")</f>
        <v>0</v>
      </c>
      <c r="Y191" s="577">
        <f>IFERROR(SUM(Y188:Y189),"0")</f>
        <v>0</v>
      </c>
      <c r="Z191" s="37"/>
      <c r="AA191" s="578"/>
      <c r="AB191" s="578"/>
      <c r="AC191" s="578"/>
    </row>
    <row r="192" spans="1:68" ht="14.25" hidden="1" customHeight="1" x14ac:dyDescent="0.25">
      <c r="A192" s="597" t="s">
        <v>142</v>
      </c>
      <c r="B192" s="586"/>
      <c r="C192" s="586"/>
      <c r="D192" s="586"/>
      <c r="E192" s="586"/>
      <c r="F192" s="586"/>
      <c r="G192" s="586"/>
      <c r="H192" s="586"/>
      <c r="I192" s="586"/>
      <c r="J192" s="586"/>
      <c r="K192" s="586"/>
      <c r="L192" s="586"/>
      <c r="M192" s="586"/>
      <c r="N192" s="586"/>
      <c r="O192" s="586"/>
      <c r="P192" s="586"/>
      <c r="Q192" s="586"/>
      <c r="R192" s="586"/>
      <c r="S192" s="586"/>
      <c r="T192" s="586"/>
      <c r="U192" s="586"/>
      <c r="V192" s="586"/>
      <c r="W192" s="586"/>
      <c r="X192" s="586"/>
      <c r="Y192" s="586"/>
      <c r="Z192" s="586"/>
      <c r="AA192" s="571"/>
      <c r="AB192" s="571"/>
      <c r="AC192" s="571"/>
    </row>
    <row r="193" spans="1:68" ht="16.5" hidden="1" customHeight="1" x14ac:dyDescent="0.25">
      <c r="A193" s="54" t="s">
        <v>313</v>
      </c>
      <c r="B193" s="54" t="s">
        <v>314</v>
      </c>
      <c r="C193" s="31">
        <v>4301020262</v>
      </c>
      <c r="D193" s="579">
        <v>4680115882935</v>
      </c>
      <c r="E193" s="580"/>
      <c r="F193" s="574">
        <v>1.35</v>
      </c>
      <c r="G193" s="32">
        <v>8</v>
      </c>
      <c r="H193" s="574">
        <v>10.8</v>
      </c>
      <c r="I193" s="574">
        <v>11.234999999999999</v>
      </c>
      <c r="J193" s="32">
        <v>64</v>
      </c>
      <c r="K193" s="32" t="s">
        <v>106</v>
      </c>
      <c r="L193" s="32"/>
      <c r="M193" s="33" t="s">
        <v>78</v>
      </c>
      <c r="N193" s="33"/>
      <c r="O193" s="32">
        <v>50</v>
      </c>
      <c r="P193" s="81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582"/>
      <c r="R193" s="582"/>
      <c r="S193" s="582"/>
      <c r="T193" s="583"/>
      <c r="U193" s="34"/>
      <c r="V193" s="34"/>
      <c r="W193" s="35" t="s">
        <v>70</v>
      </c>
      <c r="X193" s="575">
        <v>0</v>
      </c>
      <c r="Y193" s="576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35" t="s">
        <v>315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hidden="1" customHeight="1" x14ac:dyDescent="0.25">
      <c r="A194" s="54" t="s">
        <v>316</v>
      </c>
      <c r="B194" s="54" t="s">
        <v>317</v>
      </c>
      <c r="C194" s="31">
        <v>4301020220</v>
      </c>
      <c r="D194" s="579">
        <v>4680115880764</v>
      </c>
      <c r="E194" s="580"/>
      <c r="F194" s="574">
        <v>0.35</v>
      </c>
      <c r="G194" s="32">
        <v>6</v>
      </c>
      <c r="H194" s="574">
        <v>2.1</v>
      </c>
      <c r="I194" s="574">
        <v>2.2799999999999998</v>
      </c>
      <c r="J194" s="32">
        <v>182</v>
      </c>
      <c r="K194" s="32" t="s">
        <v>77</v>
      </c>
      <c r="L194" s="32"/>
      <c r="M194" s="33" t="s">
        <v>107</v>
      </c>
      <c r="N194" s="33"/>
      <c r="O194" s="32">
        <v>50</v>
      </c>
      <c r="P194" s="68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582"/>
      <c r="R194" s="582"/>
      <c r="S194" s="582"/>
      <c r="T194" s="583"/>
      <c r="U194" s="34"/>
      <c r="V194" s="34"/>
      <c r="W194" s="35" t="s">
        <v>70</v>
      </c>
      <c r="X194" s="575">
        <v>0</v>
      </c>
      <c r="Y194" s="576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37" t="s">
        <v>315</v>
      </c>
      <c r="AG194" s="64"/>
      <c r="AJ194" s="68"/>
      <c r="AK194" s="68">
        <v>0</v>
      </c>
      <c r="BB194" s="238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idden="1" x14ac:dyDescent="0.2">
      <c r="A195" s="585"/>
      <c r="B195" s="586"/>
      <c r="C195" s="586"/>
      <c r="D195" s="586"/>
      <c r="E195" s="586"/>
      <c r="F195" s="586"/>
      <c r="G195" s="586"/>
      <c r="H195" s="586"/>
      <c r="I195" s="586"/>
      <c r="J195" s="586"/>
      <c r="K195" s="586"/>
      <c r="L195" s="586"/>
      <c r="M195" s="586"/>
      <c r="N195" s="586"/>
      <c r="O195" s="587"/>
      <c r="P195" s="591" t="s">
        <v>72</v>
      </c>
      <c r="Q195" s="592"/>
      <c r="R195" s="592"/>
      <c r="S195" s="592"/>
      <c r="T195" s="592"/>
      <c r="U195" s="592"/>
      <c r="V195" s="593"/>
      <c r="W195" s="37" t="s">
        <v>73</v>
      </c>
      <c r="X195" s="577">
        <f>IFERROR(X193/H193,"0")+IFERROR(X194/H194,"0")</f>
        <v>0</v>
      </c>
      <c r="Y195" s="577">
        <f>IFERROR(Y193/H193,"0")+IFERROR(Y194/H194,"0")</f>
        <v>0</v>
      </c>
      <c r="Z195" s="577">
        <f>IFERROR(IF(Z193="",0,Z193),"0")+IFERROR(IF(Z194="",0,Z194),"0")</f>
        <v>0</v>
      </c>
      <c r="AA195" s="578"/>
      <c r="AB195" s="578"/>
      <c r="AC195" s="578"/>
    </row>
    <row r="196" spans="1:68" hidden="1" x14ac:dyDescent="0.2">
      <c r="A196" s="586"/>
      <c r="B196" s="586"/>
      <c r="C196" s="586"/>
      <c r="D196" s="586"/>
      <c r="E196" s="586"/>
      <c r="F196" s="586"/>
      <c r="G196" s="586"/>
      <c r="H196" s="586"/>
      <c r="I196" s="586"/>
      <c r="J196" s="586"/>
      <c r="K196" s="586"/>
      <c r="L196" s="586"/>
      <c r="M196" s="586"/>
      <c r="N196" s="586"/>
      <c r="O196" s="587"/>
      <c r="P196" s="591" t="s">
        <v>72</v>
      </c>
      <c r="Q196" s="592"/>
      <c r="R196" s="592"/>
      <c r="S196" s="592"/>
      <c r="T196" s="592"/>
      <c r="U196" s="592"/>
      <c r="V196" s="593"/>
      <c r="W196" s="37" t="s">
        <v>70</v>
      </c>
      <c r="X196" s="577">
        <f>IFERROR(SUM(X193:X194),"0")</f>
        <v>0</v>
      </c>
      <c r="Y196" s="577">
        <f>IFERROR(SUM(Y193:Y194),"0")</f>
        <v>0</v>
      </c>
      <c r="Z196" s="37"/>
      <c r="AA196" s="578"/>
      <c r="AB196" s="578"/>
      <c r="AC196" s="578"/>
    </row>
    <row r="197" spans="1:68" ht="14.25" hidden="1" customHeight="1" x14ac:dyDescent="0.25">
      <c r="A197" s="597" t="s">
        <v>64</v>
      </c>
      <c r="B197" s="586"/>
      <c r="C197" s="586"/>
      <c r="D197" s="586"/>
      <c r="E197" s="586"/>
      <c r="F197" s="586"/>
      <c r="G197" s="586"/>
      <c r="H197" s="586"/>
      <c r="I197" s="586"/>
      <c r="J197" s="586"/>
      <c r="K197" s="586"/>
      <c r="L197" s="586"/>
      <c r="M197" s="586"/>
      <c r="N197" s="586"/>
      <c r="O197" s="586"/>
      <c r="P197" s="586"/>
      <c r="Q197" s="586"/>
      <c r="R197" s="586"/>
      <c r="S197" s="586"/>
      <c r="T197" s="586"/>
      <c r="U197" s="586"/>
      <c r="V197" s="586"/>
      <c r="W197" s="586"/>
      <c r="X197" s="586"/>
      <c r="Y197" s="586"/>
      <c r="Z197" s="586"/>
      <c r="AA197" s="571"/>
      <c r="AB197" s="571"/>
      <c r="AC197" s="571"/>
    </row>
    <row r="198" spans="1:68" ht="27" customHeight="1" x14ac:dyDescent="0.25">
      <c r="A198" s="54" t="s">
        <v>318</v>
      </c>
      <c r="B198" s="54" t="s">
        <v>319</v>
      </c>
      <c r="C198" s="31">
        <v>4301031224</v>
      </c>
      <c r="D198" s="579">
        <v>4680115882683</v>
      </c>
      <c r="E198" s="580"/>
      <c r="F198" s="574">
        <v>0.9</v>
      </c>
      <c r="G198" s="32">
        <v>6</v>
      </c>
      <c r="H198" s="574">
        <v>5.4</v>
      </c>
      <c r="I198" s="574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582"/>
      <c r="R198" s="582"/>
      <c r="S198" s="582"/>
      <c r="T198" s="583"/>
      <c r="U198" s="34"/>
      <c r="V198" s="34"/>
      <c r="W198" s="35" t="s">
        <v>70</v>
      </c>
      <c r="X198" s="575">
        <v>7</v>
      </c>
      <c r="Y198" s="576">
        <f t="shared" ref="Y198:Y205" si="26">IFERROR(IF(X198="",0,CEILING((X198/$H198),1)*$H198),"")</f>
        <v>10.8</v>
      </c>
      <c r="Z198" s="36">
        <f>IFERROR(IF(Y198=0,"",ROUNDUP(Y198/H198,0)*0.00902),"")</f>
        <v>1.804E-2</v>
      </c>
      <c r="AA198" s="56"/>
      <c r="AB198" s="57"/>
      <c r="AC198" s="239" t="s">
        <v>320</v>
      </c>
      <c r="AG198" s="64"/>
      <c r="AJ198" s="68"/>
      <c r="AK198" s="68">
        <v>0</v>
      </c>
      <c r="BB198" s="240" t="s">
        <v>1</v>
      </c>
      <c r="BM198" s="64">
        <f t="shared" ref="BM198:BM205" si="27">IFERROR(X198*I198/H198,"0")</f>
        <v>7.2722222222222221</v>
      </c>
      <c r="BN198" s="64">
        <f t="shared" ref="BN198:BN205" si="28">IFERROR(Y198*I198/H198,"0")</f>
        <v>11.22</v>
      </c>
      <c r="BO198" s="64">
        <f t="shared" ref="BO198:BO205" si="29">IFERROR(1/J198*(X198/H198),"0")</f>
        <v>9.8204264870931542E-3</v>
      </c>
      <c r="BP198" s="64">
        <f t="shared" ref="BP198:BP205" si="30">IFERROR(1/J198*(Y198/H198),"0")</f>
        <v>1.5151515151515152E-2</v>
      </c>
    </row>
    <row r="199" spans="1:68" ht="27" customHeight="1" x14ac:dyDescent="0.25">
      <c r="A199" s="54" t="s">
        <v>321</v>
      </c>
      <c r="B199" s="54" t="s">
        <v>322</v>
      </c>
      <c r="C199" s="31">
        <v>4301031230</v>
      </c>
      <c r="D199" s="579">
        <v>4680115882690</v>
      </c>
      <c r="E199" s="580"/>
      <c r="F199" s="574">
        <v>0.9</v>
      </c>
      <c r="G199" s="32">
        <v>6</v>
      </c>
      <c r="H199" s="574">
        <v>5.4</v>
      </c>
      <c r="I199" s="574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8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582"/>
      <c r="R199" s="582"/>
      <c r="S199" s="582"/>
      <c r="T199" s="583"/>
      <c r="U199" s="34"/>
      <c r="V199" s="34"/>
      <c r="W199" s="35" t="s">
        <v>70</v>
      </c>
      <c r="X199" s="575">
        <v>8</v>
      </c>
      <c r="Y199" s="576">
        <f t="shared" si="26"/>
        <v>10.8</v>
      </c>
      <c r="Z199" s="36">
        <f>IFERROR(IF(Y199=0,"",ROUNDUP(Y199/H199,0)*0.00902),"")</f>
        <v>1.804E-2</v>
      </c>
      <c r="AA199" s="56"/>
      <c r="AB199" s="57"/>
      <c r="AC199" s="241" t="s">
        <v>323</v>
      </c>
      <c r="AG199" s="64"/>
      <c r="AJ199" s="68"/>
      <c r="AK199" s="68">
        <v>0</v>
      </c>
      <c r="BB199" s="242" t="s">
        <v>1</v>
      </c>
      <c r="BM199" s="64">
        <f t="shared" si="27"/>
        <v>8.3111111111111118</v>
      </c>
      <c r="BN199" s="64">
        <f t="shared" si="28"/>
        <v>11.22</v>
      </c>
      <c r="BO199" s="64">
        <f t="shared" si="29"/>
        <v>1.1223344556677889E-2</v>
      </c>
      <c r="BP199" s="64">
        <f t="shared" si="30"/>
        <v>1.5151515151515152E-2</v>
      </c>
    </row>
    <row r="200" spans="1:68" ht="27" hidden="1" customHeight="1" x14ac:dyDescent="0.25">
      <c r="A200" s="54" t="s">
        <v>324</v>
      </c>
      <c r="B200" s="54" t="s">
        <v>325</v>
      </c>
      <c r="C200" s="31">
        <v>4301031220</v>
      </c>
      <c r="D200" s="579">
        <v>4680115882669</v>
      </c>
      <c r="E200" s="580"/>
      <c r="F200" s="574">
        <v>0.9</v>
      </c>
      <c r="G200" s="32">
        <v>6</v>
      </c>
      <c r="H200" s="574">
        <v>5.4</v>
      </c>
      <c r="I200" s="574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83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582"/>
      <c r="R200" s="582"/>
      <c r="S200" s="582"/>
      <c r="T200" s="583"/>
      <c r="U200" s="34"/>
      <c r="V200" s="34"/>
      <c r="W200" s="35" t="s">
        <v>70</v>
      </c>
      <c r="X200" s="575">
        <v>0</v>
      </c>
      <c r="Y200" s="576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326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hidden="1" customHeight="1" x14ac:dyDescent="0.25">
      <c r="A201" s="54" t="s">
        <v>327</v>
      </c>
      <c r="B201" s="54" t="s">
        <v>328</v>
      </c>
      <c r="C201" s="31">
        <v>4301031221</v>
      </c>
      <c r="D201" s="579">
        <v>4680115882676</v>
      </c>
      <c r="E201" s="580"/>
      <c r="F201" s="574">
        <v>0.9</v>
      </c>
      <c r="G201" s="32">
        <v>6</v>
      </c>
      <c r="H201" s="574">
        <v>5.4</v>
      </c>
      <c r="I201" s="574">
        <v>5.61</v>
      </c>
      <c r="J201" s="32">
        <v>132</v>
      </c>
      <c r="K201" s="32" t="s">
        <v>111</v>
      </c>
      <c r="L201" s="32"/>
      <c r="M201" s="33" t="s">
        <v>68</v>
      </c>
      <c r="N201" s="33"/>
      <c r="O201" s="32">
        <v>40</v>
      </c>
      <c r="P201" s="8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582"/>
      <c r="R201" s="582"/>
      <c r="S201" s="582"/>
      <c r="T201" s="583"/>
      <c r="U201" s="34"/>
      <c r="V201" s="34"/>
      <c r="W201" s="35" t="s">
        <v>70</v>
      </c>
      <c r="X201" s="575">
        <v>0</v>
      </c>
      <c r="Y201" s="576">
        <f t="shared" si="26"/>
        <v>0</v>
      </c>
      <c r="Z201" s="36" t="str">
        <f>IFERROR(IF(Y201=0,"",ROUNDUP(Y201/H201,0)*0.00902),"")</f>
        <v/>
      </c>
      <c r="AA201" s="56"/>
      <c r="AB201" s="57"/>
      <c r="AC201" s="245" t="s">
        <v>329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330</v>
      </c>
      <c r="B202" s="54" t="s">
        <v>331</v>
      </c>
      <c r="C202" s="31">
        <v>4301031223</v>
      </c>
      <c r="D202" s="579">
        <v>4680115884014</v>
      </c>
      <c r="E202" s="580"/>
      <c r="F202" s="574">
        <v>0.3</v>
      </c>
      <c r="G202" s="32">
        <v>6</v>
      </c>
      <c r="H202" s="574">
        <v>1.8</v>
      </c>
      <c r="I202" s="574">
        <v>1.93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1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582"/>
      <c r="R202" s="582"/>
      <c r="S202" s="582"/>
      <c r="T202" s="583"/>
      <c r="U202" s="34"/>
      <c r="V202" s="34"/>
      <c r="W202" s="35" t="s">
        <v>70</v>
      </c>
      <c r="X202" s="575">
        <v>33</v>
      </c>
      <c r="Y202" s="576">
        <f t="shared" si="26"/>
        <v>34.200000000000003</v>
      </c>
      <c r="Z202" s="36">
        <f>IFERROR(IF(Y202=0,"",ROUNDUP(Y202/H202,0)*0.00502),"")</f>
        <v>9.5380000000000006E-2</v>
      </c>
      <c r="AA202" s="56"/>
      <c r="AB202" s="57"/>
      <c r="AC202" s="247" t="s">
        <v>320</v>
      </c>
      <c r="AG202" s="64"/>
      <c r="AJ202" s="68"/>
      <c r="AK202" s="68">
        <v>0</v>
      </c>
      <c r="BB202" s="248" t="s">
        <v>1</v>
      </c>
      <c r="BM202" s="64">
        <f t="shared" si="27"/>
        <v>35.383333333333333</v>
      </c>
      <c r="BN202" s="64">
        <f t="shared" si="28"/>
        <v>36.67</v>
      </c>
      <c r="BO202" s="64">
        <f t="shared" si="29"/>
        <v>7.8347578347578356E-2</v>
      </c>
      <c r="BP202" s="64">
        <f t="shared" si="30"/>
        <v>8.11965811965812E-2</v>
      </c>
    </row>
    <row r="203" spans="1:68" ht="27" customHeight="1" x14ac:dyDescent="0.25">
      <c r="A203" s="54" t="s">
        <v>332</v>
      </c>
      <c r="B203" s="54" t="s">
        <v>333</v>
      </c>
      <c r="C203" s="31">
        <v>4301031222</v>
      </c>
      <c r="D203" s="579">
        <v>4680115884007</v>
      </c>
      <c r="E203" s="580"/>
      <c r="F203" s="574">
        <v>0.3</v>
      </c>
      <c r="G203" s="32">
        <v>6</v>
      </c>
      <c r="H203" s="574">
        <v>1.8</v>
      </c>
      <c r="I203" s="574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5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582"/>
      <c r="R203" s="582"/>
      <c r="S203" s="582"/>
      <c r="T203" s="583"/>
      <c r="U203" s="34"/>
      <c r="V203" s="34"/>
      <c r="W203" s="35" t="s">
        <v>70</v>
      </c>
      <c r="X203" s="575">
        <v>23</v>
      </c>
      <c r="Y203" s="576">
        <f t="shared" si="26"/>
        <v>23.400000000000002</v>
      </c>
      <c r="Z203" s="36">
        <f>IFERROR(IF(Y203=0,"",ROUNDUP(Y203/H203,0)*0.00502),"")</f>
        <v>6.5259999999999999E-2</v>
      </c>
      <c r="AA203" s="56"/>
      <c r="AB203" s="57"/>
      <c r="AC203" s="249" t="s">
        <v>323</v>
      </c>
      <c r="AG203" s="64"/>
      <c r="AJ203" s="68"/>
      <c r="AK203" s="68">
        <v>0</v>
      </c>
      <c r="BB203" s="250" t="s">
        <v>1</v>
      </c>
      <c r="BM203" s="64">
        <f t="shared" si="27"/>
        <v>24.277777777777775</v>
      </c>
      <c r="BN203" s="64">
        <f t="shared" si="28"/>
        <v>24.7</v>
      </c>
      <c r="BO203" s="64">
        <f t="shared" si="29"/>
        <v>5.4605887939221276E-2</v>
      </c>
      <c r="BP203" s="64">
        <f t="shared" si="30"/>
        <v>5.5555555555555559E-2</v>
      </c>
    </row>
    <row r="204" spans="1:68" ht="27" hidden="1" customHeight="1" x14ac:dyDescent="0.25">
      <c r="A204" s="54" t="s">
        <v>334</v>
      </c>
      <c r="B204" s="54" t="s">
        <v>335</v>
      </c>
      <c r="C204" s="31">
        <v>4301031229</v>
      </c>
      <c r="D204" s="579">
        <v>4680115884038</v>
      </c>
      <c r="E204" s="580"/>
      <c r="F204" s="574">
        <v>0.3</v>
      </c>
      <c r="G204" s="32">
        <v>6</v>
      </c>
      <c r="H204" s="574">
        <v>1.8</v>
      </c>
      <c r="I204" s="574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4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582"/>
      <c r="R204" s="582"/>
      <c r="S204" s="582"/>
      <c r="T204" s="583"/>
      <c r="U204" s="34"/>
      <c r="V204" s="34"/>
      <c r="W204" s="35" t="s">
        <v>70</v>
      </c>
      <c r="X204" s="575">
        <v>0</v>
      </c>
      <c r="Y204" s="576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326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hidden="1" customHeight="1" x14ac:dyDescent="0.25">
      <c r="A205" s="54" t="s">
        <v>336</v>
      </c>
      <c r="B205" s="54" t="s">
        <v>337</v>
      </c>
      <c r="C205" s="31">
        <v>4301031225</v>
      </c>
      <c r="D205" s="579">
        <v>4680115884021</v>
      </c>
      <c r="E205" s="580"/>
      <c r="F205" s="574">
        <v>0.3</v>
      </c>
      <c r="G205" s="32">
        <v>6</v>
      </c>
      <c r="H205" s="574">
        <v>1.8</v>
      </c>
      <c r="I205" s="574">
        <v>1.9</v>
      </c>
      <c r="J205" s="32">
        <v>234</v>
      </c>
      <c r="K205" s="32" t="s">
        <v>67</v>
      </c>
      <c r="L205" s="32"/>
      <c r="M205" s="33" t="s">
        <v>68</v>
      </c>
      <c r="N205" s="33"/>
      <c r="O205" s="32">
        <v>40</v>
      </c>
      <c r="P205" s="70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582"/>
      <c r="R205" s="582"/>
      <c r="S205" s="582"/>
      <c r="T205" s="583"/>
      <c r="U205" s="34"/>
      <c r="V205" s="34"/>
      <c r="W205" s="35" t="s">
        <v>70</v>
      </c>
      <c r="X205" s="575">
        <v>0</v>
      </c>
      <c r="Y205" s="576">
        <f t="shared" si="26"/>
        <v>0</v>
      </c>
      <c r="Z205" s="36" t="str">
        <f>IFERROR(IF(Y205=0,"",ROUNDUP(Y205/H205,0)*0.00502),"")</f>
        <v/>
      </c>
      <c r="AA205" s="56"/>
      <c r="AB205" s="57"/>
      <c r="AC205" s="253" t="s">
        <v>329</v>
      </c>
      <c r="AG205" s="64"/>
      <c r="AJ205" s="68"/>
      <c r="AK205" s="68">
        <v>0</v>
      </c>
      <c r="BB205" s="254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x14ac:dyDescent="0.2">
      <c r="A206" s="585"/>
      <c r="B206" s="586"/>
      <c r="C206" s="586"/>
      <c r="D206" s="586"/>
      <c r="E206" s="586"/>
      <c r="F206" s="586"/>
      <c r="G206" s="586"/>
      <c r="H206" s="586"/>
      <c r="I206" s="586"/>
      <c r="J206" s="586"/>
      <c r="K206" s="586"/>
      <c r="L206" s="586"/>
      <c r="M206" s="586"/>
      <c r="N206" s="586"/>
      <c r="O206" s="587"/>
      <c r="P206" s="591" t="s">
        <v>72</v>
      </c>
      <c r="Q206" s="592"/>
      <c r="R206" s="592"/>
      <c r="S206" s="592"/>
      <c r="T206" s="592"/>
      <c r="U206" s="592"/>
      <c r="V206" s="593"/>
      <c r="W206" s="37" t="s">
        <v>73</v>
      </c>
      <c r="X206" s="577">
        <f>IFERROR(X198/H198,"0")+IFERROR(X199/H199,"0")+IFERROR(X200/H200,"0")+IFERROR(X201/H201,"0")+IFERROR(X202/H202,"0")+IFERROR(X203/H203,"0")+IFERROR(X204/H204,"0")+IFERROR(X205/H205,"0")</f>
        <v>33.888888888888886</v>
      </c>
      <c r="Y206" s="577">
        <f>IFERROR(Y198/H198,"0")+IFERROR(Y199/H199,"0")+IFERROR(Y200/H200,"0")+IFERROR(Y201/H201,"0")+IFERROR(Y202/H202,"0")+IFERROR(Y203/H203,"0")+IFERROR(Y204/H204,"0")+IFERROR(Y205/H205,"0")</f>
        <v>36</v>
      </c>
      <c r="Z206" s="577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0.19672000000000001</v>
      </c>
      <c r="AA206" s="578"/>
      <c r="AB206" s="578"/>
      <c r="AC206" s="578"/>
    </row>
    <row r="207" spans="1:68" x14ac:dyDescent="0.2">
      <c r="A207" s="586"/>
      <c r="B207" s="586"/>
      <c r="C207" s="586"/>
      <c r="D207" s="586"/>
      <c r="E207" s="586"/>
      <c r="F207" s="586"/>
      <c r="G207" s="586"/>
      <c r="H207" s="586"/>
      <c r="I207" s="586"/>
      <c r="J207" s="586"/>
      <c r="K207" s="586"/>
      <c r="L207" s="586"/>
      <c r="M207" s="586"/>
      <c r="N207" s="586"/>
      <c r="O207" s="587"/>
      <c r="P207" s="591" t="s">
        <v>72</v>
      </c>
      <c r="Q207" s="592"/>
      <c r="R207" s="592"/>
      <c r="S207" s="592"/>
      <c r="T207" s="592"/>
      <c r="U207" s="592"/>
      <c r="V207" s="593"/>
      <c r="W207" s="37" t="s">
        <v>70</v>
      </c>
      <c r="X207" s="577">
        <f>IFERROR(SUM(X198:X205),"0")</f>
        <v>71</v>
      </c>
      <c r="Y207" s="577">
        <f>IFERROR(SUM(Y198:Y205),"0")</f>
        <v>79.2</v>
      </c>
      <c r="Z207" s="37"/>
      <c r="AA207" s="578"/>
      <c r="AB207" s="578"/>
      <c r="AC207" s="578"/>
    </row>
    <row r="208" spans="1:68" ht="14.25" hidden="1" customHeight="1" x14ac:dyDescent="0.25">
      <c r="A208" s="597" t="s">
        <v>74</v>
      </c>
      <c r="B208" s="586"/>
      <c r="C208" s="586"/>
      <c r="D208" s="586"/>
      <c r="E208" s="586"/>
      <c r="F208" s="586"/>
      <c r="G208" s="586"/>
      <c r="H208" s="586"/>
      <c r="I208" s="586"/>
      <c r="J208" s="586"/>
      <c r="K208" s="586"/>
      <c r="L208" s="586"/>
      <c r="M208" s="586"/>
      <c r="N208" s="586"/>
      <c r="O208" s="586"/>
      <c r="P208" s="586"/>
      <c r="Q208" s="586"/>
      <c r="R208" s="586"/>
      <c r="S208" s="586"/>
      <c r="T208" s="586"/>
      <c r="U208" s="586"/>
      <c r="V208" s="586"/>
      <c r="W208" s="586"/>
      <c r="X208" s="586"/>
      <c r="Y208" s="586"/>
      <c r="Z208" s="586"/>
      <c r="AA208" s="571"/>
      <c r="AB208" s="571"/>
      <c r="AC208" s="571"/>
    </row>
    <row r="209" spans="1:68" ht="27" hidden="1" customHeight="1" x14ac:dyDescent="0.25">
      <c r="A209" s="54" t="s">
        <v>338</v>
      </c>
      <c r="B209" s="54" t="s">
        <v>339</v>
      </c>
      <c r="C209" s="31">
        <v>4301051408</v>
      </c>
      <c r="D209" s="579">
        <v>4680115881594</v>
      </c>
      <c r="E209" s="580"/>
      <c r="F209" s="574">
        <v>1.35</v>
      </c>
      <c r="G209" s="32">
        <v>6</v>
      </c>
      <c r="H209" s="574">
        <v>8.1</v>
      </c>
      <c r="I209" s="574">
        <v>8.6189999999999998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3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582"/>
      <c r="R209" s="582"/>
      <c r="S209" s="582"/>
      <c r="T209" s="583"/>
      <c r="U209" s="34"/>
      <c r="V209" s="34"/>
      <c r="W209" s="35" t="s">
        <v>70</v>
      </c>
      <c r="X209" s="575">
        <v>0</v>
      </c>
      <c r="Y209" s="576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55" t="s">
        <v>340</v>
      </c>
      <c r="AG209" s="64"/>
      <c r="AJ209" s="68"/>
      <c r="AK209" s="68">
        <v>0</v>
      </c>
      <c r="BB209" s="256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hidden="1" customHeight="1" x14ac:dyDescent="0.25">
      <c r="A210" s="54" t="s">
        <v>341</v>
      </c>
      <c r="B210" s="54" t="s">
        <v>342</v>
      </c>
      <c r="C210" s="31">
        <v>4301051411</v>
      </c>
      <c r="D210" s="579">
        <v>4680115881617</v>
      </c>
      <c r="E210" s="580"/>
      <c r="F210" s="574">
        <v>1.35</v>
      </c>
      <c r="G210" s="32">
        <v>6</v>
      </c>
      <c r="H210" s="574">
        <v>8.1</v>
      </c>
      <c r="I210" s="574">
        <v>8.6010000000000009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40</v>
      </c>
      <c r="P210" s="72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582"/>
      <c r="R210" s="582"/>
      <c r="S210" s="582"/>
      <c r="T210" s="583"/>
      <c r="U210" s="34"/>
      <c r="V210" s="34"/>
      <c r="W210" s="35" t="s">
        <v>70</v>
      </c>
      <c r="X210" s="575">
        <v>0</v>
      </c>
      <c r="Y210" s="576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hidden="1" customHeight="1" x14ac:dyDescent="0.25">
      <c r="A211" s="54" t="s">
        <v>344</v>
      </c>
      <c r="B211" s="54" t="s">
        <v>345</v>
      </c>
      <c r="C211" s="31">
        <v>4301051656</v>
      </c>
      <c r="D211" s="579">
        <v>4680115880573</v>
      </c>
      <c r="E211" s="580"/>
      <c r="F211" s="574">
        <v>1.45</v>
      </c>
      <c r="G211" s="32">
        <v>6</v>
      </c>
      <c r="H211" s="574">
        <v>8.6999999999999993</v>
      </c>
      <c r="I211" s="574">
        <v>9.2189999999999994</v>
      </c>
      <c r="J211" s="32">
        <v>64</v>
      </c>
      <c r="K211" s="32" t="s">
        <v>106</v>
      </c>
      <c r="L211" s="32"/>
      <c r="M211" s="33" t="s">
        <v>78</v>
      </c>
      <c r="N211" s="33"/>
      <c r="O211" s="32">
        <v>45</v>
      </c>
      <c r="P211" s="76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582"/>
      <c r="R211" s="582"/>
      <c r="S211" s="582"/>
      <c r="T211" s="583"/>
      <c r="U211" s="34"/>
      <c r="V211" s="34"/>
      <c r="W211" s="35" t="s">
        <v>70</v>
      </c>
      <c r="X211" s="575">
        <v>0</v>
      </c>
      <c r="Y211" s="576">
        <f t="shared" si="31"/>
        <v>0</v>
      </c>
      <c r="Z211" s="36" t="str">
        <f>IFERROR(IF(Y211=0,"",ROUNDUP(Y211/H211,0)*0.01898),"")</f>
        <v/>
      </c>
      <c r="AA211" s="56"/>
      <c r="AB211" s="57"/>
      <c r="AC211" s="259" t="s">
        <v>346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347</v>
      </c>
      <c r="B212" s="54" t="s">
        <v>348</v>
      </c>
      <c r="C212" s="31">
        <v>4301051407</v>
      </c>
      <c r="D212" s="579">
        <v>4680115882195</v>
      </c>
      <c r="E212" s="580"/>
      <c r="F212" s="574">
        <v>0.4</v>
      </c>
      <c r="G212" s="32">
        <v>6</v>
      </c>
      <c r="H212" s="574">
        <v>2.4</v>
      </c>
      <c r="I212" s="574">
        <v>2.67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40</v>
      </c>
      <c r="P212" s="78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582"/>
      <c r="R212" s="582"/>
      <c r="S212" s="582"/>
      <c r="T212" s="583"/>
      <c r="U212" s="34"/>
      <c r="V212" s="34"/>
      <c r="W212" s="35" t="s">
        <v>70</v>
      </c>
      <c r="X212" s="575">
        <v>0</v>
      </c>
      <c r="Y212" s="576">
        <f t="shared" si="31"/>
        <v>0</v>
      </c>
      <c r="Z212" s="36" t="str">
        <f t="shared" ref="Z212:Z217" si="36">IFERROR(IF(Y212=0,"",ROUNDUP(Y212/H212,0)*0.00651),"")</f>
        <v/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349</v>
      </c>
      <c r="B213" s="54" t="s">
        <v>350</v>
      </c>
      <c r="C213" s="31">
        <v>4301051752</v>
      </c>
      <c r="D213" s="579">
        <v>4680115882607</v>
      </c>
      <c r="E213" s="580"/>
      <c r="F213" s="574">
        <v>0.3</v>
      </c>
      <c r="G213" s="32">
        <v>6</v>
      </c>
      <c r="H213" s="574">
        <v>1.8</v>
      </c>
      <c r="I213" s="574">
        <v>2.052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45</v>
      </c>
      <c r="P213" s="61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582"/>
      <c r="R213" s="582"/>
      <c r="S213" s="582"/>
      <c r="T213" s="583"/>
      <c r="U213" s="34"/>
      <c r="V213" s="34"/>
      <c r="W213" s="35" t="s">
        <v>70</v>
      </c>
      <c r="X213" s="575">
        <v>0</v>
      </c>
      <c r="Y213" s="576">
        <f t="shared" si="31"/>
        <v>0</v>
      </c>
      <c r="Z213" s="36" t="str">
        <f t="shared" si="36"/>
        <v/>
      </c>
      <c r="AA213" s="56"/>
      <c r="AB213" s="57"/>
      <c r="AC213" s="263" t="s">
        <v>351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352</v>
      </c>
      <c r="B214" s="54" t="s">
        <v>353</v>
      </c>
      <c r="C214" s="31">
        <v>4301051666</v>
      </c>
      <c r="D214" s="579">
        <v>4680115880092</v>
      </c>
      <c r="E214" s="580"/>
      <c r="F214" s="574">
        <v>0.4</v>
      </c>
      <c r="G214" s="32">
        <v>6</v>
      </c>
      <c r="H214" s="574">
        <v>2.4</v>
      </c>
      <c r="I214" s="574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5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582"/>
      <c r="R214" s="582"/>
      <c r="S214" s="582"/>
      <c r="T214" s="583"/>
      <c r="U214" s="34"/>
      <c r="V214" s="34"/>
      <c r="W214" s="35" t="s">
        <v>70</v>
      </c>
      <c r="X214" s="575">
        <v>44</v>
      </c>
      <c r="Y214" s="576">
        <f t="shared" si="31"/>
        <v>45.6</v>
      </c>
      <c r="Z214" s="36">
        <f t="shared" si="36"/>
        <v>0.12369000000000001</v>
      </c>
      <c r="AA214" s="56"/>
      <c r="AB214" s="57"/>
      <c r="AC214" s="265" t="s">
        <v>346</v>
      </c>
      <c r="AG214" s="64"/>
      <c r="AJ214" s="68"/>
      <c r="AK214" s="68">
        <v>0</v>
      </c>
      <c r="BB214" s="266" t="s">
        <v>1</v>
      </c>
      <c r="BM214" s="64">
        <f t="shared" si="32"/>
        <v>48.620000000000005</v>
      </c>
      <c r="BN214" s="64">
        <f t="shared" si="33"/>
        <v>50.388000000000005</v>
      </c>
      <c r="BO214" s="64">
        <f t="shared" si="34"/>
        <v>0.10073260073260075</v>
      </c>
      <c r="BP214" s="64">
        <f t="shared" si="35"/>
        <v>0.1043956043956044</v>
      </c>
    </row>
    <row r="215" spans="1:68" ht="27" customHeight="1" x14ac:dyDescent="0.25">
      <c r="A215" s="54" t="s">
        <v>354</v>
      </c>
      <c r="B215" s="54" t="s">
        <v>355</v>
      </c>
      <c r="C215" s="31">
        <v>4301051668</v>
      </c>
      <c r="D215" s="579">
        <v>4680115880221</v>
      </c>
      <c r="E215" s="580"/>
      <c r="F215" s="574">
        <v>0.4</v>
      </c>
      <c r="G215" s="32">
        <v>6</v>
      </c>
      <c r="H215" s="574">
        <v>2.4</v>
      </c>
      <c r="I215" s="574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45</v>
      </c>
      <c r="P215" s="62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582"/>
      <c r="R215" s="582"/>
      <c r="S215" s="582"/>
      <c r="T215" s="583"/>
      <c r="U215" s="34"/>
      <c r="V215" s="34"/>
      <c r="W215" s="35" t="s">
        <v>70</v>
      </c>
      <c r="X215" s="575">
        <v>34</v>
      </c>
      <c r="Y215" s="576">
        <f t="shared" si="31"/>
        <v>36</v>
      </c>
      <c r="Z215" s="36">
        <f t="shared" si="36"/>
        <v>9.7650000000000001E-2</v>
      </c>
      <c r="AA215" s="56"/>
      <c r="AB215" s="57"/>
      <c r="AC215" s="267" t="s">
        <v>346</v>
      </c>
      <c r="AG215" s="64"/>
      <c r="AJ215" s="68"/>
      <c r="AK215" s="68">
        <v>0</v>
      </c>
      <c r="BB215" s="268" t="s">
        <v>1</v>
      </c>
      <c r="BM215" s="64">
        <f t="shared" si="32"/>
        <v>37.570000000000007</v>
      </c>
      <c r="BN215" s="64">
        <f t="shared" si="33"/>
        <v>39.780000000000008</v>
      </c>
      <c r="BO215" s="64">
        <f t="shared" si="34"/>
        <v>7.7838827838827854E-2</v>
      </c>
      <c r="BP215" s="64">
        <f t="shared" si="35"/>
        <v>8.241758241758243E-2</v>
      </c>
    </row>
    <row r="216" spans="1:68" ht="27" hidden="1" customHeight="1" x14ac:dyDescent="0.25">
      <c r="A216" s="54" t="s">
        <v>356</v>
      </c>
      <c r="B216" s="54" t="s">
        <v>357</v>
      </c>
      <c r="C216" s="31">
        <v>4301051945</v>
      </c>
      <c r="D216" s="579">
        <v>4680115880504</v>
      </c>
      <c r="E216" s="580"/>
      <c r="F216" s="574">
        <v>0.4</v>
      </c>
      <c r="G216" s="32">
        <v>6</v>
      </c>
      <c r="H216" s="574">
        <v>2.4</v>
      </c>
      <c r="I216" s="574">
        <v>2.6520000000000001</v>
      </c>
      <c r="J216" s="32">
        <v>182</v>
      </c>
      <c r="K216" s="32" t="s">
        <v>77</v>
      </c>
      <c r="L216" s="32"/>
      <c r="M216" s="33" t="s">
        <v>93</v>
      </c>
      <c r="N216" s="33"/>
      <c r="O216" s="32">
        <v>40</v>
      </c>
      <c r="P216" s="76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582"/>
      <c r="R216" s="582"/>
      <c r="S216" s="582"/>
      <c r="T216" s="583"/>
      <c r="U216" s="34"/>
      <c r="V216" s="34"/>
      <c r="W216" s="35" t="s">
        <v>70</v>
      </c>
      <c r="X216" s="575">
        <v>0</v>
      </c>
      <c r="Y216" s="576">
        <f t="shared" si="31"/>
        <v>0</v>
      </c>
      <c r="Z216" s="36" t="str">
        <f t="shared" si="36"/>
        <v/>
      </c>
      <c r="AA216" s="56"/>
      <c r="AB216" s="57"/>
      <c r="AC216" s="269" t="s">
        <v>358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359</v>
      </c>
      <c r="B217" s="54" t="s">
        <v>360</v>
      </c>
      <c r="C217" s="31">
        <v>4301051410</v>
      </c>
      <c r="D217" s="579">
        <v>4680115882164</v>
      </c>
      <c r="E217" s="580"/>
      <c r="F217" s="574">
        <v>0.4</v>
      </c>
      <c r="G217" s="32">
        <v>6</v>
      </c>
      <c r="H217" s="574">
        <v>2.4</v>
      </c>
      <c r="I217" s="574">
        <v>2.6579999999999999</v>
      </c>
      <c r="J217" s="32">
        <v>182</v>
      </c>
      <c r="K217" s="32" t="s">
        <v>77</v>
      </c>
      <c r="L217" s="32"/>
      <c r="M217" s="33" t="s">
        <v>78</v>
      </c>
      <c r="N217" s="33"/>
      <c r="O217" s="32">
        <v>40</v>
      </c>
      <c r="P217" s="78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582"/>
      <c r="R217" s="582"/>
      <c r="S217" s="582"/>
      <c r="T217" s="583"/>
      <c r="U217" s="34"/>
      <c r="V217" s="34"/>
      <c r="W217" s="35" t="s">
        <v>70</v>
      </c>
      <c r="X217" s="575">
        <v>0</v>
      </c>
      <c r="Y217" s="576">
        <f t="shared" si="31"/>
        <v>0</v>
      </c>
      <c r="Z217" s="36" t="str">
        <f t="shared" si="36"/>
        <v/>
      </c>
      <c r="AA217" s="56"/>
      <c r="AB217" s="57"/>
      <c r="AC217" s="271" t="s">
        <v>361</v>
      </c>
      <c r="AG217" s="64"/>
      <c r="AJ217" s="68"/>
      <c r="AK217" s="68">
        <v>0</v>
      </c>
      <c r="BB217" s="272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585"/>
      <c r="B218" s="586"/>
      <c r="C218" s="586"/>
      <c r="D218" s="586"/>
      <c r="E218" s="586"/>
      <c r="F218" s="586"/>
      <c r="G218" s="586"/>
      <c r="H218" s="586"/>
      <c r="I218" s="586"/>
      <c r="J218" s="586"/>
      <c r="K218" s="586"/>
      <c r="L218" s="586"/>
      <c r="M218" s="586"/>
      <c r="N218" s="586"/>
      <c r="O218" s="587"/>
      <c r="P218" s="591" t="s">
        <v>72</v>
      </c>
      <c r="Q218" s="592"/>
      <c r="R218" s="592"/>
      <c r="S218" s="592"/>
      <c r="T218" s="592"/>
      <c r="U218" s="592"/>
      <c r="V218" s="593"/>
      <c r="W218" s="37" t="s">
        <v>73</v>
      </c>
      <c r="X218" s="577">
        <f>IFERROR(X209/H209,"0")+IFERROR(X210/H210,"0")+IFERROR(X211/H211,"0")+IFERROR(X212/H212,"0")+IFERROR(X213/H213,"0")+IFERROR(X214/H214,"0")+IFERROR(X215/H215,"0")+IFERROR(X216/H216,"0")+IFERROR(X217/H217,"0")</f>
        <v>32.5</v>
      </c>
      <c r="Y218" s="577">
        <f>IFERROR(Y209/H209,"0")+IFERROR(Y210/H210,"0")+IFERROR(Y211/H211,"0")+IFERROR(Y212/H212,"0")+IFERROR(Y213/H213,"0")+IFERROR(Y214/H214,"0")+IFERROR(Y215/H215,"0")+IFERROR(Y216/H216,"0")+IFERROR(Y217/H217,"0")</f>
        <v>34</v>
      </c>
      <c r="Z218" s="577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0.22134000000000001</v>
      </c>
      <c r="AA218" s="578"/>
      <c r="AB218" s="578"/>
      <c r="AC218" s="578"/>
    </row>
    <row r="219" spans="1:68" x14ac:dyDescent="0.2">
      <c r="A219" s="586"/>
      <c r="B219" s="586"/>
      <c r="C219" s="586"/>
      <c r="D219" s="586"/>
      <c r="E219" s="586"/>
      <c r="F219" s="586"/>
      <c r="G219" s="586"/>
      <c r="H219" s="586"/>
      <c r="I219" s="586"/>
      <c r="J219" s="586"/>
      <c r="K219" s="586"/>
      <c r="L219" s="586"/>
      <c r="M219" s="586"/>
      <c r="N219" s="586"/>
      <c r="O219" s="587"/>
      <c r="P219" s="591" t="s">
        <v>72</v>
      </c>
      <c r="Q219" s="592"/>
      <c r="R219" s="592"/>
      <c r="S219" s="592"/>
      <c r="T219" s="592"/>
      <c r="U219" s="592"/>
      <c r="V219" s="593"/>
      <c r="W219" s="37" t="s">
        <v>70</v>
      </c>
      <c r="X219" s="577">
        <f>IFERROR(SUM(X209:X217),"0")</f>
        <v>78</v>
      </c>
      <c r="Y219" s="577">
        <f>IFERROR(SUM(Y209:Y217),"0")</f>
        <v>81.599999999999994</v>
      </c>
      <c r="Z219" s="37"/>
      <c r="AA219" s="578"/>
      <c r="AB219" s="578"/>
      <c r="AC219" s="578"/>
    </row>
    <row r="220" spans="1:68" ht="14.25" hidden="1" customHeight="1" x14ac:dyDescent="0.25">
      <c r="A220" s="597" t="s">
        <v>177</v>
      </c>
      <c r="B220" s="586"/>
      <c r="C220" s="586"/>
      <c r="D220" s="586"/>
      <c r="E220" s="586"/>
      <c r="F220" s="586"/>
      <c r="G220" s="586"/>
      <c r="H220" s="586"/>
      <c r="I220" s="586"/>
      <c r="J220" s="586"/>
      <c r="K220" s="586"/>
      <c r="L220" s="586"/>
      <c r="M220" s="586"/>
      <c r="N220" s="586"/>
      <c r="O220" s="586"/>
      <c r="P220" s="586"/>
      <c r="Q220" s="586"/>
      <c r="R220" s="586"/>
      <c r="S220" s="586"/>
      <c r="T220" s="586"/>
      <c r="U220" s="586"/>
      <c r="V220" s="586"/>
      <c r="W220" s="586"/>
      <c r="X220" s="586"/>
      <c r="Y220" s="586"/>
      <c r="Z220" s="586"/>
      <c r="AA220" s="571"/>
      <c r="AB220" s="571"/>
      <c r="AC220" s="571"/>
    </row>
    <row r="221" spans="1:68" ht="27" hidden="1" customHeight="1" x14ac:dyDescent="0.25">
      <c r="A221" s="54" t="s">
        <v>362</v>
      </c>
      <c r="B221" s="54" t="s">
        <v>363</v>
      </c>
      <c r="C221" s="31">
        <v>4301060463</v>
      </c>
      <c r="D221" s="579">
        <v>4680115880818</v>
      </c>
      <c r="E221" s="580"/>
      <c r="F221" s="574">
        <v>0.4</v>
      </c>
      <c r="G221" s="32">
        <v>6</v>
      </c>
      <c r="H221" s="574">
        <v>2.4</v>
      </c>
      <c r="I221" s="574">
        <v>2.6520000000000001</v>
      </c>
      <c r="J221" s="32">
        <v>182</v>
      </c>
      <c r="K221" s="32" t="s">
        <v>77</v>
      </c>
      <c r="L221" s="32"/>
      <c r="M221" s="33" t="s">
        <v>93</v>
      </c>
      <c r="N221" s="33"/>
      <c r="O221" s="32">
        <v>40</v>
      </c>
      <c r="P221" s="61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582"/>
      <c r="R221" s="582"/>
      <c r="S221" s="582"/>
      <c r="T221" s="583"/>
      <c r="U221" s="34"/>
      <c r="V221" s="34"/>
      <c r="W221" s="35" t="s">
        <v>70</v>
      </c>
      <c r="X221" s="575">
        <v>0</v>
      </c>
      <c r="Y221" s="576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364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customHeight="1" x14ac:dyDescent="0.25">
      <c r="A222" s="54" t="s">
        <v>365</v>
      </c>
      <c r="B222" s="54" t="s">
        <v>366</v>
      </c>
      <c r="C222" s="31">
        <v>4301060389</v>
      </c>
      <c r="D222" s="579">
        <v>4680115880801</v>
      </c>
      <c r="E222" s="580"/>
      <c r="F222" s="574">
        <v>0.4</v>
      </c>
      <c r="G222" s="32">
        <v>6</v>
      </c>
      <c r="H222" s="574">
        <v>2.4</v>
      </c>
      <c r="I222" s="574">
        <v>2.6520000000000001</v>
      </c>
      <c r="J222" s="32">
        <v>182</v>
      </c>
      <c r="K222" s="32" t="s">
        <v>77</v>
      </c>
      <c r="L222" s="32"/>
      <c r="M222" s="33" t="s">
        <v>78</v>
      </c>
      <c r="N222" s="33"/>
      <c r="O222" s="32">
        <v>40</v>
      </c>
      <c r="P222" s="81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582"/>
      <c r="R222" s="582"/>
      <c r="S222" s="582"/>
      <c r="T222" s="583"/>
      <c r="U222" s="34"/>
      <c r="V222" s="34"/>
      <c r="W222" s="35" t="s">
        <v>70</v>
      </c>
      <c r="X222" s="575">
        <v>10</v>
      </c>
      <c r="Y222" s="576">
        <f>IFERROR(IF(X222="",0,CEILING((X222/$H222),1)*$H222),"")</f>
        <v>12</v>
      </c>
      <c r="Z222" s="36">
        <f>IFERROR(IF(Y222=0,"",ROUNDUP(Y222/H222,0)*0.00651),"")</f>
        <v>3.2550000000000003E-2</v>
      </c>
      <c r="AA222" s="56"/>
      <c r="AB222" s="57"/>
      <c r="AC222" s="275" t="s">
        <v>367</v>
      </c>
      <c r="AG222" s="64"/>
      <c r="AJ222" s="68"/>
      <c r="AK222" s="68">
        <v>0</v>
      </c>
      <c r="BB222" s="276" t="s">
        <v>1</v>
      </c>
      <c r="BM222" s="64">
        <f>IFERROR(X222*I222/H222,"0")</f>
        <v>11.050000000000002</v>
      </c>
      <c r="BN222" s="64">
        <f>IFERROR(Y222*I222/H222,"0")</f>
        <v>13.260000000000002</v>
      </c>
      <c r="BO222" s="64">
        <f>IFERROR(1/J222*(X222/H222),"0")</f>
        <v>2.2893772893772896E-2</v>
      </c>
      <c r="BP222" s="64">
        <f>IFERROR(1/J222*(Y222/H222),"0")</f>
        <v>2.7472527472527476E-2</v>
      </c>
    </row>
    <row r="223" spans="1:68" x14ac:dyDescent="0.2">
      <c r="A223" s="585"/>
      <c r="B223" s="586"/>
      <c r="C223" s="586"/>
      <c r="D223" s="586"/>
      <c r="E223" s="586"/>
      <c r="F223" s="586"/>
      <c r="G223" s="586"/>
      <c r="H223" s="586"/>
      <c r="I223" s="586"/>
      <c r="J223" s="586"/>
      <c r="K223" s="586"/>
      <c r="L223" s="586"/>
      <c r="M223" s="586"/>
      <c r="N223" s="586"/>
      <c r="O223" s="587"/>
      <c r="P223" s="591" t="s">
        <v>72</v>
      </c>
      <c r="Q223" s="592"/>
      <c r="R223" s="592"/>
      <c r="S223" s="592"/>
      <c r="T223" s="592"/>
      <c r="U223" s="592"/>
      <c r="V223" s="593"/>
      <c r="W223" s="37" t="s">
        <v>73</v>
      </c>
      <c r="X223" s="577">
        <f>IFERROR(X221/H221,"0")+IFERROR(X222/H222,"0")</f>
        <v>4.166666666666667</v>
      </c>
      <c r="Y223" s="577">
        <f>IFERROR(Y221/H221,"0")+IFERROR(Y222/H222,"0")</f>
        <v>5</v>
      </c>
      <c r="Z223" s="577">
        <f>IFERROR(IF(Z221="",0,Z221),"0")+IFERROR(IF(Z222="",0,Z222),"0")</f>
        <v>3.2550000000000003E-2</v>
      </c>
      <c r="AA223" s="578"/>
      <c r="AB223" s="578"/>
      <c r="AC223" s="578"/>
    </row>
    <row r="224" spans="1:68" x14ac:dyDescent="0.2">
      <c r="A224" s="586"/>
      <c r="B224" s="586"/>
      <c r="C224" s="586"/>
      <c r="D224" s="586"/>
      <c r="E224" s="586"/>
      <c r="F224" s="586"/>
      <c r="G224" s="586"/>
      <c r="H224" s="586"/>
      <c r="I224" s="586"/>
      <c r="J224" s="586"/>
      <c r="K224" s="586"/>
      <c r="L224" s="586"/>
      <c r="M224" s="586"/>
      <c r="N224" s="586"/>
      <c r="O224" s="587"/>
      <c r="P224" s="591" t="s">
        <v>72</v>
      </c>
      <c r="Q224" s="592"/>
      <c r="R224" s="592"/>
      <c r="S224" s="592"/>
      <c r="T224" s="592"/>
      <c r="U224" s="592"/>
      <c r="V224" s="593"/>
      <c r="W224" s="37" t="s">
        <v>70</v>
      </c>
      <c r="X224" s="577">
        <f>IFERROR(SUM(X221:X222),"0")</f>
        <v>10</v>
      </c>
      <c r="Y224" s="577">
        <f>IFERROR(SUM(Y221:Y222),"0")</f>
        <v>12</v>
      </c>
      <c r="Z224" s="37"/>
      <c r="AA224" s="578"/>
      <c r="AB224" s="578"/>
      <c r="AC224" s="578"/>
    </row>
    <row r="225" spans="1:68" ht="16.5" hidden="1" customHeight="1" x14ac:dyDescent="0.25">
      <c r="A225" s="629" t="s">
        <v>368</v>
      </c>
      <c r="B225" s="586"/>
      <c r="C225" s="586"/>
      <c r="D225" s="586"/>
      <c r="E225" s="586"/>
      <c r="F225" s="586"/>
      <c r="G225" s="586"/>
      <c r="H225" s="586"/>
      <c r="I225" s="586"/>
      <c r="J225" s="586"/>
      <c r="K225" s="586"/>
      <c r="L225" s="586"/>
      <c r="M225" s="586"/>
      <c r="N225" s="586"/>
      <c r="O225" s="586"/>
      <c r="P225" s="586"/>
      <c r="Q225" s="586"/>
      <c r="R225" s="586"/>
      <c r="S225" s="586"/>
      <c r="T225" s="586"/>
      <c r="U225" s="586"/>
      <c r="V225" s="586"/>
      <c r="W225" s="586"/>
      <c r="X225" s="586"/>
      <c r="Y225" s="586"/>
      <c r="Z225" s="586"/>
      <c r="AA225" s="570"/>
      <c r="AB225" s="570"/>
      <c r="AC225" s="570"/>
    </row>
    <row r="226" spans="1:68" ht="14.25" hidden="1" customHeight="1" x14ac:dyDescent="0.25">
      <c r="A226" s="597" t="s">
        <v>103</v>
      </c>
      <c r="B226" s="586"/>
      <c r="C226" s="586"/>
      <c r="D226" s="586"/>
      <c r="E226" s="586"/>
      <c r="F226" s="586"/>
      <c r="G226" s="586"/>
      <c r="H226" s="586"/>
      <c r="I226" s="586"/>
      <c r="J226" s="586"/>
      <c r="K226" s="586"/>
      <c r="L226" s="586"/>
      <c r="M226" s="586"/>
      <c r="N226" s="586"/>
      <c r="O226" s="586"/>
      <c r="P226" s="586"/>
      <c r="Q226" s="586"/>
      <c r="R226" s="586"/>
      <c r="S226" s="586"/>
      <c r="T226" s="586"/>
      <c r="U226" s="586"/>
      <c r="V226" s="586"/>
      <c r="W226" s="586"/>
      <c r="X226" s="586"/>
      <c r="Y226" s="586"/>
      <c r="Z226" s="586"/>
      <c r="AA226" s="571"/>
      <c r="AB226" s="571"/>
      <c r="AC226" s="571"/>
    </row>
    <row r="227" spans="1:68" ht="27" hidden="1" customHeight="1" x14ac:dyDescent="0.25">
      <c r="A227" s="54" t="s">
        <v>369</v>
      </c>
      <c r="B227" s="54" t="s">
        <v>370</v>
      </c>
      <c r="C227" s="31">
        <v>4301011826</v>
      </c>
      <c r="D227" s="579">
        <v>4680115884137</v>
      </c>
      <c r="E227" s="580"/>
      <c r="F227" s="574">
        <v>1.45</v>
      </c>
      <c r="G227" s="32">
        <v>8</v>
      </c>
      <c r="H227" s="574">
        <v>11.6</v>
      </c>
      <c r="I227" s="574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582"/>
      <c r="R227" s="582"/>
      <c r="S227" s="582"/>
      <c r="T227" s="583"/>
      <c r="U227" s="34"/>
      <c r="V227" s="34"/>
      <c r="W227" s="35" t="s">
        <v>70</v>
      </c>
      <c r="X227" s="575">
        <v>0</v>
      </c>
      <c r="Y227" s="576">
        <f t="shared" ref="Y227:Y233" si="37">IFERROR(IF(X227="",0,CEILING((X227/$H227),1)*$H227),"")</f>
        <v>0</v>
      </c>
      <c r="Z227" s="36" t="str">
        <f>IFERROR(IF(Y227=0,"",ROUNDUP(Y227/H227,0)*0.01898),"")</f>
        <v/>
      </c>
      <c r="AA227" s="56"/>
      <c r="AB227" s="57"/>
      <c r="AC227" s="277" t="s">
        <v>371</v>
      </c>
      <c r="AG227" s="64"/>
      <c r="AJ227" s="68"/>
      <c r="AK227" s="68">
        <v>0</v>
      </c>
      <c r="BB227" s="278" t="s">
        <v>1</v>
      </c>
      <c r="BM227" s="64">
        <f t="shared" ref="BM227:BM233" si="38">IFERROR(X227*I227/H227,"0")</f>
        <v>0</v>
      </c>
      <c r="BN227" s="64">
        <f t="shared" ref="BN227:BN233" si="39">IFERROR(Y227*I227/H227,"0")</f>
        <v>0</v>
      </c>
      <c r="BO227" s="64">
        <f t="shared" ref="BO227:BO233" si="40">IFERROR(1/J227*(X227/H227),"0")</f>
        <v>0</v>
      </c>
      <c r="BP227" s="64">
        <f t="shared" ref="BP227:BP233" si="41">IFERROR(1/J227*(Y227/H227),"0")</f>
        <v>0</v>
      </c>
    </row>
    <row r="228" spans="1:68" ht="27" hidden="1" customHeight="1" x14ac:dyDescent="0.25">
      <c r="A228" s="54" t="s">
        <v>372</v>
      </c>
      <c r="B228" s="54" t="s">
        <v>373</v>
      </c>
      <c r="C228" s="31">
        <v>4301011724</v>
      </c>
      <c r="D228" s="579">
        <v>4680115884236</v>
      </c>
      <c r="E228" s="580"/>
      <c r="F228" s="574">
        <v>1.45</v>
      </c>
      <c r="G228" s="32">
        <v>8</v>
      </c>
      <c r="H228" s="574">
        <v>11.6</v>
      </c>
      <c r="I228" s="574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8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8" s="582"/>
      <c r="R228" s="582"/>
      <c r="S228" s="582"/>
      <c r="T228" s="583"/>
      <c r="U228" s="34"/>
      <c r="V228" s="34"/>
      <c r="W228" s="35" t="s">
        <v>70</v>
      </c>
      <c r="X228" s="575">
        <v>0</v>
      </c>
      <c r="Y228" s="576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375</v>
      </c>
      <c r="B229" s="54" t="s">
        <v>376</v>
      </c>
      <c r="C229" s="31">
        <v>4301011721</v>
      </c>
      <c r="D229" s="579">
        <v>4680115884175</v>
      </c>
      <c r="E229" s="580"/>
      <c r="F229" s="574">
        <v>1.45</v>
      </c>
      <c r="G229" s="32">
        <v>8</v>
      </c>
      <c r="H229" s="574">
        <v>11.6</v>
      </c>
      <c r="I229" s="574">
        <v>12.035</v>
      </c>
      <c r="J229" s="32">
        <v>64</v>
      </c>
      <c r="K229" s="32" t="s">
        <v>106</v>
      </c>
      <c r="L229" s="32"/>
      <c r="M229" s="33" t="s">
        <v>107</v>
      </c>
      <c r="N229" s="33"/>
      <c r="O229" s="32">
        <v>55</v>
      </c>
      <c r="P229" s="73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9" s="582"/>
      <c r="R229" s="582"/>
      <c r="S229" s="582"/>
      <c r="T229" s="583"/>
      <c r="U229" s="34"/>
      <c r="V229" s="34"/>
      <c r="W229" s="35" t="s">
        <v>70</v>
      </c>
      <c r="X229" s="575">
        <v>0</v>
      </c>
      <c r="Y229" s="576">
        <f t="shared" si="37"/>
        <v>0</v>
      </c>
      <c r="Z229" s="36" t="str">
        <f>IFERROR(IF(Y229=0,"",ROUNDUP(Y229/H229,0)*0.01898),"")</f>
        <v/>
      </c>
      <c r="AA229" s="56"/>
      <c r="AB229" s="57"/>
      <c r="AC229" s="281" t="s">
        <v>377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378</v>
      </c>
      <c r="B230" s="54" t="s">
        <v>379</v>
      </c>
      <c r="C230" s="31">
        <v>4301011824</v>
      </c>
      <c r="D230" s="579">
        <v>4680115884144</v>
      </c>
      <c r="E230" s="580"/>
      <c r="F230" s="574">
        <v>0.4</v>
      </c>
      <c r="G230" s="32">
        <v>10</v>
      </c>
      <c r="H230" s="574">
        <v>4</v>
      </c>
      <c r="I230" s="574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0" s="582"/>
      <c r="R230" s="582"/>
      <c r="S230" s="582"/>
      <c r="T230" s="583"/>
      <c r="U230" s="34"/>
      <c r="V230" s="34"/>
      <c r="W230" s="35" t="s">
        <v>70</v>
      </c>
      <c r="X230" s="575">
        <v>0</v>
      </c>
      <c r="Y230" s="576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371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380</v>
      </c>
      <c r="B231" s="54" t="s">
        <v>381</v>
      </c>
      <c r="C231" s="31">
        <v>4301012149</v>
      </c>
      <c r="D231" s="579">
        <v>4680115886551</v>
      </c>
      <c r="E231" s="580"/>
      <c r="F231" s="574">
        <v>0.4</v>
      </c>
      <c r="G231" s="32">
        <v>10</v>
      </c>
      <c r="H231" s="574">
        <v>4</v>
      </c>
      <c r="I231" s="574">
        <v>4.21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8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1" s="582"/>
      <c r="R231" s="582"/>
      <c r="S231" s="582"/>
      <c r="T231" s="583"/>
      <c r="U231" s="34"/>
      <c r="V231" s="34"/>
      <c r="W231" s="35" t="s">
        <v>70</v>
      </c>
      <c r="X231" s="575">
        <v>0</v>
      </c>
      <c r="Y231" s="576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382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383</v>
      </c>
      <c r="B232" s="54" t="s">
        <v>384</v>
      </c>
      <c r="C232" s="31">
        <v>4301011726</v>
      </c>
      <c r="D232" s="579">
        <v>4680115884182</v>
      </c>
      <c r="E232" s="580"/>
      <c r="F232" s="574">
        <v>0.37</v>
      </c>
      <c r="G232" s="32">
        <v>10</v>
      </c>
      <c r="H232" s="574">
        <v>3.7</v>
      </c>
      <c r="I232" s="574">
        <v>3.91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7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2" s="582"/>
      <c r="R232" s="582"/>
      <c r="S232" s="582"/>
      <c r="T232" s="583"/>
      <c r="U232" s="34"/>
      <c r="V232" s="34"/>
      <c r="W232" s="35" t="s">
        <v>70</v>
      </c>
      <c r="X232" s="575">
        <v>0</v>
      </c>
      <c r="Y232" s="576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374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hidden="1" customHeight="1" x14ac:dyDescent="0.25">
      <c r="A233" s="54" t="s">
        <v>385</v>
      </c>
      <c r="B233" s="54" t="s">
        <v>386</v>
      </c>
      <c r="C233" s="31">
        <v>4301011722</v>
      </c>
      <c r="D233" s="579">
        <v>4680115884205</v>
      </c>
      <c r="E233" s="580"/>
      <c r="F233" s="574">
        <v>0.4</v>
      </c>
      <c r="G233" s="32">
        <v>10</v>
      </c>
      <c r="H233" s="574">
        <v>4</v>
      </c>
      <c r="I233" s="574">
        <v>4.21</v>
      </c>
      <c r="J233" s="32">
        <v>132</v>
      </c>
      <c r="K233" s="32" t="s">
        <v>111</v>
      </c>
      <c r="L233" s="32"/>
      <c r="M233" s="33" t="s">
        <v>107</v>
      </c>
      <c r="N233" s="33"/>
      <c r="O233" s="32">
        <v>55</v>
      </c>
      <c r="P233" s="77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582"/>
      <c r="R233" s="582"/>
      <c r="S233" s="582"/>
      <c r="T233" s="583"/>
      <c r="U233" s="34"/>
      <c r="V233" s="34"/>
      <c r="W233" s="35" t="s">
        <v>70</v>
      </c>
      <c r="X233" s="575">
        <v>0</v>
      </c>
      <c r="Y233" s="576">
        <f t="shared" si="37"/>
        <v>0</v>
      </c>
      <c r="Z233" s="36" t="str">
        <f>IFERROR(IF(Y233=0,"",ROUNDUP(Y233/H233,0)*0.00902),"")</f>
        <v/>
      </c>
      <c r="AA233" s="56"/>
      <c r="AB233" s="57"/>
      <c r="AC233" s="289" t="s">
        <v>377</v>
      </c>
      <c r="AG233" s="64"/>
      <c r="AJ233" s="68"/>
      <c r="AK233" s="68">
        <v>0</v>
      </c>
      <c r="BB233" s="290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idden="1" x14ac:dyDescent="0.2">
      <c r="A234" s="585"/>
      <c r="B234" s="586"/>
      <c r="C234" s="586"/>
      <c r="D234" s="586"/>
      <c r="E234" s="586"/>
      <c r="F234" s="586"/>
      <c r="G234" s="586"/>
      <c r="H234" s="586"/>
      <c r="I234" s="586"/>
      <c r="J234" s="586"/>
      <c r="K234" s="586"/>
      <c r="L234" s="586"/>
      <c r="M234" s="586"/>
      <c r="N234" s="586"/>
      <c r="O234" s="587"/>
      <c r="P234" s="591" t="s">
        <v>72</v>
      </c>
      <c r="Q234" s="592"/>
      <c r="R234" s="592"/>
      <c r="S234" s="592"/>
      <c r="T234" s="592"/>
      <c r="U234" s="592"/>
      <c r="V234" s="593"/>
      <c r="W234" s="37" t="s">
        <v>73</v>
      </c>
      <c r="X234" s="577">
        <f>IFERROR(X227/H227,"0")+IFERROR(X228/H228,"0")+IFERROR(X229/H229,"0")+IFERROR(X230/H230,"0")+IFERROR(X231/H231,"0")+IFERROR(X232/H232,"0")+IFERROR(X233/H233,"0")</f>
        <v>0</v>
      </c>
      <c r="Y234" s="577">
        <f>IFERROR(Y227/H227,"0")+IFERROR(Y228/H228,"0")+IFERROR(Y229/H229,"0")+IFERROR(Y230/H230,"0")+IFERROR(Y231/H231,"0")+IFERROR(Y232/H232,"0")+IFERROR(Y233/H233,"0")</f>
        <v>0</v>
      </c>
      <c r="Z234" s="577">
        <f>IFERROR(IF(Z227="",0,Z227),"0")+IFERROR(IF(Z228="",0,Z228),"0")+IFERROR(IF(Z229="",0,Z229),"0")+IFERROR(IF(Z230="",0,Z230),"0")+IFERROR(IF(Z231="",0,Z231),"0")+IFERROR(IF(Z232="",0,Z232),"0")+IFERROR(IF(Z233="",0,Z233),"0")</f>
        <v>0</v>
      </c>
      <c r="AA234" s="578"/>
      <c r="AB234" s="578"/>
      <c r="AC234" s="578"/>
    </row>
    <row r="235" spans="1:68" hidden="1" x14ac:dyDescent="0.2">
      <c r="A235" s="586"/>
      <c r="B235" s="586"/>
      <c r="C235" s="586"/>
      <c r="D235" s="586"/>
      <c r="E235" s="586"/>
      <c r="F235" s="586"/>
      <c r="G235" s="586"/>
      <c r="H235" s="586"/>
      <c r="I235" s="586"/>
      <c r="J235" s="586"/>
      <c r="K235" s="586"/>
      <c r="L235" s="586"/>
      <c r="M235" s="586"/>
      <c r="N235" s="586"/>
      <c r="O235" s="587"/>
      <c r="P235" s="591" t="s">
        <v>72</v>
      </c>
      <c r="Q235" s="592"/>
      <c r="R235" s="592"/>
      <c r="S235" s="592"/>
      <c r="T235" s="592"/>
      <c r="U235" s="592"/>
      <c r="V235" s="593"/>
      <c r="W235" s="37" t="s">
        <v>70</v>
      </c>
      <c r="X235" s="577">
        <f>IFERROR(SUM(X227:X233),"0")</f>
        <v>0</v>
      </c>
      <c r="Y235" s="577">
        <f>IFERROR(SUM(Y227:Y233),"0")</f>
        <v>0</v>
      </c>
      <c r="Z235" s="37"/>
      <c r="AA235" s="578"/>
      <c r="AB235" s="578"/>
      <c r="AC235" s="578"/>
    </row>
    <row r="236" spans="1:68" ht="14.25" hidden="1" customHeight="1" x14ac:dyDescent="0.25">
      <c r="A236" s="597" t="s">
        <v>142</v>
      </c>
      <c r="B236" s="586"/>
      <c r="C236" s="586"/>
      <c r="D236" s="586"/>
      <c r="E236" s="586"/>
      <c r="F236" s="586"/>
      <c r="G236" s="586"/>
      <c r="H236" s="586"/>
      <c r="I236" s="586"/>
      <c r="J236" s="586"/>
      <c r="K236" s="586"/>
      <c r="L236" s="586"/>
      <c r="M236" s="586"/>
      <c r="N236" s="586"/>
      <c r="O236" s="586"/>
      <c r="P236" s="586"/>
      <c r="Q236" s="586"/>
      <c r="R236" s="586"/>
      <c r="S236" s="586"/>
      <c r="T236" s="586"/>
      <c r="U236" s="586"/>
      <c r="V236" s="586"/>
      <c r="W236" s="586"/>
      <c r="X236" s="586"/>
      <c r="Y236" s="586"/>
      <c r="Z236" s="586"/>
      <c r="AA236" s="571"/>
      <c r="AB236" s="571"/>
      <c r="AC236" s="571"/>
    </row>
    <row r="237" spans="1:68" ht="27" hidden="1" customHeight="1" x14ac:dyDescent="0.25">
      <c r="A237" s="54" t="s">
        <v>387</v>
      </c>
      <c r="B237" s="54" t="s">
        <v>388</v>
      </c>
      <c r="C237" s="31">
        <v>4301020340</v>
      </c>
      <c r="D237" s="579">
        <v>4680115885721</v>
      </c>
      <c r="E237" s="580"/>
      <c r="F237" s="574">
        <v>0.33</v>
      </c>
      <c r="G237" s="32">
        <v>6</v>
      </c>
      <c r="H237" s="574">
        <v>1.98</v>
      </c>
      <c r="I237" s="574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5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582"/>
      <c r="R237" s="582"/>
      <c r="S237" s="582"/>
      <c r="T237" s="583"/>
      <c r="U237" s="34"/>
      <c r="V237" s="34"/>
      <c r="W237" s="35" t="s">
        <v>70</v>
      </c>
      <c r="X237" s="575">
        <v>0</v>
      </c>
      <c r="Y237" s="576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389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hidden="1" customHeight="1" x14ac:dyDescent="0.25">
      <c r="A238" s="54" t="s">
        <v>387</v>
      </c>
      <c r="B238" s="54" t="s">
        <v>390</v>
      </c>
      <c r="C238" s="31">
        <v>4301020377</v>
      </c>
      <c r="D238" s="579">
        <v>4680115885981</v>
      </c>
      <c r="E238" s="580"/>
      <c r="F238" s="574">
        <v>0.33</v>
      </c>
      <c r="G238" s="32">
        <v>6</v>
      </c>
      <c r="H238" s="574">
        <v>1.98</v>
      </c>
      <c r="I238" s="574">
        <v>2.08</v>
      </c>
      <c r="J238" s="32">
        <v>234</v>
      </c>
      <c r="K238" s="32" t="s">
        <v>67</v>
      </c>
      <c r="L238" s="32"/>
      <c r="M238" s="33" t="s">
        <v>78</v>
      </c>
      <c r="N238" s="33"/>
      <c r="O238" s="32">
        <v>50</v>
      </c>
      <c r="P238" s="76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82"/>
      <c r="R238" s="582"/>
      <c r="S238" s="582"/>
      <c r="T238" s="583"/>
      <c r="U238" s="34"/>
      <c r="V238" s="34"/>
      <c r="W238" s="35" t="s">
        <v>70</v>
      </c>
      <c r="X238" s="575">
        <v>0</v>
      </c>
      <c r="Y238" s="576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93" t="s">
        <v>389</v>
      </c>
      <c r="AG238" s="64"/>
      <c r="AJ238" s="68"/>
      <c r="AK238" s="68">
        <v>0</v>
      </c>
      <c r="BB238" s="294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85"/>
      <c r="B239" s="586"/>
      <c r="C239" s="586"/>
      <c r="D239" s="586"/>
      <c r="E239" s="586"/>
      <c r="F239" s="586"/>
      <c r="G239" s="586"/>
      <c r="H239" s="586"/>
      <c r="I239" s="586"/>
      <c r="J239" s="586"/>
      <c r="K239" s="586"/>
      <c r="L239" s="586"/>
      <c r="M239" s="586"/>
      <c r="N239" s="586"/>
      <c r="O239" s="587"/>
      <c r="P239" s="591" t="s">
        <v>72</v>
      </c>
      <c r="Q239" s="592"/>
      <c r="R239" s="592"/>
      <c r="S239" s="592"/>
      <c r="T239" s="592"/>
      <c r="U239" s="592"/>
      <c r="V239" s="593"/>
      <c r="W239" s="37" t="s">
        <v>73</v>
      </c>
      <c r="X239" s="577">
        <f>IFERROR(X237/H237,"0")+IFERROR(X238/H238,"0")</f>
        <v>0</v>
      </c>
      <c r="Y239" s="577">
        <f>IFERROR(Y237/H237,"0")+IFERROR(Y238/H238,"0")</f>
        <v>0</v>
      </c>
      <c r="Z239" s="577">
        <f>IFERROR(IF(Z237="",0,Z237),"0")+IFERROR(IF(Z238="",0,Z238),"0")</f>
        <v>0</v>
      </c>
      <c r="AA239" s="578"/>
      <c r="AB239" s="578"/>
      <c r="AC239" s="578"/>
    </row>
    <row r="240" spans="1:68" hidden="1" x14ac:dyDescent="0.2">
      <c r="A240" s="586"/>
      <c r="B240" s="586"/>
      <c r="C240" s="586"/>
      <c r="D240" s="586"/>
      <c r="E240" s="586"/>
      <c r="F240" s="586"/>
      <c r="G240" s="586"/>
      <c r="H240" s="586"/>
      <c r="I240" s="586"/>
      <c r="J240" s="586"/>
      <c r="K240" s="586"/>
      <c r="L240" s="586"/>
      <c r="M240" s="586"/>
      <c r="N240" s="586"/>
      <c r="O240" s="587"/>
      <c r="P240" s="591" t="s">
        <v>72</v>
      </c>
      <c r="Q240" s="592"/>
      <c r="R240" s="592"/>
      <c r="S240" s="592"/>
      <c r="T240" s="592"/>
      <c r="U240" s="592"/>
      <c r="V240" s="593"/>
      <c r="W240" s="37" t="s">
        <v>70</v>
      </c>
      <c r="X240" s="577">
        <f>IFERROR(SUM(X237:X238),"0")</f>
        <v>0</v>
      </c>
      <c r="Y240" s="577">
        <f>IFERROR(SUM(Y237:Y238),"0")</f>
        <v>0</v>
      </c>
      <c r="Z240" s="37"/>
      <c r="AA240" s="578"/>
      <c r="AB240" s="578"/>
      <c r="AC240" s="578"/>
    </row>
    <row r="241" spans="1:68" ht="14.25" hidden="1" customHeight="1" x14ac:dyDescent="0.25">
      <c r="A241" s="597" t="s">
        <v>391</v>
      </c>
      <c r="B241" s="586"/>
      <c r="C241" s="586"/>
      <c r="D241" s="586"/>
      <c r="E241" s="586"/>
      <c r="F241" s="586"/>
      <c r="G241" s="586"/>
      <c r="H241" s="586"/>
      <c r="I241" s="586"/>
      <c r="J241" s="586"/>
      <c r="K241" s="586"/>
      <c r="L241" s="586"/>
      <c r="M241" s="586"/>
      <c r="N241" s="586"/>
      <c r="O241" s="586"/>
      <c r="P241" s="586"/>
      <c r="Q241" s="586"/>
      <c r="R241" s="586"/>
      <c r="S241" s="586"/>
      <c r="T241" s="586"/>
      <c r="U241" s="586"/>
      <c r="V241" s="586"/>
      <c r="W241" s="586"/>
      <c r="X241" s="586"/>
      <c r="Y241" s="586"/>
      <c r="Z241" s="586"/>
      <c r="AA241" s="571"/>
      <c r="AB241" s="571"/>
      <c r="AC241" s="571"/>
    </row>
    <row r="242" spans="1:68" ht="27" customHeight="1" x14ac:dyDescent="0.25">
      <c r="A242" s="54" t="s">
        <v>392</v>
      </c>
      <c r="B242" s="54" t="s">
        <v>393</v>
      </c>
      <c r="C242" s="31">
        <v>4301040361</v>
      </c>
      <c r="D242" s="579">
        <v>4680115886803</v>
      </c>
      <c r="E242" s="580"/>
      <c r="F242" s="574">
        <v>0.12</v>
      </c>
      <c r="G242" s="32">
        <v>18</v>
      </c>
      <c r="H242" s="574">
        <v>2.16</v>
      </c>
      <c r="I242" s="574">
        <v>2.35</v>
      </c>
      <c r="J242" s="32">
        <v>216</v>
      </c>
      <c r="K242" s="32" t="s">
        <v>296</v>
      </c>
      <c r="L242" s="32"/>
      <c r="M242" s="33" t="s">
        <v>297</v>
      </c>
      <c r="N242" s="33"/>
      <c r="O242" s="32">
        <v>45</v>
      </c>
      <c r="P242" s="665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2"/>
      <c r="R242" s="582"/>
      <c r="S242" s="582"/>
      <c r="T242" s="583"/>
      <c r="U242" s="34"/>
      <c r="V242" s="34"/>
      <c r="W242" s="35" t="s">
        <v>70</v>
      </c>
      <c r="X242" s="575">
        <v>2</v>
      </c>
      <c r="Y242" s="576">
        <f>IFERROR(IF(X242="",0,CEILING((X242/$H242),1)*$H242),"")</f>
        <v>2.16</v>
      </c>
      <c r="Z242" s="36">
        <f>IFERROR(IF(Y242=0,"",ROUNDUP(Y242/H242,0)*0.0059),"")</f>
        <v>5.8999999999999999E-3</v>
      </c>
      <c r="AA242" s="56"/>
      <c r="AB242" s="57"/>
      <c r="AC242" s="295" t="s">
        <v>394</v>
      </c>
      <c r="AG242" s="64"/>
      <c r="AJ242" s="68"/>
      <c r="AK242" s="68">
        <v>0</v>
      </c>
      <c r="BB242" s="296" t="s">
        <v>1</v>
      </c>
      <c r="BM242" s="64">
        <f>IFERROR(X242*I242/H242,"0")</f>
        <v>2.175925925925926</v>
      </c>
      <c r="BN242" s="64">
        <f>IFERROR(Y242*I242/H242,"0")</f>
        <v>2.35</v>
      </c>
      <c r="BO242" s="64">
        <f>IFERROR(1/J242*(X242/H242),"0")</f>
        <v>4.2866941015089156E-3</v>
      </c>
      <c r="BP242" s="64">
        <f>IFERROR(1/J242*(Y242/H242),"0")</f>
        <v>4.6296296296296294E-3</v>
      </c>
    </row>
    <row r="243" spans="1:68" x14ac:dyDescent="0.2">
      <c r="A243" s="585"/>
      <c r="B243" s="586"/>
      <c r="C243" s="586"/>
      <c r="D243" s="586"/>
      <c r="E243" s="586"/>
      <c r="F243" s="586"/>
      <c r="G243" s="586"/>
      <c r="H243" s="586"/>
      <c r="I243" s="586"/>
      <c r="J243" s="586"/>
      <c r="K243" s="586"/>
      <c r="L243" s="586"/>
      <c r="M243" s="586"/>
      <c r="N243" s="586"/>
      <c r="O243" s="587"/>
      <c r="P243" s="591" t="s">
        <v>72</v>
      </c>
      <c r="Q243" s="592"/>
      <c r="R243" s="592"/>
      <c r="S243" s="592"/>
      <c r="T243" s="592"/>
      <c r="U243" s="592"/>
      <c r="V243" s="593"/>
      <c r="W243" s="37" t="s">
        <v>73</v>
      </c>
      <c r="X243" s="577">
        <f>IFERROR(X242/H242,"0")</f>
        <v>0.92592592592592582</v>
      </c>
      <c r="Y243" s="577">
        <f>IFERROR(Y242/H242,"0")</f>
        <v>1</v>
      </c>
      <c r="Z243" s="577">
        <f>IFERROR(IF(Z242="",0,Z242),"0")</f>
        <v>5.8999999999999999E-3</v>
      </c>
      <c r="AA243" s="578"/>
      <c r="AB243" s="578"/>
      <c r="AC243" s="578"/>
    </row>
    <row r="244" spans="1:68" x14ac:dyDescent="0.2">
      <c r="A244" s="586"/>
      <c r="B244" s="586"/>
      <c r="C244" s="586"/>
      <c r="D244" s="586"/>
      <c r="E244" s="586"/>
      <c r="F244" s="586"/>
      <c r="G244" s="586"/>
      <c r="H244" s="586"/>
      <c r="I244" s="586"/>
      <c r="J244" s="586"/>
      <c r="K244" s="586"/>
      <c r="L244" s="586"/>
      <c r="M244" s="586"/>
      <c r="N244" s="586"/>
      <c r="O244" s="587"/>
      <c r="P244" s="591" t="s">
        <v>72</v>
      </c>
      <c r="Q244" s="592"/>
      <c r="R244" s="592"/>
      <c r="S244" s="592"/>
      <c r="T244" s="592"/>
      <c r="U244" s="592"/>
      <c r="V244" s="593"/>
      <c r="W244" s="37" t="s">
        <v>70</v>
      </c>
      <c r="X244" s="577">
        <f>IFERROR(SUM(X242:X242),"0")</f>
        <v>2</v>
      </c>
      <c r="Y244" s="577">
        <f>IFERROR(SUM(Y242:Y242),"0")</f>
        <v>2.16</v>
      </c>
      <c r="Z244" s="37"/>
      <c r="AA244" s="578"/>
      <c r="AB244" s="578"/>
      <c r="AC244" s="578"/>
    </row>
    <row r="245" spans="1:68" ht="14.25" hidden="1" customHeight="1" x14ac:dyDescent="0.25">
      <c r="A245" s="597" t="s">
        <v>395</v>
      </c>
      <c r="B245" s="586"/>
      <c r="C245" s="586"/>
      <c r="D245" s="586"/>
      <c r="E245" s="586"/>
      <c r="F245" s="586"/>
      <c r="G245" s="586"/>
      <c r="H245" s="586"/>
      <c r="I245" s="586"/>
      <c r="J245" s="586"/>
      <c r="K245" s="586"/>
      <c r="L245" s="586"/>
      <c r="M245" s="586"/>
      <c r="N245" s="586"/>
      <c r="O245" s="586"/>
      <c r="P245" s="586"/>
      <c r="Q245" s="586"/>
      <c r="R245" s="586"/>
      <c r="S245" s="586"/>
      <c r="T245" s="586"/>
      <c r="U245" s="586"/>
      <c r="V245" s="586"/>
      <c r="W245" s="586"/>
      <c r="X245" s="586"/>
      <c r="Y245" s="586"/>
      <c r="Z245" s="586"/>
      <c r="AA245" s="571"/>
      <c r="AB245" s="571"/>
      <c r="AC245" s="571"/>
    </row>
    <row r="246" spans="1:68" ht="27" hidden="1" customHeight="1" x14ac:dyDescent="0.25">
      <c r="A246" s="54" t="s">
        <v>396</v>
      </c>
      <c r="B246" s="54" t="s">
        <v>397</v>
      </c>
      <c r="C246" s="31">
        <v>4301041004</v>
      </c>
      <c r="D246" s="579">
        <v>4680115886704</v>
      </c>
      <c r="E246" s="580"/>
      <c r="F246" s="574">
        <v>5.5E-2</v>
      </c>
      <c r="G246" s="32">
        <v>18</v>
      </c>
      <c r="H246" s="574">
        <v>0.99</v>
      </c>
      <c r="I246" s="574">
        <v>1.18</v>
      </c>
      <c r="J246" s="32">
        <v>216</v>
      </c>
      <c r="K246" s="32" t="s">
        <v>296</v>
      </c>
      <c r="L246" s="32"/>
      <c r="M246" s="33" t="s">
        <v>297</v>
      </c>
      <c r="N246" s="33"/>
      <c r="O246" s="32">
        <v>90</v>
      </c>
      <c r="P246" s="71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2"/>
      <c r="R246" s="582"/>
      <c r="S246" s="582"/>
      <c r="T246" s="583"/>
      <c r="U246" s="34"/>
      <c r="V246" s="34"/>
      <c r="W246" s="35" t="s">
        <v>70</v>
      </c>
      <c r="X246" s="575">
        <v>0</v>
      </c>
      <c r="Y246" s="576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398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399</v>
      </c>
      <c r="B247" s="54" t="s">
        <v>400</v>
      </c>
      <c r="C247" s="31">
        <v>4301041003</v>
      </c>
      <c r="D247" s="579">
        <v>4680115886681</v>
      </c>
      <c r="E247" s="580"/>
      <c r="F247" s="574">
        <v>0.12</v>
      </c>
      <c r="G247" s="32">
        <v>18</v>
      </c>
      <c r="H247" s="574">
        <v>2.16</v>
      </c>
      <c r="I247" s="574">
        <v>2.35</v>
      </c>
      <c r="J247" s="32">
        <v>216</v>
      </c>
      <c r="K247" s="32" t="s">
        <v>296</v>
      </c>
      <c r="L247" s="32"/>
      <c r="M247" s="33" t="s">
        <v>297</v>
      </c>
      <c r="N247" s="33"/>
      <c r="O247" s="32">
        <v>90</v>
      </c>
      <c r="P247" s="83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582"/>
      <c r="R247" s="582"/>
      <c r="S247" s="582"/>
      <c r="T247" s="583"/>
      <c r="U247" s="34"/>
      <c r="V247" s="34"/>
      <c r="W247" s="35" t="s">
        <v>70</v>
      </c>
      <c r="X247" s="575">
        <v>0</v>
      </c>
      <c r="Y247" s="576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398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401</v>
      </c>
      <c r="B248" s="54" t="s">
        <v>402</v>
      </c>
      <c r="C248" s="31">
        <v>4301041007</v>
      </c>
      <c r="D248" s="579">
        <v>4680115886735</v>
      </c>
      <c r="E248" s="580"/>
      <c r="F248" s="574">
        <v>0.05</v>
      </c>
      <c r="G248" s="32">
        <v>18</v>
      </c>
      <c r="H248" s="574">
        <v>0.9</v>
      </c>
      <c r="I248" s="574">
        <v>1.0900000000000001</v>
      </c>
      <c r="J248" s="32">
        <v>216</v>
      </c>
      <c r="K248" s="32" t="s">
        <v>296</v>
      </c>
      <c r="L248" s="32"/>
      <c r="M248" s="33" t="s">
        <v>297</v>
      </c>
      <c r="N248" s="33"/>
      <c r="O248" s="32">
        <v>90</v>
      </c>
      <c r="P248" s="77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582"/>
      <c r="R248" s="582"/>
      <c r="S248" s="582"/>
      <c r="T248" s="583"/>
      <c r="U248" s="34"/>
      <c r="V248" s="34"/>
      <c r="W248" s="35" t="s">
        <v>70</v>
      </c>
      <c r="X248" s="575">
        <v>0</v>
      </c>
      <c r="Y248" s="576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398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403</v>
      </c>
      <c r="B249" s="54" t="s">
        <v>404</v>
      </c>
      <c r="C249" s="31">
        <v>4301041006</v>
      </c>
      <c r="D249" s="579">
        <v>4680115886728</v>
      </c>
      <c r="E249" s="580"/>
      <c r="F249" s="574">
        <v>5.5E-2</v>
      </c>
      <c r="G249" s="32">
        <v>18</v>
      </c>
      <c r="H249" s="574">
        <v>0.99</v>
      </c>
      <c r="I249" s="574">
        <v>1.18</v>
      </c>
      <c r="J249" s="32">
        <v>216</v>
      </c>
      <c r="K249" s="32" t="s">
        <v>296</v>
      </c>
      <c r="L249" s="32"/>
      <c r="M249" s="33" t="s">
        <v>297</v>
      </c>
      <c r="N249" s="33"/>
      <c r="O249" s="32">
        <v>90</v>
      </c>
      <c r="P249" s="61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582"/>
      <c r="R249" s="582"/>
      <c r="S249" s="582"/>
      <c r="T249" s="583"/>
      <c r="U249" s="34"/>
      <c r="V249" s="34"/>
      <c r="W249" s="35" t="s">
        <v>70</v>
      </c>
      <c r="X249" s="575">
        <v>1</v>
      </c>
      <c r="Y249" s="576">
        <f>IFERROR(IF(X249="",0,CEILING((X249/$H249),1)*$H249),"")</f>
        <v>1.98</v>
      </c>
      <c r="Z249" s="36">
        <f>IFERROR(IF(Y249=0,"",ROUNDUP(Y249/H249,0)*0.0059),"")</f>
        <v>1.18E-2</v>
      </c>
      <c r="AA249" s="56"/>
      <c r="AB249" s="57"/>
      <c r="AC249" s="303" t="s">
        <v>398</v>
      </c>
      <c r="AG249" s="64"/>
      <c r="AJ249" s="68"/>
      <c r="AK249" s="68">
        <v>0</v>
      </c>
      <c r="BB249" s="304" t="s">
        <v>1</v>
      </c>
      <c r="BM249" s="64">
        <f>IFERROR(X249*I249/H249,"0")</f>
        <v>1.1919191919191918</v>
      </c>
      <c r="BN249" s="64">
        <f>IFERROR(Y249*I249/H249,"0")</f>
        <v>2.36</v>
      </c>
      <c r="BO249" s="64">
        <f>IFERROR(1/J249*(X249/H249),"0")</f>
        <v>4.6763935652824546E-3</v>
      </c>
      <c r="BP249" s="64">
        <f>IFERROR(1/J249*(Y249/H249),"0")</f>
        <v>9.2592592592592587E-3</v>
      </c>
    </row>
    <row r="250" spans="1:68" ht="27" customHeight="1" x14ac:dyDescent="0.25">
      <c r="A250" s="54" t="s">
        <v>405</v>
      </c>
      <c r="B250" s="54" t="s">
        <v>406</v>
      </c>
      <c r="C250" s="31">
        <v>4301041005</v>
      </c>
      <c r="D250" s="579">
        <v>4680115886711</v>
      </c>
      <c r="E250" s="580"/>
      <c r="F250" s="574">
        <v>5.5E-2</v>
      </c>
      <c r="G250" s="32">
        <v>18</v>
      </c>
      <c r="H250" s="574">
        <v>0.99</v>
      </c>
      <c r="I250" s="574">
        <v>1.18</v>
      </c>
      <c r="J250" s="32">
        <v>216</v>
      </c>
      <c r="K250" s="32" t="s">
        <v>296</v>
      </c>
      <c r="L250" s="32"/>
      <c r="M250" s="33" t="s">
        <v>297</v>
      </c>
      <c r="N250" s="33"/>
      <c r="O250" s="32">
        <v>90</v>
      </c>
      <c r="P250" s="69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582"/>
      <c r="R250" s="582"/>
      <c r="S250" s="582"/>
      <c r="T250" s="583"/>
      <c r="U250" s="34"/>
      <c r="V250" s="34"/>
      <c r="W250" s="35" t="s">
        <v>70</v>
      </c>
      <c r="X250" s="575">
        <v>2</v>
      </c>
      <c r="Y250" s="576">
        <f>IFERROR(IF(X250="",0,CEILING((X250/$H250),1)*$H250),"")</f>
        <v>2.9699999999999998</v>
      </c>
      <c r="Z250" s="36">
        <f>IFERROR(IF(Y250=0,"",ROUNDUP(Y250/H250,0)*0.0059),"")</f>
        <v>1.77E-2</v>
      </c>
      <c r="AA250" s="56"/>
      <c r="AB250" s="57"/>
      <c r="AC250" s="305" t="s">
        <v>398</v>
      </c>
      <c r="AG250" s="64"/>
      <c r="AJ250" s="68"/>
      <c r="AK250" s="68">
        <v>0</v>
      </c>
      <c r="BB250" s="306" t="s">
        <v>1</v>
      </c>
      <c r="BM250" s="64">
        <f>IFERROR(X250*I250/H250,"0")</f>
        <v>2.3838383838383836</v>
      </c>
      <c r="BN250" s="64">
        <f>IFERROR(Y250*I250/H250,"0")</f>
        <v>3.5399999999999996</v>
      </c>
      <c r="BO250" s="64">
        <f>IFERROR(1/J250*(X250/H250),"0")</f>
        <v>9.3527871305649091E-3</v>
      </c>
      <c r="BP250" s="64">
        <f>IFERROR(1/J250*(Y250/H250),"0")</f>
        <v>1.3888888888888886E-2</v>
      </c>
    </row>
    <row r="251" spans="1:68" x14ac:dyDescent="0.2">
      <c r="A251" s="585"/>
      <c r="B251" s="586"/>
      <c r="C251" s="586"/>
      <c r="D251" s="586"/>
      <c r="E251" s="586"/>
      <c r="F251" s="586"/>
      <c r="G251" s="586"/>
      <c r="H251" s="586"/>
      <c r="I251" s="586"/>
      <c r="J251" s="586"/>
      <c r="K251" s="586"/>
      <c r="L251" s="586"/>
      <c r="M251" s="586"/>
      <c r="N251" s="586"/>
      <c r="O251" s="587"/>
      <c r="P251" s="591" t="s">
        <v>72</v>
      </c>
      <c r="Q251" s="592"/>
      <c r="R251" s="592"/>
      <c r="S251" s="592"/>
      <c r="T251" s="592"/>
      <c r="U251" s="592"/>
      <c r="V251" s="593"/>
      <c r="W251" s="37" t="s">
        <v>73</v>
      </c>
      <c r="X251" s="577">
        <f>IFERROR(X246/H246,"0")+IFERROR(X247/H247,"0")+IFERROR(X248/H248,"0")+IFERROR(X249/H249,"0")+IFERROR(X250/H250,"0")</f>
        <v>3.0303030303030303</v>
      </c>
      <c r="Y251" s="577">
        <f>IFERROR(Y246/H246,"0")+IFERROR(Y247/H247,"0")+IFERROR(Y248/H248,"0")+IFERROR(Y249/H249,"0")+IFERROR(Y250/H250,"0")</f>
        <v>5</v>
      </c>
      <c r="Z251" s="577">
        <f>IFERROR(IF(Z246="",0,Z246),"0")+IFERROR(IF(Z247="",0,Z247),"0")+IFERROR(IF(Z248="",0,Z248),"0")+IFERROR(IF(Z249="",0,Z249),"0")+IFERROR(IF(Z250="",0,Z250),"0")</f>
        <v>2.9499999999999998E-2</v>
      </c>
      <c r="AA251" s="578"/>
      <c r="AB251" s="578"/>
      <c r="AC251" s="578"/>
    </row>
    <row r="252" spans="1:68" x14ac:dyDescent="0.2">
      <c r="A252" s="586"/>
      <c r="B252" s="586"/>
      <c r="C252" s="586"/>
      <c r="D252" s="586"/>
      <c r="E252" s="586"/>
      <c r="F252" s="586"/>
      <c r="G252" s="586"/>
      <c r="H252" s="586"/>
      <c r="I252" s="586"/>
      <c r="J252" s="586"/>
      <c r="K252" s="586"/>
      <c r="L252" s="586"/>
      <c r="M252" s="586"/>
      <c r="N252" s="586"/>
      <c r="O252" s="587"/>
      <c r="P252" s="591" t="s">
        <v>72</v>
      </c>
      <c r="Q252" s="592"/>
      <c r="R252" s="592"/>
      <c r="S252" s="592"/>
      <c r="T252" s="592"/>
      <c r="U252" s="592"/>
      <c r="V252" s="593"/>
      <c r="W252" s="37" t="s">
        <v>70</v>
      </c>
      <c r="X252" s="577">
        <f>IFERROR(SUM(X246:X250),"0")</f>
        <v>3</v>
      </c>
      <c r="Y252" s="577">
        <f>IFERROR(SUM(Y246:Y250),"0")</f>
        <v>4.9499999999999993</v>
      </c>
      <c r="Z252" s="37"/>
      <c r="AA252" s="578"/>
      <c r="AB252" s="578"/>
      <c r="AC252" s="578"/>
    </row>
    <row r="253" spans="1:68" ht="16.5" hidden="1" customHeight="1" x14ac:dyDescent="0.25">
      <c r="A253" s="629" t="s">
        <v>407</v>
      </c>
      <c r="B253" s="586"/>
      <c r="C253" s="586"/>
      <c r="D253" s="586"/>
      <c r="E253" s="586"/>
      <c r="F253" s="586"/>
      <c r="G253" s="586"/>
      <c r="H253" s="586"/>
      <c r="I253" s="586"/>
      <c r="J253" s="586"/>
      <c r="K253" s="586"/>
      <c r="L253" s="586"/>
      <c r="M253" s="586"/>
      <c r="N253" s="586"/>
      <c r="O253" s="586"/>
      <c r="P253" s="586"/>
      <c r="Q253" s="586"/>
      <c r="R253" s="586"/>
      <c r="S253" s="586"/>
      <c r="T253" s="586"/>
      <c r="U253" s="586"/>
      <c r="V253" s="586"/>
      <c r="W253" s="586"/>
      <c r="X253" s="586"/>
      <c r="Y253" s="586"/>
      <c r="Z253" s="586"/>
      <c r="AA253" s="570"/>
      <c r="AB253" s="570"/>
      <c r="AC253" s="570"/>
    </row>
    <row r="254" spans="1:68" ht="14.25" hidden="1" customHeight="1" x14ac:dyDescent="0.25">
      <c r="A254" s="597" t="s">
        <v>103</v>
      </c>
      <c r="B254" s="586"/>
      <c r="C254" s="586"/>
      <c r="D254" s="586"/>
      <c r="E254" s="586"/>
      <c r="F254" s="586"/>
      <c r="G254" s="586"/>
      <c r="H254" s="586"/>
      <c r="I254" s="586"/>
      <c r="J254" s="586"/>
      <c r="K254" s="586"/>
      <c r="L254" s="586"/>
      <c r="M254" s="586"/>
      <c r="N254" s="586"/>
      <c r="O254" s="586"/>
      <c r="P254" s="586"/>
      <c r="Q254" s="586"/>
      <c r="R254" s="586"/>
      <c r="S254" s="586"/>
      <c r="T254" s="586"/>
      <c r="U254" s="586"/>
      <c r="V254" s="586"/>
      <c r="W254" s="586"/>
      <c r="X254" s="586"/>
      <c r="Y254" s="586"/>
      <c r="Z254" s="586"/>
      <c r="AA254" s="571"/>
      <c r="AB254" s="571"/>
      <c r="AC254" s="571"/>
    </row>
    <row r="255" spans="1:68" ht="27" hidden="1" customHeight="1" x14ac:dyDescent="0.25">
      <c r="A255" s="54" t="s">
        <v>408</v>
      </c>
      <c r="B255" s="54" t="s">
        <v>409</v>
      </c>
      <c r="C255" s="31">
        <v>4301011855</v>
      </c>
      <c r="D255" s="579">
        <v>4680115885837</v>
      </c>
      <c r="E255" s="580"/>
      <c r="F255" s="574">
        <v>1.35</v>
      </c>
      <c r="G255" s="32">
        <v>8</v>
      </c>
      <c r="H255" s="574">
        <v>10.8</v>
      </c>
      <c r="I255" s="574">
        <v>11.234999999999999</v>
      </c>
      <c r="J255" s="32">
        <v>64</v>
      </c>
      <c r="K255" s="32" t="s">
        <v>106</v>
      </c>
      <c r="L255" s="32"/>
      <c r="M255" s="33" t="s">
        <v>107</v>
      </c>
      <c r="N255" s="33"/>
      <c r="O255" s="32">
        <v>55</v>
      </c>
      <c r="P255" s="68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582"/>
      <c r="R255" s="582"/>
      <c r="S255" s="582"/>
      <c r="T255" s="583"/>
      <c r="U255" s="34"/>
      <c r="V255" s="34"/>
      <c r="W255" s="35" t="s">
        <v>70</v>
      </c>
      <c r="X255" s="575">
        <v>0</v>
      </c>
      <c r="Y255" s="576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410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hidden="1" customHeight="1" x14ac:dyDescent="0.25">
      <c r="A256" s="54" t="s">
        <v>411</v>
      </c>
      <c r="B256" s="54" t="s">
        <v>412</v>
      </c>
      <c r="C256" s="31">
        <v>4301011850</v>
      </c>
      <c r="D256" s="579">
        <v>4680115885806</v>
      </c>
      <c r="E256" s="580"/>
      <c r="F256" s="574">
        <v>1.35</v>
      </c>
      <c r="G256" s="32">
        <v>8</v>
      </c>
      <c r="H256" s="574">
        <v>10.8</v>
      </c>
      <c r="I256" s="574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582"/>
      <c r="R256" s="582"/>
      <c r="S256" s="582"/>
      <c r="T256" s="583"/>
      <c r="U256" s="34"/>
      <c r="V256" s="34"/>
      <c r="W256" s="35" t="s">
        <v>70</v>
      </c>
      <c r="X256" s="575">
        <v>0</v>
      </c>
      <c r="Y256" s="576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413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37.5" hidden="1" customHeight="1" x14ac:dyDescent="0.25">
      <c r="A257" s="54" t="s">
        <v>414</v>
      </c>
      <c r="B257" s="54" t="s">
        <v>415</v>
      </c>
      <c r="C257" s="31">
        <v>4301011853</v>
      </c>
      <c r="D257" s="579">
        <v>4680115885851</v>
      </c>
      <c r="E257" s="580"/>
      <c r="F257" s="574">
        <v>1.35</v>
      </c>
      <c r="G257" s="32">
        <v>8</v>
      </c>
      <c r="H257" s="574">
        <v>10.8</v>
      </c>
      <c r="I257" s="574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1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7" s="582"/>
      <c r="R257" s="582"/>
      <c r="S257" s="582"/>
      <c r="T257" s="583"/>
      <c r="U257" s="34"/>
      <c r="V257" s="34"/>
      <c r="W257" s="35" t="s">
        <v>70</v>
      </c>
      <c r="X257" s="575">
        <v>0</v>
      </c>
      <c r="Y257" s="576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416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hidden="1" customHeight="1" x14ac:dyDescent="0.25">
      <c r="A258" s="54" t="s">
        <v>417</v>
      </c>
      <c r="B258" s="54" t="s">
        <v>418</v>
      </c>
      <c r="C258" s="31">
        <v>4301011852</v>
      </c>
      <c r="D258" s="579">
        <v>4680115885844</v>
      </c>
      <c r="E258" s="580"/>
      <c r="F258" s="574">
        <v>0.4</v>
      </c>
      <c r="G258" s="32">
        <v>10</v>
      </c>
      <c r="H258" s="574">
        <v>4</v>
      </c>
      <c r="I258" s="574">
        <v>4.21</v>
      </c>
      <c r="J258" s="32">
        <v>132</v>
      </c>
      <c r="K258" s="32" t="s">
        <v>111</v>
      </c>
      <c r="L258" s="32"/>
      <c r="M258" s="33" t="s">
        <v>107</v>
      </c>
      <c r="N258" s="33"/>
      <c r="O258" s="32">
        <v>55</v>
      </c>
      <c r="P258" s="67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582"/>
      <c r="R258" s="582"/>
      <c r="S258" s="582"/>
      <c r="T258" s="583"/>
      <c r="U258" s="34"/>
      <c r="V258" s="34"/>
      <c r="W258" s="35" t="s">
        <v>70</v>
      </c>
      <c r="X258" s="575">
        <v>0</v>
      </c>
      <c r="Y258" s="576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419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420</v>
      </c>
      <c r="B259" s="54" t="s">
        <v>421</v>
      </c>
      <c r="C259" s="31">
        <v>4301011851</v>
      </c>
      <c r="D259" s="579">
        <v>4680115885820</v>
      </c>
      <c r="E259" s="580"/>
      <c r="F259" s="574">
        <v>0.4</v>
      </c>
      <c r="G259" s="32">
        <v>10</v>
      </c>
      <c r="H259" s="574">
        <v>4</v>
      </c>
      <c r="I259" s="574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5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582"/>
      <c r="R259" s="582"/>
      <c r="S259" s="582"/>
      <c r="T259" s="583"/>
      <c r="U259" s="34"/>
      <c r="V259" s="34"/>
      <c r="W259" s="35" t="s">
        <v>70</v>
      </c>
      <c r="X259" s="575">
        <v>0</v>
      </c>
      <c r="Y259" s="576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422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idden="1" x14ac:dyDescent="0.2">
      <c r="A260" s="585"/>
      <c r="B260" s="586"/>
      <c r="C260" s="586"/>
      <c r="D260" s="586"/>
      <c r="E260" s="586"/>
      <c r="F260" s="586"/>
      <c r="G260" s="586"/>
      <c r="H260" s="586"/>
      <c r="I260" s="586"/>
      <c r="J260" s="586"/>
      <c r="K260" s="586"/>
      <c r="L260" s="586"/>
      <c r="M260" s="586"/>
      <c r="N260" s="586"/>
      <c r="O260" s="587"/>
      <c r="P260" s="591" t="s">
        <v>72</v>
      </c>
      <c r="Q260" s="592"/>
      <c r="R260" s="592"/>
      <c r="S260" s="592"/>
      <c r="T260" s="592"/>
      <c r="U260" s="592"/>
      <c r="V260" s="593"/>
      <c r="W260" s="37" t="s">
        <v>73</v>
      </c>
      <c r="X260" s="577">
        <f>IFERROR(X255/H255,"0")+IFERROR(X256/H256,"0")+IFERROR(X257/H257,"0")+IFERROR(X258/H258,"0")+IFERROR(X259/H259,"0")</f>
        <v>0</v>
      </c>
      <c r="Y260" s="577">
        <f>IFERROR(Y255/H255,"0")+IFERROR(Y256/H256,"0")+IFERROR(Y257/H257,"0")+IFERROR(Y258/H258,"0")+IFERROR(Y259/H259,"0")</f>
        <v>0</v>
      </c>
      <c r="Z260" s="577">
        <f>IFERROR(IF(Z255="",0,Z255),"0")+IFERROR(IF(Z256="",0,Z256),"0")+IFERROR(IF(Z257="",0,Z257),"0")+IFERROR(IF(Z258="",0,Z258),"0")+IFERROR(IF(Z259="",0,Z259),"0")</f>
        <v>0</v>
      </c>
      <c r="AA260" s="578"/>
      <c r="AB260" s="578"/>
      <c r="AC260" s="578"/>
    </row>
    <row r="261" spans="1:68" hidden="1" x14ac:dyDescent="0.2">
      <c r="A261" s="586"/>
      <c r="B261" s="586"/>
      <c r="C261" s="586"/>
      <c r="D261" s="586"/>
      <c r="E261" s="586"/>
      <c r="F261" s="586"/>
      <c r="G261" s="586"/>
      <c r="H261" s="586"/>
      <c r="I261" s="586"/>
      <c r="J261" s="586"/>
      <c r="K261" s="586"/>
      <c r="L261" s="586"/>
      <c r="M261" s="586"/>
      <c r="N261" s="586"/>
      <c r="O261" s="587"/>
      <c r="P261" s="591" t="s">
        <v>72</v>
      </c>
      <c r="Q261" s="592"/>
      <c r="R261" s="592"/>
      <c r="S261" s="592"/>
      <c r="T261" s="592"/>
      <c r="U261" s="592"/>
      <c r="V261" s="593"/>
      <c r="W261" s="37" t="s">
        <v>70</v>
      </c>
      <c r="X261" s="577">
        <f>IFERROR(SUM(X255:X259),"0")</f>
        <v>0</v>
      </c>
      <c r="Y261" s="577">
        <f>IFERROR(SUM(Y255:Y259),"0")</f>
        <v>0</v>
      </c>
      <c r="Z261" s="37"/>
      <c r="AA261" s="578"/>
      <c r="AB261" s="578"/>
      <c r="AC261" s="578"/>
    </row>
    <row r="262" spans="1:68" ht="16.5" hidden="1" customHeight="1" x14ac:dyDescent="0.25">
      <c r="A262" s="629" t="s">
        <v>423</v>
      </c>
      <c r="B262" s="586"/>
      <c r="C262" s="586"/>
      <c r="D262" s="586"/>
      <c r="E262" s="586"/>
      <c r="F262" s="586"/>
      <c r="G262" s="586"/>
      <c r="H262" s="586"/>
      <c r="I262" s="586"/>
      <c r="J262" s="586"/>
      <c r="K262" s="586"/>
      <c r="L262" s="586"/>
      <c r="M262" s="586"/>
      <c r="N262" s="586"/>
      <c r="O262" s="586"/>
      <c r="P262" s="586"/>
      <c r="Q262" s="586"/>
      <c r="R262" s="586"/>
      <c r="S262" s="586"/>
      <c r="T262" s="586"/>
      <c r="U262" s="586"/>
      <c r="V262" s="586"/>
      <c r="W262" s="586"/>
      <c r="X262" s="586"/>
      <c r="Y262" s="586"/>
      <c r="Z262" s="586"/>
      <c r="AA262" s="570"/>
      <c r="AB262" s="570"/>
      <c r="AC262" s="570"/>
    </row>
    <row r="263" spans="1:68" ht="14.25" hidden="1" customHeight="1" x14ac:dyDescent="0.25">
      <c r="A263" s="597" t="s">
        <v>103</v>
      </c>
      <c r="B263" s="586"/>
      <c r="C263" s="586"/>
      <c r="D263" s="586"/>
      <c r="E263" s="586"/>
      <c r="F263" s="586"/>
      <c r="G263" s="586"/>
      <c r="H263" s="586"/>
      <c r="I263" s="586"/>
      <c r="J263" s="586"/>
      <c r="K263" s="586"/>
      <c r="L263" s="586"/>
      <c r="M263" s="586"/>
      <c r="N263" s="586"/>
      <c r="O263" s="586"/>
      <c r="P263" s="586"/>
      <c r="Q263" s="586"/>
      <c r="R263" s="586"/>
      <c r="S263" s="586"/>
      <c r="T263" s="586"/>
      <c r="U263" s="586"/>
      <c r="V263" s="586"/>
      <c r="W263" s="586"/>
      <c r="X263" s="586"/>
      <c r="Y263" s="586"/>
      <c r="Z263" s="586"/>
      <c r="AA263" s="571"/>
      <c r="AB263" s="571"/>
      <c r="AC263" s="571"/>
    </row>
    <row r="264" spans="1:68" ht="27" hidden="1" customHeight="1" x14ac:dyDescent="0.25">
      <c r="A264" s="54" t="s">
        <v>424</v>
      </c>
      <c r="B264" s="54" t="s">
        <v>425</v>
      </c>
      <c r="C264" s="31">
        <v>4301011223</v>
      </c>
      <c r="D264" s="579">
        <v>4607091383423</v>
      </c>
      <c r="E264" s="580"/>
      <c r="F264" s="574">
        <v>1.35</v>
      </c>
      <c r="G264" s="32">
        <v>8</v>
      </c>
      <c r="H264" s="574">
        <v>10.8</v>
      </c>
      <c r="I264" s="574">
        <v>11.331</v>
      </c>
      <c r="J264" s="32">
        <v>64</v>
      </c>
      <c r="K264" s="32" t="s">
        <v>106</v>
      </c>
      <c r="L264" s="32"/>
      <c r="M264" s="33" t="s">
        <v>78</v>
      </c>
      <c r="N264" s="33"/>
      <c r="O264" s="32">
        <v>35</v>
      </c>
      <c r="P264" s="71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582"/>
      <c r="R264" s="582"/>
      <c r="S264" s="582"/>
      <c r="T264" s="583"/>
      <c r="U264" s="34"/>
      <c r="V264" s="34"/>
      <c r="W264" s="35" t="s">
        <v>70</v>
      </c>
      <c r="X264" s="575">
        <v>0</v>
      </c>
      <c r="Y264" s="576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108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hidden="1" customHeight="1" x14ac:dyDescent="0.25">
      <c r="A265" s="54" t="s">
        <v>426</v>
      </c>
      <c r="B265" s="54" t="s">
        <v>427</v>
      </c>
      <c r="C265" s="31">
        <v>4301012099</v>
      </c>
      <c r="D265" s="579">
        <v>4680115885691</v>
      </c>
      <c r="E265" s="580"/>
      <c r="F265" s="574">
        <v>1.35</v>
      </c>
      <c r="G265" s="32">
        <v>8</v>
      </c>
      <c r="H265" s="574">
        <v>10.8</v>
      </c>
      <c r="I265" s="574">
        <v>11.234999999999999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30</v>
      </c>
      <c r="P265" s="64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5" s="582"/>
      <c r="R265" s="582"/>
      <c r="S265" s="582"/>
      <c r="T265" s="583"/>
      <c r="U265" s="34"/>
      <c r="V265" s="34"/>
      <c r="W265" s="35" t="s">
        <v>70</v>
      </c>
      <c r="X265" s="575">
        <v>0</v>
      </c>
      <c r="Y265" s="576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429</v>
      </c>
      <c r="B266" s="54" t="s">
        <v>430</v>
      </c>
      <c r="C266" s="31">
        <v>4301012098</v>
      </c>
      <c r="D266" s="579">
        <v>4680115885660</v>
      </c>
      <c r="E266" s="580"/>
      <c r="F266" s="574">
        <v>1.35</v>
      </c>
      <c r="G266" s="32">
        <v>8</v>
      </c>
      <c r="H266" s="574">
        <v>10.8</v>
      </c>
      <c r="I266" s="574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35</v>
      </c>
      <c r="P266" s="73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582"/>
      <c r="R266" s="582"/>
      <c r="S266" s="582"/>
      <c r="T266" s="583"/>
      <c r="U266" s="34"/>
      <c r="V266" s="34"/>
      <c r="W266" s="35" t="s">
        <v>70</v>
      </c>
      <c r="X266" s="575">
        <v>0</v>
      </c>
      <c r="Y266" s="576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431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432</v>
      </c>
      <c r="B267" s="54" t="s">
        <v>433</v>
      </c>
      <c r="C267" s="31">
        <v>4301012176</v>
      </c>
      <c r="D267" s="579">
        <v>4680115886773</v>
      </c>
      <c r="E267" s="580"/>
      <c r="F267" s="574">
        <v>0.9</v>
      </c>
      <c r="G267" s="32">
        <v>10</v>
      </c>
      <c r="H267" s="574">
        <v>9</v>
      </c>
      <c r="I267" s="574">
        <v>9.4350000000000005</v>
      </c>
      <c r="J267" s="32">
        <v>64</v>
      </c>
      <c r="K267" s="32" t="s">
        <v>106</v>
      </c>
      <c r="L267" s="32"/>
      <c r="M267" s="33" t="s">
        <v>107</v>
      </c>
      <c r="N267" s="33"/>
      <c r="O267" s="32">
        <v>31</v>
      </c>
      <c r="P267" s="753" t="s">
        <v>434</v>
      </c>
      <c r="Q267" s="582"/>
      <c r="R267" s="582"/>
      <c r="S267" s="582"/>
      <c r="T267" s="583"/>
      <c r="U267" s="34"/>
      <c r="V267" s="34"/>
      <c r="W267" s="35" t="s">
        <v>70</v>
      </c>
      <c r="X267" s="575">
        <v>0</v>
      </c>
      <c r="Y267" s="576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435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585"/>
      <c r="B268" s="586"/>
      <c r="C268" s="586"/>
      <c r="D268" s="586"/>
      <c r="E268" s="586"/>
      <c r="F268" s="586"/>
      <c r="G268" s="586"/>
      <c r="H268" s="586"/>
      <c r="I268" s="586"/>
      <c r="J268" s="586"/>
      <c r="K268" s="586"/>
      <c r="L268" s="586"/>
      <c r="M268" s="586"/>
      <c r="N268" s="586"/>
      <c r="O268" s="587"/>
      <c r="P268" s="591" t="s">
        <v>72</v>
      </c>
      <c r="Q268" s="592"/>
      <c r="R268" s="592"/>
      <c r="S268" s="592"/>
      <c r="T268" s="592"/>
      <c r="U268" s="592"/>
      <c r="V268" s="593"/>
      <c r="W268" s="37" t="s">
        <v>73</v>
      </c>
      <c r="X268" s="577">
        <f>IFERROR(X264/H264,"0")+IFERROR(X265/H265,"0")+IFERROR(X266/H266,"0")+IFERROR(X267/H267,"0")</f>
        <v>0</v>
      </c>
      <c r="Y268" s="577">
        <f>IFERROR(Y264/H264,"0")+IFERROR(Y265/H265,"0")+IFERROR(Y266/H266,"0")+IFERROR(Y267/H267,"0")</f>
        <v>0</v>
      </c>
      <c r="Z268" s="577">
        <f>IFERROR(IF(Z264="",0,Z264),"0")+IFERROR(IF(Z265="",0,Z265),"0")+IFERROR(IF(Z266="",0,Z266),"0")+IFERROR(IF(Z267="",0,Z267),"0")</f>
        <v>0</v>
      </c>
      <c r="AA268" s="578"/>
      <c r="AB268" s="578"/>
      <c r="AC268" s="578"/>
    </row>
    <row r="269" spans="1:68" hidden="1" x14ac:dyDescent="0.2">
      <c r="A269" s="586"/>
      <c r="B269" s="586"/>
      <c r="C269" s="586"/>
      <c r="D269" s="586"/>
      <c r="E269" s="586"/>
      <c r="F269" s="586"/>
      <c r="G269" s="586"/>
      <c r="H269" s="586"/>
      <c r="I269" s="586"/>
      <c r="J269" s="586"/>
      <c r="K269" s="586"/>
      <c r="L269" s="586"/>
      <c r="M269" s="586"/>
      <c r="N269" s="586"/>
      <c r="O269" s="587"/>
      <c r="P269" s="591" t="s">
        <v>72</v>
      </c>
      <c r="Q269" s="592"/>
      <c r="R269" s="592"/>
      <c r="S269" s="592"/>
      <c r="T269" s="592"/>
      <c r="U269" s="592"/>
      <c r="V269" s="593"/>
      <c r="W269" s="37" t="s">
        <v>70</v>
      </c>
      <c r="X269" s="577">
        <f>IFERROR(SUM(X264:X267),"0")</f>
        <v>0</v>
      </c>
      <c r="Y269" s="577">
        <f>IFERROR(SUM(Y264:Y267),"0")</f>
        <v>0</v>
      </c>
      <c r="Z269" s="37"/>
      <c r="AA269" s="578"/>
      <c r="AB269" s="578"/>
      <c r="AC269" s="578"/>
    </row>
    <row r="270" spans="1:68" ht="16.5" hidden="1" customHeight="1" x14ac:dyDescent="0.25">
      <c r="A270" s="629" t="s">
        <v>436</v>
      </c>
      <c r="B270" s="586"/>
      <c r="C270" s="586"/>
      <c r="D270" s="586"/>
      <c r="E270" s="586"/>
      <c r="F270" s="586"/>
      <c r="G270" s="586"/>
      <c r="H270" s="586"/>
      <c r="I270" s="586"/>
      <c r="J270" s="586"/>
      <c r="K270" s="586"/>
      <c r="L270" s="586"/>
      <c r="M270" s="586"/>
      <c r="N270" s="586"/>
      <c r="O270" s="586"/>
      <c r="P270" s="586"/>
      <c r="Q270" s="586"/>
      <c r="R270" s="586"/>
      <c r="S270" s="586"/>
      <c r="T270" s="586"/>
      <c r="U270" s="586"/>
      <c r="V270" s="586"/>
      <c r="W270" s="586"/>
      <c r="X270" s="586"/>
      <c r="Y270" s="586"/>
      <c r="Z270" s="586"/>
      <c r="AA270" s="570"/>
      <c r="AB270" s="570"/>
      <c r="AC270" s="570"/>
    </row>
    <row r="271" spans="1:68" ht="14.25" hidden="1" customHeight="1" x14ac:dyDescent="0.25">
      <c r="A271" s="597" t="s">
        <v>74</v>
      </c>
      <c r="B271" s="586"/>
      <c r="C271" s="586"/>
      <c r="D271" s="586"/>
      <c r="E271" s="586"/>
      <c r="F271" s="586"/>
      <c r="G271" s="586"/>
      <c r="H271" s="586"/>
      <c r="I271" s="586"/>
      <c r="J271" s="586"/>
      <c r="K271" s="586"/>
      <c r="L271" s="586"/>
      <c r="M271" s="586"/>
      <c r="N271" s="586"/>
      <c r="O271" s="586"/>
      <c r="P271" s="586"/>
      <c r="Q271" s="586"/>
      <c r="R271" s="586"/>
      <c r="S271" s="586"/>
      <c r="T271" s="586"/>
      <c r="U271" s="586"/>
      <c r="V271" s="586"/>
      <c r="W271" s="586"/>
      <c r="X271" s="586"/>
      <c r="Y271" s="586"/>
      <c r="Z271" s="586"/>
      <c r="AA271" s="571"/>
      <c r="AB271" s="571"/>
      <c r="AC271" s="571"/>
    </row>
    <row r="272" spans="1:68" ht="27" hidden="1" customHeight="1" x14ac:dyDescent="0.25">
      <c r="A272" s="54" t="s">
        <v>437</v>
      </c>
      <c r="B272" s="54" t="s">
        <v>438</v>
      </c>
      <c r="C272" s="31">
        <v>4301051893</v>
      </c>
      <c r="D272" s="579">
        <v>4680115886186</v>
      </c>
      <c r="E272" s="580"/>
      <c r="F272" s="574">
        <v>0.3</v>
      </c>
      <c r="G272" s="32">
        <v>6</v>
      </c>
      <c r="H272" s="574">
        <v>1.8</v>
      </c>
      <c r="I272" s="574">
        <v>1.98</v>
      </c>
      <c r="J272" s="32">
        <v>182</v>
      </c>
      <c r="K272" s="32" t="s">
        <v>77</v>
      </c>
      <c r="L272" s="32"/>
      <c r="M272" s="33" t="s">
        <v>78</v>
      </c>
      <c r="N272" s="33"/>
      <c r="O272" s="32">
        <v>45</v>
      </c>
      <c r="P272" s="72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582"/>
      <c r="R272" s="582"/>
      <c r="S272" s="582"/>
      <c r="T272" s="583"/>
      <c r="U272" s="34"/>
      <c r="V272" s="34"/>
      <c r="W272" s="35" t="s">
        <v>70</v>
      </c>
      <c r="X272" s="575">
        <v>0</v>
      </c>
      <c r="Y272" s="576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439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27" hidden="1" customHeight="1" x14ac:dyDescent="0.25">
      <c r="A273" s="54" t="s">
        <v>440</v>
      </c>
      <c r="B273" s="54" t="s">
        <v>441</v>
      </c>
      <c r="C273" s="31">
        <v>4301051795</v>
      </c>
      <c r="D273" s="579">
        <v>4680115881228</v>
      </c>
      <c r="E273" s="580"/>
      <c r="F273" s="574">
        <v>0.4</v>
      </c>
      <c r="G273" s="32">
        <v>6</v>
      </c>
      <c r="H273" s="574">
        <v>2.4</v>
      </c>
      <c r="I273" s="574">
        <v>2.6520000000000001</v>
      </c>
      <c r="J273" s="32">
        <v>182</v>
      </c>
      <c r="K273" s="32" t="s">
        <v>77</v>
      </c>
      <c r="L273" s="32"/>
      <c r="M273" s="33" t="s">
        <v>93</v>
      </c>
      <c r="N273" s="33"/>
      <c r="O273" s="32">
        <v>40</v>
      </c>
      <c r="P273" s="66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582"/>
      <c r="R273" s="582"/>
      <c r="S273" s="582"/>
      <c r="T273" s="583"/>
      <c r="U273" s="34"/>
      <c r="V273" s="34"/>
      <c r="W273" s="35" t="s">
        <v>70</v>
      </c>
      <c r="X273" s="575">
        <v>0</v>
      </c>
      <c r="Y273" s="576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442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37.5" customHeight="1" x14ac:dyDescent="0.25">
      <c r="A274" s="54" t="s">
        <v>443</v>
      </c>
      <c r="B274" s="54" t="s">
        <v>444</v>
      </c>
      <c r="C274" s="31">
        <v>4301051388</v>
      </c>
      <c r="D274" s="579">
        <v>4680115881211</v>
      </c>
      <c r="E274" s="580"/>
      <c r="F274" s="574">
        <v>0.4</v>
      </c>
      <c r="G274" s="32">
        <v>6</v>
      </c>
      <c r="H274" s="574">
        <v>2.4</v>
      </c>
      <c r="I274" s="574">
        <v>2.58</v>
      </c>
      <c r="J274" s="32">
        <v>182</v>
      </c>
      <c r="K274" s="32" t="s">
        <v>77</v>
      </c>
      <c r="L274" s="32" t="s">
        <v>114</v>
      </c>
      <c r="M274" s="33" t="s">
        <v>78</v>
      </c>
      <c r="N274" s="33"/>
      <c r="O274" s="32">
        <v>45</v>
      </c>
      <c r="P274" s="81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582"/>
      <c r="R274" s="582"/>
      <c r="S274" s="582"/>
      <c r="T274" s="583"/>
      <c r="U274" s="34"/>
      <c r="V274" s="34"/>
      <c r="W274" s="35" t="s">
        <v>70</v>
      </c>
      <c r="X274" s="575">
        <v>4</v>
      </c>
      <c r="Y274" s="576">
        <f>IFERROR(IF(X274="",0,CEILING((X274/$H274),1)*$H274),"")</f>
        <v>4.8</v>
      </c>
      <c r="Z274" s="36">
        <f>IFERROR(IF(Y274=0,"",ROUNDUP(Y274/H274,0)*0.00651),"")</f>
        <v>1.302E-2</v>
      </c>
      <c r="AA274" s="56"/>
      <c r="AB274" s="57"/>
      <c r="AC274" s="329" t="s">
        <v>445</v>
      </c>
      <c r="AG274" s="64"/>
      <c r="AJ274" s="68" t="s">
        <v>115</v>
      </c>
      <c r="AK274" s="68">
        <v>33.6</v>
      </c>
      <c r="BB274" s="330" t="s">
        <v>1</v>
      </c>
      <c r="BM274" s="64">
        <f>IFERROR(X274*I274/H274,"0")</f>
        <v>4.3000000000000007</v>
      </c>
      <c r="BN274" s="64">
        <f>IFERROR(Y274*I274/H274,"0")</f>
        <v>5.16</v>
      </c>
      <c r="BO274" s="64">
        <f>IFERROR(1/J274*(X274/H274),"0")</f>
        <v>9.1575091575091579E-3</v>
      </c>
      <c r="BP274" s="64">
        <f>IFERROR(1/J274*(Y274/H274),"0")</f>
        <v>1.098901098901099E-2</v>
      </c>
    </row>
    <row r="275" spans="1:68" x14ac:dyDescent="0.2">
      <c r="A275" s="585"/>
      <c r="B275" s="586"/>
      <c r="C275" s="586"/>
      <c r="D275" s="586"/>
      <c r="E275" s="586"/>
      <c r="F275" s="586"/>
      <c r="G275" s="586"/>
      <c r="H275" s="586"/>
      <c r="I275" s="586"/>
      <c r="J275" s="586"/>
      <c r="K275" s="586"/>
      <c r="L275" s="586"/>
      <c r="M275" s="586"/>
      <c r="N275" s="586"/>
      <c r="O275" s="587"/>
      <c r="P275" s="591" t="s">
        <v>72</v>
      </c>
      <c r="Q275" s="592"/>
      <c r="R275" s="592"/>
      <c r="S275" s="592"/>
      <c r="T275" s="592"/>
      <c r="U275" s="592"/>
      <c r="V275" s="593"/>
      <c r="W275" s="37" t="s">
        <v>73</v>
      </c>
      <c r="X275" s="577">
        <f>IFERROR(X272/H272,"0")+IFERROR(X273/H273,"0")+IFERROR(X274/H274,"0")</f>
        <v>1.6666666666666667</v>
      </c>
      <c r="Y275" s="577">
        <f>IFERROR(Y272/H272,"0")+IFERROR(Y273/H273,"0")+IFERROR(Y274/H274,"0")</f>
        <v>2</v>
      </c>
      <c r="Z275" s="577">
        <f>IFERROR(IF(Z272="",0,Z272),"0")+IFERROR(IF(Z273="",0,Z273),"0")+IFERROR(IF(Z274="",0,Z274),"0")</f>
        <v>1.302E-2</v>
      </c>
      <c r="AA275" s="578"/>
      <c r="AB275" s="578"/>
      <c r="AC275" s="578"/>
    </row>
    <row r="276" spans="1:68" x14ac:dyDescent="0.2">
      <c r="A276" s="586"/>
      <c r="B276" s="586"/>
      <c r="C276" s="586"/>
      <c r="D276" s="586"/>
      <c r="E276" s="586"/>
      <c r="F276" s="586"/>
      <c r="G276" s="586"/>
      <c r="H276" s="586"/>
      <c r="I276" s="586"/>
      <c r="J276" s="586"/>
      <c r="K276" s="586"/>
      <c r="L276" s="586"/>
      <c r="M276" s="586"/>
      <c r="N276" s="586"/>
      <c r="O276" s="587"/>
      <c r="P276" s="591" t="s">
        <v>72</v>
      </c>
      <c r="Q276" s="592"/>
      <c r="R276" s="592"/>
      <c r="S276" s="592"/>
      <c r="T276" s="592"/>
      <c r="U276" s="592"/>
      <c r="V276" s="593"/>
      <c r="W276" s="37" t="s">
        <v>70</v>
      </c>
      <c r="X276" s="577">
        <f>IFERROR(SUM(X272:X274),"0")</f>
        <v>4</v>
      </c>
      <c r="Y276" s="577">
        <f>IFERROR(SUM(Y272:Y274),"0")</f>
        <v>4.8</v>
      </c>
      <c r="Z276" s="37"/>
      <c r="AA276" s="578"/>
      <c r="AB276" s="578"/>
      <c r="AC276" s="578"/>
    </row>
    <row r="277" spans="1:68" ht="16.5" hidden="1" customHeight="1" x14ac:dyDescent="0.25">
      <c r="A277" s="629" t="s">
        <v>446</v>
      </c>
      <c r="B277" s="586"/>
      <c r="C277" s="586"/>
      <c r="D277" s="586"/>
      <c r="E277" s="586"/>
      <c r="F277" s="586"/>
      <c r="G277" s="586"/>
      <c r="H277" s="586"/>
      <c r="I277" s="586"/>
      <c r="J277" s="586"/>
      <c r="K277" s="586"/>
      <c r="L277" s="586"/>
      <c r="M277" s="586"/>
      <c r="N277" s="586"/>
      <c r="O277" s="586"/>
      <c r="P277" s="586"/>
      <c r="Q277" s="586"/>
      <c r="R277" s="586"/>
      <c r="S277" s="586"/>
      <c r="T277" s="586"/>
      <c r="U277" s="586"/>
      <c r="V277" s="586"/>
      <c r="W277" s="586"/>
      <c r="X277" s="586"/>
      <c r="Y277" s="586"/>
      <c r="Z277" s="586"/>
      <c r="AA277" s="570"/>
      <c r="AB277" s="570"/>
      <c r="AC277" s="570"/>
    </row>
    <row r="278" spans="1:68" ht="14.25" hidden="1" customHeight="1" x14ac:dyDescent="0.25">
      <c r="A278" s="597" t="s">
        <v>64</v>
      </c>
      <c r="B278" s="586"/>
      <c r="C278" s="586"/>
      <c r="D278" s="586"/>
      <c r="E278" s="586"/>
      <c r="F278" s="586"/>
      <c r="G278" s="586"/>
      <c r="H278" s="586"/>
      <c r="I278" s="586"/>
      <c r="J278" s="586"/>
      <c r="K278" s="586"/>
      <c r="L278" s="586"/>
      <c r="M278" s="586"/>
      <c r="N278" s="586"/>
      <c r="O278" s="586"/>
      <c r="P278" s="586"/>
      <c r="Q278" s="586"/>
      <c r="R278" s="586"/>
      <c r="S278" s="586"/>
      <c r="T278" s="586"/>
      <c r="U278" s="586"/>
      <c r="V278" s="586"/>
      <c r="W278" s="586"/>
      <c r="X278" s="586"/>
      <c r="Y278" s="586"/>
      <c r="Z278" s="586"/>
      <c r="AA278" s="571"/>
      <c r="AB278" s="571"/>
      <c r="AC278" s="571"/>
    </row>
    <row r="279" spans="1:68" ht="27" hidden="1" customHeight="1" x14ac:dyDescent="0.25">
      <c r="A279" s="54" t="s">
        <v>447</v>
      </c>
      <c r="B279" s="54" t="s">
        <v>448</v>
      </c>
      <c r="C279" s="31">
        <v>4301031307</v>
      </c>
      <c r="D279" s="579">
        <v>4680115880344</v>
      </c>
      <c r="E279" s="580"/>
      <c r="F279" s="574">
        <v>0.28000000000000003</v>
      </c>
      <c r="G279" s="32">
        <v>6</v>
      </c>
      <c r="H279" s="574">
        <v>1.68</v>
      </c>
      <c r="I279" s="574">
        <v>1.78</v>
      </c>
      <c r="J279" s="32">
        <v>234</v>
      </c>
      <c r="K279" s="32" t="s">
        <v>67</v>
      </c>
      <c r="L279" s="32"/>
      <c r="M279" s="33" t="s">
        <v>68</v>
      </c>
      <c r="N279" s="33"/>
      <c r="O279" s="32">
        <v>40</v>
      </c>
      <c r="P279" s="79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582"/>
      <c r="R279" s="582"/>
      <c r="S279" s="582"/>
      <c r="T279" s="583"/>
      <c r="U279" s="34"/>
      <c r="V279" s="34"/>
      <c r="W279" s="35" t="s">
        <v>70</v>
      </c>
      <c r="X279" s="575">
        <v>0</v>
      </c>
      <c r="Y279" s="576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31" t="s">
        <v>449</v>
      </c>
      <c r="AG279" s="64"/>
      <c r="AJ279" s="68"/>
      <c r="AK279" s="68">
        <v>0</v>
      </c>
      <c r="BB279" s="33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85"/>
      <c r="B280" s="586"/>
      <c r="C280" s="586"/>
      <c r="D280" s="586"/>
      <c r="E280" s="586"/>
      <c r="F280" s="586"/>
      <c r="G280" s="586"/>
      <c r="H280" s="586"/>
      <c r="I280" s="586"/>
      <c r="J280" s="586"/>
      <c r="K280" s="586"/>
      <c r="L280" s="586"/>
      <c r="M280" s="586"/>
      <c r="N280" s="586"/>
      <c r="O280" s="587"/>
      <c r="P280" s="591" t="s">
        <v>72</v>
      </c>
      <c r="Q280" s="592"/>
      <c r="R280" s="592"/>
      <c r="S280" s="592"/>
      <c r="T280" s="592"/>
      <c r="U280" s="592"/>
      <c r="V280" s="593"/>
      <c r="W280" s="37" t="s">
        <v>73</v>
      </c>
      <c r="X280" s="577">
        <f>IFERROR(X279/H279,"0")</f>
        <v>0</v>
      </c>
      <c r="Y280" s="577">
        <f>IFERROR(Y279/H279,"0")</f>
        <v>0</v>
      </c>
      <c r="Z280" s="577">
        <f>IFERROR(IF(Z279="",0,Z279),"0")</f>
        <v>0</v>
      </c>
      <c r="AA280" s="578"/>
      <c r="AB280" s="578"/>
      <c r="AC280" s="578"/>
    </row>
    <row r="281" spans="1:68" hidden="1" x14ac:dyDescent="0.2">
      <c r="A281" s="586"/>
      <c r="B281" s="586"/>
      <c r="C281" s="586"/>
      <c r="D281" s="586"/>
      <c r="E281" s="586"/>
      <c r="F281" s="586"/>
      <c r="G281" s="586"/>
      <c r="H281" s="586"/>
      <c r="I281" s="586"/>
      <c r="J281" s="586"/>
      <c r="K281" s="586"/>
      <c r="L281" s="586"/>
      <c r="M281" s="586"/>
      <c r="N281" s="586"/>
      <c r="O281" s="587"/>
      <c r="P281" s="591" t="s">
        <v>72</v>
      </c>
      <c r="Q281" s="592"/>
      <c r="R281" s="592"/>
      <c r="S281" s="592"/>
      <c r="T281" s="592"/>
      <c r="U281" s="592"/>
      <c r="V281" s="593"/>
      <c r="W281" s="37" t="s">
        <v>70</v>
      </c>
      <c r="X281" s="577">
        <f>IFERROR(SUM(X279:X279),"0")</f>
        <v>0</v>
      </c>
      <c r="Y281" s="577">
        <f>IFERROR(SUM(Y279:Y279),"0")</f>
        <v>0</v>
      </c>
      <c r="Z281" s="37"/>
      <c r="AA281" s="578"/>
      <c r="AB281" s="578"/>
      <c r="AC281" s="578"/>
    </row>
    <row r="282" spans="1:68" ht="14.25" hidden="1" customHeight="1" x14ac:dyDescent="0.25">
      <c r="A282" s="597" t="s">
        <v>74</v>
      </c>
      <c r="B282" s="586"/>
      <c r="C282" s="586"/>
      <c r="D282" s="586"/>
      <c r="E282" s="586"/>
      <c r="F282" s="586"/>
      <c r="G282" s="586"/>
      <c r="H282" s="586"/>
      <c r="I282" s="586"/>
      <c r="J282" s="586"/>
      <c r="K282" s="586"/>
      <c r="L282" s="586"/>
      <c r="M282" s="586"/>
      <c r="N282" s="586"/>
      <c r="O282" s="586"/>
      <c r="P282" s="586"/>
      <c r="Q282" s="586"/>
      <c r="R282" s="586"/>
      <c r="S282" s="586"/>
      <c r="T282" s="586"/>
      <c r="U282" s="586"/>
      <c r="V282" s="586"/>
      <c r="W282" s="586"/>
      <c r="X282" s="586"/>
      <c r="Y282" s="586"/>
      <c r="Z282" s="586"/>
      <c r="AA282" s="571"/>
      <c r="AB282" s="571"/>
      <c r="AC282" s="571"/>
    </row>
    <row r="283" spans="1:68" ht="27" hidden="1" customHeight="1" x14ac:dyDescent="0.25">
      <c r="A283" s="54" t="s">
        <v>450</v>
      </c>
      <c r="B283" s="54" t="s">
        <v>451</v>
      </c>
      <c r="C283" s="31">
        <v>4301051782</v>
      </c>
      <c r="D283" s="579">
        <v>4680115884618</v>
      </c>
      <c r="E283" s="580"/>
      <c r="F283" s="574">
        <v>0.6</v>
      </c>
      <c r="G283" s="32">
        <v>6</v>
      </c>
      <c r="H283" s="574">
        <v>3.6</v>
      </c>
      <c r="I283" s="574">
        <v>3.81</v>
      </c>
      <c r="J283" s="32">
        <v>132</v>
      </c>
      <c r="K283" s="32" t="s">
        <v>111</v>
      </c>
      <c r="L283" s="32"/>
      <c r="M283" s="33" t="s">
        <v>78</v>
      </c>
      <c r="N283" s="33"/>
      <c r="O283" s="32">
        <v>45</v>
      </c>
      <c r="P283" s="72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582"/>
      <c r="R283" s="582"/>
      <c r="S283" s="582"/>
      <c r="T283" s="583"/>
      <c r="U283" s="34"/>
      <c r="V283" s="34"/>
      <c r="W283" s="35" t="s">
        <v>70</v>
      </c>
      <c r="X283" s="575">
        <v>0</v>
      </c>
      <c r="Y283" s="576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33" t="s">
        <v>452</v>
      </c>
      <c r="AG283" s="64"/>
      <c r="AJ283" s="68"/>
      <c r="AK283" s="68">
        <v>0</v>
      </c>
      <c r="BB283" s="33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85"/>
      <c r="B284" s="586"/>
      <c r="C284" s="586"/>
      <c r="D284" s="586"/>
      <c r="E284" s="586"/>
      <c r="F284" s="586"/>
      <c r="G284" s="586"/>
      <c r="H284" s="586"/>
      <c r="I284" s="586"/>
      <c r="J284" s="586"/>
      <c r="K284" s="586"/>
      <c r="L284" s="586"/>
      <c r="M284" s="586"/>
      <c r="N284" s="586"/>
      <c r="O284" s="587"/>
      <c r="P284" s="591" t="s">
        <v>72</v>
      </c>
      <c r="Q284" s="592"/>
      <c r="R284" s="592"/>
      <c r="S284" s="592"/>
      <c r="T284" s="592"/>
      <c r="U284" s="592"/>
      <c r="V284" s="593"/>
      <c r="W284" s="37" t="s">
        <v>73</v>
      </c>
      <c r="X284" s="577">
        <f>IFERROR(X283/H283,"0")</f>
        <v>0</v>
      </c>
      <c r="Y284" s="577">
        <f>IFERROR(Y283/H283,"0")</f>
        <v>0</v>
      </c>
      <c r="Z284" s="577">
        <f>IFERROR(IF(Z283="",0,Z283),"0")</f>
        <v>0</v>
      </c>
      <c r="AA284" s="578"/>
      <c r="AB284" s="578"/>
      <c r="AC284" s="578"/>
    </row>
    <row r="285" spans="1:68" hidden="1" x14ac:dyDescent="0.2">
      <c r="A285" s="586"/>
      <c r="B285" s="586"/>
      <c r="C285" s="586"/>
      <c r="D285" s="586"/>
      <c r="E285" s="586"/>
      <c r="F285" s="586"/>
      <c r="G285" s="586"/>
      <c r="H285" s="586"/>
      <c r="I285" s="586"/>
      <c r="J285" s="586"/>
      <c r="K285" s="586"/>
      <c r="L285" s="586"/>
      <c r="M285" s="586"/>
      <c r="N285" s="586"/>
      <c r="O285" s="587"/>
      <c r="P285" s="591" t="s">
        <v>72</v>
      </c>
      <c r="Q285" s="592"/>
      <c r="R285" s="592"/>
      <c r="S285" s="592"/>
      <c r="T285" s="592"/>
      <c r="U285" s="592"/>
      <c r="V285" s="593"/>
      <c r="W285" s="37" t="s">
        <v>70</v>
      </c>
      <c r="X285" s="577">
        <f>IFERROR(SUM(X283:X283),"0")</f>
        <v>0</v>
      </c>
      <c r="Y285" s="577">
        <f>IFERROR(SUM(Y283:Y283),"0")</f>
        <v>0</v>
      </c>
      <c r="Z285" s="37"/>
      <c r="AA285" s="578"/>
      <c r="AB285" s="578"/>
      <c r="AC285" s="578"/>
    </row>
    <row r="286" spans="1:68" ht="16.5" hidden="1" customHeight="1" x14ac:dyDescent="0.25">
      <c r="A286" s="629" t="s">
        <v>453</v>
      </c>
      <c r="B286" s="586"/>
      <c r="C286" s="586"/>
      <c r="D286" s="586"/>
      <c r="E286" s="586"/>
      <c r="F286" s="586"/>
      <c r="G286" s="586"/>
      <c r="H286" s="586"/>
      <c r="I286" s="586"/>
      <c r="J286" s="586"/>
      <c r="K286" s="586"/>
      <c r="L286" s="586"/>
      <c r="M286" s="586"/>
      <c r="N286" s="586"/>
      <c r="O286" s="586"/>
      <c r="P286" s="586"/>
      <c r="Q286" s="586"/>
      <c r="R286" s="586"/>
      <c r="S286" s="586"/>
      <c r="T286" s="586"/>
      <c r="U286" s="586"/>
      <c r="V286" s="586"/>
      <c r="W286" s="586"/>
      <c r="X286" s="586"/>
      <c r="Y286" s="586"/>
      <c r="Z286" s="586"/>
      <c r="AA286" s="570"/>
      <c r="AB286" s="570"/>
      <c r="AC286" s="570"/>
    </row>
    <row r="287" spans="1:68" ht="14.25" hidden="1" customHeight="1" x14ac:dyDescent="0.25">
      <c r="A287" s="597" t="s">
        <v>103</v>
      </c>
      <c r="B287" s="586"/>
      <c r="C287" s="586"/>
      <c r="D287" s="586"/>
      <c r="E287" s="586"/>
      <c r="F287" s="586"/>
      <c r="G287" s="586"/>
      <c r="H287" s="586"/>
      <c r="I287" s="586"/>
      <c r="J287" s="586"/>
      <c r="K287" s="586"/>
      <c r="L287" s="586"/>
      <c r="M287" s="586"/>
      <c r="N287" s="586"/>
      <c r="O287" s="586"/>
      <c r="P287" s="586"/>
      <c r="Q287" s="586"/>
      <c r="R287" s="586"/>
      <c r="S287" s="586"/>
      <c r="T287" s="586"/>
      <c r="U287" s="586"/>
      <c r="V287" s="586"/>
      <c r="W287" s="586"/>
      <c r="X287" s="586"/>
      <c r="Y287" s="586"/>
      <c r="Z287" s="586"/>
      <c r="AA287" s="571"/>
      <c r="AB287" s="571"/>
      <c r="AC287" s="571"/>
    </row>
    <row r="288" spans="1:68" ht="27" hidden="1" customHeight="1" x14ac:dyDescent="0.25">
      <c r="A288" s="54" t="s">
        <v>454</v>
      </c>
      <c r="B288" s="54" t="s">
        <v>455</v>
      </c>
      <c r="C288" s="31">
        <v>4301011662</v>
      </c>
      <c r="D288" s="579">
        <v>4680115883703</v>
      </c>
      <c r="E288" s="580"/>
      <c r="F288" s="574">
        <v>1.35</v>
      </c>
      <c r="G288" s="32">
        <v>8</v>
      </c>
      <c r="H288" s="574">
        <v>10.8</v>
      </c>
      <c r="I288" s="574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88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8" s="582"/>
      <c r="R288" s="582"/>
      <c r="S288" s="582"/>
      <c r="T288" s="583"/>
      <c r="U288" s="34"/>
      <c r="V288" s="34"/>
      <c r="W288" s="35" t="s">
        <v>70</v>
      </c>
      <c r="X288" s="575">
        <v>0</v>
      </c>
      <c r="Y288" s="576">
        <f>IFERROR(IF(X288="",0,CEILING((X288/$H288),1)*$H288),"")</f>
        <v>0</v>
      </c>
      <c r="Z288" s="36" t="str">
        <f>IFERROR(IF(Y288=0,"",ROUNDUP(Y288/H288,0)*0.01898),"")</f>
        <v/>
      </c>
      <c r="AA288" s="56" t="s">
        <v>456</v>
      </c>
      <c r="AB288" s="57"/>
      <c r="AC288" s="335" t="s">
        <v>457</v>
      </c>
      <c r="AG288" s="64"/>
      <c r="AJ288" s="68"/>
      <c r="AK288" s="68">
        <v>0</v>
      </c>
      <c r="BB288" s="33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idden="1" x14ac:dyDescent="0.2">
      <c r="A289" s="585"/>
      <c r="B289" s="586"/>
      <c r="C289" s="586"/>
      <c r="D289" s="586"/>
      <c r="E289" s="586"/>
      <c r="F289" s="586"/>
      <c r="G289" s="586"/>
      <c r="H289" s="586"/>
      <c r="I289" s="586"/>
      <c r="J289" s="586"/>
      <c r="K289" s="586"/>
      <c r="L289" s="586"/>
      <c r="M289" s="586"/>
      <c r="N289" s="586"/>
      <c r="O289" s="587"/>
      <c r="P289" s="591" t="s">
        <v>72</v>
      </c>
      <c r="Q289" s="592"/>
      <c r="R289" s="592"/>
      <c r="S289" s="592"/>
      <c r="T289" s="592"/>
      <c r="U289" s="592"/>
      <c r="V289" s="593"/>
      <c r="W289" s="37" t="s">
        <v>73</v>
      </c>
      <c r="X289" s="577">
        <f>IFERROR(X288/H288,"0")</f>
        <v>0</v>
      </c>
      <c r="Y289" s="577">
        <f>IFERROR(Y288/H288,"0")</f>
        <v>0</v>
      </c>
      <c r="Z289" s="577">
        <f>IFERROR(IF(Z288="",0,Z288),"0")</f>
        <v>0</v>
      </c>
      <c r="AA289" s="578"/>
      <c r="AB289" s="578"/>
      <c r="AC289" s="578"/>
    </row>
    <row r="290" spans="1:68" hidden="1" x14ac:dyDescent="0.2">
      <c r="A290" s="586"/>
      <c r="B290" s="586"/>
      <c r="C290" s="586"/>
      <c r="D290" s="586"/>
      <c r="E290" s="586"/>
      <c r="F290" s="586"/>
      <c r="G290" s="586"/>
      <c r="H290" s="586"/>
      <c r="I290" s="586"/>
      <c r="J290" s="586"/>
      <c r="K290" s="586"/>
      <c r="L290" s="586"/>
      <c r="M290" s="586"/>
      <c r="N290" s="586"/>
      <c r="O290" s="587"/>
      <c r="P290" s="591" t="s">
        <v>72</v>
      </c>
      <c r="Q290" s="592"/>
      <c r="R290" s="592"/>
      <c r="S290" s="592"/>
      <c r="T290" s="592"/>
      <c r="U290" s="592"/>
      <c r="V290" s="593"/>
      <c r="W290" s="37" t="s">
        <v>70</v>
      </c>
      <c r="X290" s="577">
        <f>IFERROR(SUM(X288:X288),"0")</f>
        <v>0</v>
      </c>
      <c r="Y290" s="577">
        <f>IFERROR(SUM(Y288:Y288),"0")</f>
        <v>0</v>
      </c>
      <c r="Z290" s="37"/>
      <c r="AA290" s="578"/>
      <c r="AB290" s="578"/>
      <c r="AC290" s="578"/>
    </row>
    <row r="291" spans="1:68" ht="16.5" hidden="1" customHeight="1" x14ac:dyDescent="0.25">
      <c r="A291" s="629" t="s">
        <v>458</v>
      </c>
      <c r="B291" s="586"/>
      <c r="C291" s="586"/>
      <c r="D291" s="586"/>
      <c r="E291" s="586"/>
      <c r="F291" s="586"/>
      <c r="G291" s="586"/>
      <c r="H291" s="586"/>
      <c r="I291" s="586"/>
      <c r="J291" s="586"/>
      <c r="K291" s="586"/>
      <c r="L291" s="586"/>
      <c r="M291" s="586"/>
      <c r="N291" s="586"/>
      <c r="O291" s="586"/>
      <c r="P291" s="586"/>
      <c r="Q291" s="586"/>
      <c r="R291" s="586"/>
      <c r="S291" s="586"/>
      <c r="T291" s="586"/>
      <c r="U291" s="586"/>
      <c r="V291" s="586"/>
      <c r="W291" s="586"/>
      <c r="X291" s="586"/>
      <c r="Y291" s="586"/>
      <c r="Z291" s="586"/>
      <c r="AA291" s="570"/>
      <c r="AB291" s="570"/>
      <c r="AC291" s="570"/>
    </row>
    <row r="292" spans="1:68" ht="14.25" hidden="1" customHeight="1" x14ac:dyDescent="0.25">
      <c r="A292" s="597" t="s">
        <v>103</v>
      </c>
      <c r="B292" s="586"/>
      <c r="C292" s="586"/>
      <c r="D292" s="586"/>
      <c r="E292" s="586"/>
      <c r="F292" s="586"/>
      <c r="G292" s="586"/>
      <c r="H292" s="586"/>
      <c r="I292" s="586"/>
      <c r="J292" s="586"/>
      <c r="K292" s="586"/>
      <c r="L292" s="586"/>
      <c r="M292" s="586"/>
      <c r="N292" s="586"/>
      <c r="O292" s="586"/>
      <c r="P292" s="586"/>
      <c r="Q292" s="586"/>
      <c r="R292" s="586"/>
      <c r="S292" s="586"/>
      <c r="T292" s="586"/>
      <c r="U292" s="586"/>
      <c r="V292" s="586"/>
      <c r="W292" s="586"/>
      <c r="X292" s="586"/>
      <c r="Y292" s="586"/>
      <c r="Z292" s="586"/>
      <c r="AA292" s="571"/>
      <c r="AB292" s="571"/>
      <c r="AC292" s="571"/>
    </row>
    <row r="293" spans="1:68" ht="27" hidden="1" customHeight="1" x14ac:dyDescent="0.25">
      <c r="A293" s="54" t="s">
        <v>459</v>
      </c>
      <c r="B293" s="54" t="s">
        <v>460</v>
      </c>
      <c r="C293" s="31">
        <v>4301012024</v>
      </c>
      <c r="D293" s="579">
        <v>4680115885615</v>
      </c>
      <c r="E293" s="580"/>
      <c r="F293" s="574">
        <v>1.35</v>
      </c>
      <c r="G293" s="32">
        <v>8</v>
      </c>
      <c r="H293" s="574">
        <v>10.8</v>
      </c>
      <c r="I293" s="574">
        <v>11.234999999999999</v>
      </c>
      <c r="J293" s="32">
        <v>64</v>
      </c>
      <c r="K293" s="32" t="s">
        <v>106</v>
      </c>
      <c r="L293" s="32"/>
      <c r="M293" s="33" t="s">
        <v>78</v>
      </c>
      <c r="N293" s="33"/>
      <c r="O293" s="32">
        <v>55</v>
      </c>
      <c r="P293" s="89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3" s="582"/>
      <c r="R293" s="582"/>
      <c r="S293" s="582"/>
      <c r="T293" s="583"/>
      <c r="U293" s="34"/>
      <c r="V293" s="34"/>
      <c r="W293" s="35" t="s">
        <v>70</v>
      </c>
      <c r="X293" s="575">
        <v>0</v>
      </c>
      <c r="Y293" s="576">
        <f t="shared" ref="Y293:Y298" si="42">IFERROR(IF(X293="",0,CEILING((X293/$H293),1)*$H293),"")</f>
        <v>0</v>
      </c>
      <c r="Z293" s="36" t="str">
        <f>IFERROR(IF(Y293=0,"",ROUNDUP(Y293/H293,0)*0.01898),"")</f>
        <v/>
      </c>
      <c r="AA293" s="56"/>
      <c r="AB293" s="57"/>
      <c r="AC293" s="337" t="s">
        <v>461</v>
      </c>
      <c r="AG293" s="64"/>
      <c r="AJ293" s="68"/>
      <c r="AK293" s="68">
        <v>0</v>
      </c>
      <c r="BB293" s="338" t="s">
        <v>1</v>
      </c>
      <c r="BM293" s="64">
        <f t="shared" ref="BM293:BM298" si="43">IFERROR(X293*I293/H293,"0")</f>
        <v>0</v>
      </c>
      <c r="BN293" s="64">
        <f t="shared" ref="BN293:BN298" si="44">IFERROR(Y293*I293/H293,"0")</f>
        <v>0</v>
      </c>
      <c r="BO293" s="64">
        <f t="shared" ref="BO293:BO298" si="45">IFERROR(1/J293*(X293/H293),"0")</f>
        <v>0</v>
      </c>
      <c r="BP293" s="64">
        <f t="shared" ref="BP293:BP298" si="46">IFERROR(1/J293*(Y293/H293),"0")</f>
        <v>0</v>
      </c>
    </row>
    <row r="294" spans="1:68" ht="27" hidden="1" customHeight="1" x14ac:dyDescent="0.25">
      <c r="A294" s="54" t="s">
        <v>462</v>
      </c>
      <c r="B294" s="54" t="s">
        <v>463</v>
      </c>
      <c r="C294" s="31">
        <v>4301011911</v>
      </c>
      <c r="D294" s="579">
        <v>4680115885554</v>
      </c>
      <c r="E294" s="580"/>
      <c r="F294" s="574">
        <v>1.35</v>
      </c>
      <c r="G294" s="32">
        <v>8</v>
      </c>
      <c r="H294" s="574">
        <v>10.8</v>
      </c>
      <c r="I294" s="574">
        <v>11.28</v>
      </c>
      <c r="J294" s="32">
        <v>48</v>
      </c>
      <c r="K294" s="32" t="s">
        <v>106</v>
      </c>
      <c r="L294" s="32"/>
      <c r="M294" s="33" t="s">
        <v>464</v>
      </c>
      <c r="N294" s="33"/>
      <c r="O294" s="32">
        <v>55</v>
      </c>
      <c r="P294" s="73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82"/>
      <c r="R294" s="582"/>
      <c r="S294" s="582"/>
      <c r="T294" s="583"/>
      <c r="U294" s="34"/>
      <c r="V294" s="34"/>
      <c r="W294" s="35" t="s">
        <v>70</v>
      </c>
      <c r="X294" s="575">
        <v>0</v>
      </c>
      <c r="Y294" s="576">
        <f t="shared" si="42"/>
        <v>0</v>
      </c>
      <c r="Z294" s="36" t="str">
        <f>IFERROR(IF(Y294=0,"",ROUNDUP(Y294/H294,0)*0.02039),"")</f>
        <v/>
      </c>
      <c r="AA294" s="56"/>
      <c r="AB294" s="57"/>
      <c r="AC294" s="339" t="s">
        <v>465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27" hidden="1" customHeight="1" x14ac:dyDescent="0.25">
      <c r="A295" s="54" t="s">
        <v>462</v>
      </c>
      <c r="B295" s="54" t="s">
        <v>466</v>
      </c>
      <c r="C295" s="31">
        <v>4301012016</v>
      </c>
      <c r="D295" s="579">
        <v>4680115885554</v>
      </c>
      <c r="E295" s="580"/>
      <c r="F295" s="574">
        <v>1.35</v>
      </c>
      <c r="G295" s="32">
        <v>8</v>
      </c>
      <c r="H295" s="574">
        <v>10.8</v>
      </c>
      <c r="I295" s="574">
        <v>11.234999999999999</v>
      </c>
      <c r="J295" s="32">
        <v>64</v>
      </c>
      <c r="K295" s="32" t="s">
        <v>106</v>
      </c>
      <c r="L295" s="32" t="s">
        <v>128</v>
      </c>
      <c r="M295" s="33" t="s">
        <v>78</v>
      </c>
      <c r="N295" s="33"/>
      <c r="O295" s="32">
        <v>55</v>
      </c>
      <c r="P295" s="85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2"/>
      <c r="R295" s="582"/>
      <c r="S295" s="582"/>
      <c r="T295" s="583"/>
      <c r="U295" s="34"/>
      <c r="V295" s="34"/>
      <c r="W295" s="35" t="s">
        <v>70</v>
      </c>
      <c r="X295" s="575">
        <v>0</v>
      </c>
      <c r="Y295" s="576">
        <f t="shared" si="42"/>
        <v>0</v>
      </c>
      <c r="Z295" s="36" t="str">
        <f>IFERROR(IF(Y295=0,"",ROUNDUP(Y295/H295,0)*0.01898),"")</f>
        <v/>
      </c>
      <c r="AA295" s="56"/>
      <c r="AB295" s="57"/>
      <c r="AC295" s="341" t="s">
        <v>467</v>
      </c>
      <c r="AG295" s="64"/>
      <c r="AJ295" s="68" t="s">
        <v>130</v>
      </c>
      <c r="AK295" s="68">
        <v>691.2</v>
      </c>
      <c r="BB295" s="342" t="s">
        <v>1</v>
      </c>
      <c r="BM295" s="64">
        <f t="shared" si="43"/>
        <v>0</v>
      </c>
      <c r="BN295" s="64">
        <f t="shared" si="44"/>
        <v>0</v>
      </c>
      <c r="BO295" s="64">
        <f t="shared" si="45"/>
        <v>0</v>
      </c>
      <c r="BP295" s="64">
        <f t="shared" si="46"/>
        <v>0</v>
      </c>
    </row>
    <row r="296" spans="1:68" ht="37.5" hidden="1" customHeight="1" x14ac:dyDescent="0.25">
      <c r="A296" s="54" t="s">
        <v>468</v>
      </c>
      <c r="B296" s="54" t="s">
        <v>469</v>
      </c>
      <c r="C296" s="31">
        <v>4301011858</v>
      </c>
      <c r="D296" s="579">
        <v>4680115885646</v>
      </c>
      <c r="E296" s="580"/>
      <c r="F296" s="574">
        <v>1.35</v>
      </c>
      <c r="G296" s="32">
        <v>8</v>
      </c>
      <c r="H296" s="574">
        <v>10.8</v>
      </c>
      <c r="I296" s="574">
        <v>11.234999999999999</v>
      </c>
      <c r="J296" s="32">
        <v>64</v>
      </c>
      <c r="K296" s="32" t="s">
        <v>106</v>
      </c>
      <c r="L296" s="32"/>
      <c r="M296" s="33" t="s">
        <v>107</v>
      </c>
      <c r="N296" s="33"/>
      <c r="O296" s="32">
        <v>55</v>
      </c>
      <c r="P296" s="7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6" s="582"/>
      <c r="R296" s="582"/>
      <c r="S296" s="582"/>
      <c r="T296" s="583"/>
      <c r="U296" s="34"/>
      <c r="V296" s="34"/>
      <c r="W296" s="35" t="s">
        <v>70</v>
      </c>
      <c r="X296" s="575">
        <v>0</v>
      </c>
      <c r="Y296" s="576">
        <f t="shared" si="42"/>
        <v>0</v>
      </c>
      <c r="Z296" s="36" t="str">
        <f>IFERROR(IF(Y296=0,"",ROUNDUP(Y296/H296,0)*0.01898),"")</f>
        <v/>
      </c>
      <c r="AA296" s="56"/>
      <c r="AB296" s="57"/>
      <c r="AC296" s="343" t="s">
        <v>470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ht="27" hidden="1" customHeight="1" x14ac:dyDescent="0.25">
      <c r="A297" s="54" t="s">
        <v>471</v>
      </c>
      <c r="B297" s="54" t="s">
        <v>472</v>
      </c>
      <c r="C297" s="31">
        <v>4301011857</v>
      </c>
      <c r="D297" s="579">
        <v>4680115885622</v>
      </c>
      <c r="E297" s="580"/>
      <c r="F297" s="574">
        <v>0.4</v>
      </c>
      <c r="G297" s="32">
        <v>10</v>
      </c>
      <c r="H297" s="574">
        <v>4</v>
      </c>
      <c r="I297" s="574">
        <v>4.21</v>
      </c>
      <c r="J297" s="32">
        <v>132</v>
      </c>
      <c r="K297" s="32" t="s">
        <v>111</v>
      </c>
      <c r="L297" s="32"/>
      <c r="M297" s="33" t="s">
        <v>107</v>
      </c>
      <c r="N297" s="33"/>
      <c r="O297" s="32">
        <v>55</v>
      </c>
      <c r="P297" s="88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7" s="582"/>
      <c r="R297" s="582"/>
      <c r="S297" s="582"/>
      <c r="T297" s="583"/>
      <c r="U297" s="34"/>
      <c r="V297" s="34"/>
      <c r="W297" s="35" t="s">
        <v>70</v>
      </c>
      <c r="X297" s="575">
        <v>0</v>
      </c>
      <c r="Y297" s="576">
        <f t="shared" si="42"/>
        <v>0</v>
      </c>
      <c r="Z297" s="36" t="str">
        <f>IFERROR(IF(Y297=0,"",ROUNDUP(Y297/H297,0)*0.00902),"")</f>
        <v/>
      </c>
      <c r="AA297" s="56"/>
      <c r="AB297" s="57"/>
      <c r="AC297" s="345" t="s">
        <v>461</v>
      </c>
      <c r="AG297" s="64"/>
      <c r="AJ297" s="68"/>
      <c r="AK297" s="68">
        <v>0</v>
      </c>
      <c r="BB297" s="346" t="s">
        <v>1</v>
      </c>
      <c r="BM297" s="64">
        <f t="shared" si="43"/>
        <v>0</v>
      </c>
      <c r="BN297" s="64">
        <f t="shared" si="44"/>
        <v>0</v>
      </c>
      <c r="BO297" s="64">
        <f t="shared" si="45"/>
        <v>0</v>
      </c>
      <c r="BP297" s="64">
        <f t="shared" si="46"/>
        <v>0</v>
      </c>
    </row>
    <row r="298" spans="1:68" ht="27" hidden="1" customHeight="1" x14ac:dyDescent="0.25">
      <c r="A298" s="54" t="s">
        <v>473</v>
      </c>
      <c r="B298" s="54" t="s">
        <v>474</v>
      </c>
      <c r="C298" s="31">
        <v>4301011859</v>
      </c>
      <c r="D298" s="579">
        <v>4680115885608</v>
      </c>
      <c r="E298" s="580"/>
      <c r="F298" s="574">
        <v>0.4</v>
      </c>
      <c r="G298" s="32">
        <v>10</v>
      </c>
      <c r="H298" s="574">
        <v>4</v>
      </c>
      <c r="I298" s="574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5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8" s="582"/>
      <c r="R298" s="582"/>
      <c r="S298" s="582"/>
      <c r="T298" s="583"/>
      <c r="U298" s="34"/>
      <c r="V298" s="34"/>
      <c r="W298" s="35" t="s">
        <v>70</v>
      </c>
      <c r="X298" s="575">
        <v>0</v>
      </c>
      <c r="Y298" s="576">
        <f t="shared" si="42"/>
        <v>0</v>
      </c>
      <c r="Z298" s="36" t="str">
        <f>IFERROR(IF(Y298=0,"",ROUNDUP(Y298/H298,0)*0.00902),"")</f>
        <v/>
      </c>
      <c r="AA298" s="56"/>
      <c r="AB298" s="57"/>
      <c r="AC298" s="347" t="s">
        <v>475</v>
      </c>
      <c r="AG298" s="64"/>
      <c r="AJ298" s="68"/>
      <c r="AK298" s="68">
        <v>0</v>
      </c>
      <c r="BB298" s="348" t="s">
        <v>1</v>
      </c>
      <c r="BM298" s="64">
        <f t="shared" si="43"/>
        <v>0</v>
      </c>
      <c r="BN298" s="64">
        <f t="shared" si="44"/>
        <v>0</v>
      </c>
      <c r="BO298" s="64">
        <f t="shared" si="45"/>
        <v>0</v>
      </c>
      <c r="BP298" s="64">
        <f t="shared" si="46"/>
        <v>0</v>
      </c>
    </row>
    <row r="299" spans="1:68" hidden="1" x14ac:dyDescent="0.2">
      <c r="A299" s="585"/>
      <c r="B299" s="586"/>
      <c r="C299" s="586"/>
      <c r="D299" s="586"/>
      <c r="E299" s="586"/>
      <c r="F299" s="586"/>
      <c r="G299" s="586"/>
      <c r="H299" s="586"/>
      <c r="I299" s="586"/>
      <c r="J299" s="586"/>
      <c r="K299" s="586"/>
      <c r="L299" s="586"/>
      <c r="M299" s="586"/>
      <c r="N299" s="586"/>
      <c r="O299" s="587"/>
      <c r="P299" s="591" t="s">
        <v>72</v>
      </c>
      <c r="Q299" s="592"/>
      <c r="R299" s="592"/>
      <c r="S299" s="592"/>
      <c r="T299" s="592"/>
      <c r="U299" s="592"/>
      <c r="V299" s="593"/>
      <c r="W299" s="37" t="s">
        <v>73</v>
      </c>
      <c r="X299" s="577">
        <f>IFERROR(X293/H293,"0")+IFERROR(X294/H294,"0")+IFERROR(X295/H295,"0")+IFERROR(X296/H296,"0")+IFERROR(X297/H297,"0")+IFERROR(X298/H298,"0")</f>
        <v>0</v>
      </c>
      <c r="Y299" s="577">
        <f>IFERROR(Y293/H293,"0")+IFERROR(Y294/H294,"0")+IFERROR(Y295/H295,"0")+IFERROR(Y296/H296,"0")+IFERROR(Y297/H297,"0")+IFERROR(Y298/H298,"0")</f>
        <v>0</v>
      </c>
      <c r="Z299" s="577">
        <f>IFERROR(IF(Z293="",0,Z293),"0")+IFERROR(IF(Z294="",0,Z294),"0")+IFERROR(IF(Z295="",0,Z295),"0")+IFERROR(IF(Z296="",0,Z296),"0")+IFERROR(IF(Z297="",0,Z297),"0")+IFERROR(IF(Z298="",0,Z298),"0")</f>
        <v>0</v>
      </c>
      <c r="AA299" s="578"/>
      <c r="AB299" s="578"/>
      <c r="AC299" s="578"/>
    </row>
    <row r="300" spans="1:68" hidden="1" x14ac:dyDescent="0.2">
      <c r="A300" s="586"/>
      <c r="B300" s="586"/>
      <c r="C300" s="586"/>
      <c r="D300" s="586"/>
      <c r="E300" s="586"/>
      <c r="F300" s="586"/>
      <c r="G300" s="586"/>
      <c r="H300" s="586"/>
      <c r="I300" s="586"/>
      <c r="J300" s="586"/>
      <c r="K300" s="586"/>
      <c r="L300" s="586"/>
      <c r="M300" s="586"/>
      <c r="N300" s="586"/>
      <c r="O300" s="587"/>
      <c r="P300" s="591" t="s">
        <v>72</v>
      </c>
      <c r="Q300" s="592"/>
      <c r="R300" s="592"/>
      <c r="S300" s="592"/>
      <c r="T300" s="592"/>
      <c r="U300" s="592"/>
      <c r="V300" s="593"/>
      <c r="W300" s="37" t="s">
        <v>70</v>
      </c>
      <c r="X300" s="577">
        <f>IFERROR(SUM(X293:X298),"0")</f>
        <v>0</v>
      </c>
      <c r="Y300" s="577">
        <f>IFERROR(SUM(Y293:Y298),"0")</f>
        <v>0</v>
      </c>
      <c r="Z300" s="37"/>
      <c r="AA300" s="578"/>
      <c r="AB300" s="578"/>
      <c r="AC300" s="578"/>
    </row>
    <row r="301" spans="1:68" ht="14.25" hidden="1" customHeight="1" x14ac:dyDescent="0.25">
      <c r="A301" s="597" t="s">
        <v>64</v>
      </c>
      <c r="B301" s="586"/>
      <c r="C301" s="586"/>
      <c r="D301" s="586"/>
      <c r="E301" s="586"/>
      <c r="F301" s="586"/>
      <c r="G301" s="586"/>
      <c r="H301" s="586"/>
      <c r="I301" s="586"/>
      <c r="J301" s="586"/>
      <c r="K301" s="586"/>
      <c r="L301" s="586"/>
      <c r="M301" s="586"/>
      <c r="N301" s="586"/>
      <c r="O301" s="586"/>
      <c r="P301" s="586"/>
      <c r="Q301" s="586"/>
      <c r="R301" s="586"/>
      <c r="S301" s="586"/>
      <c r="T301" s="586"/>
      <c r="U301" s="586"/>
      <c r="V301" s="586"/>
      <c r="W301" s="586"/>
      <c r="X301" s="586"/>
      <c r="Y301" s="586"/>
      <c r="Z301" s="586"/>
      <c r="AA301" s="571"/>
      <c r="AB301" s="571"/>
      <c r="AC301" s="571"/>
    </row>
    <row r="302" spans="1:68" ht="27" hidden="1" customHeight="1" x14ac:dyDescent="0.25">
      <c r="A302" s="54" t="s">
        <v>476</v>
      </c>
      <c r="B302" s="54" t="s">
        <v>477</v>
      </c>
      <c r="C302" s="31">
        <v>4301030878</v>
      </c>
      <c r="D302" s="579">
        <v>4607091387193</v>
      </c>
      <c r="E302" s="580"/>
      <c r="F302" s="574">
        <v>0.7</v>
      </c>
      <c r="G302" s="32">
        <v>6</v>
      </c>
      <c r="H302" s="574">
        <v>4.2</v>
      </c>
      <c r="I302" s="574">
        <v>4.47</v>
      </c>
      <c r="J302" s="32">
        <v>132</v>
      </c>
      <c r="K302" s="32" t="s">
        <v>111</v>
      </c>
      <c r="L302" s="32"/>
      <c r="M302" s="33" t="s">
        <v>68</v>
      </c>
      <c r="N302" s="33"/>
      <c r="O302" s="32">
        <v>35</v>
      </c>
      <c r="P302" s="58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2" s="582"/>
      <c r="R302" s="582"/>
      <c r="S302" s="582"/>
      <c r="T302" s="583"/>
      <c r="U302" s="34"/>
      <c r="V302" s="34"/>
      <c r="W302" s="35" t="s">
        <v>70</v>
      </c>
      <c r="X302" s="575">
        <v>0</v>
      </c>
      <c r="Y302" s="576">
        <f t="shared" ref="Y302:Y308" si="47">IFERROR(IF(X302="",0,CEILING((X302/$H302),1)*$H302),"")</f>
        <v>0</v>
      </c>
      <c r="Z302" s="36" t="str">
        <f>IFERROR(IF(Y302=0,"",ROUNDUP(Y302/H302,0)*0.00902),"")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ref="BM302:BM308" si="48">IFERROR(X302*I302/H302,"0")</f>
        <v>0</v>
      </c>
      <c r="BN302" s="64">
        <f t="shared" ref="BN302:BN308" si="49">IFERROR(Y302*I302/H302,"0")</f>
        <v>0</v>
      </c>
      <c r="BO302" s="64">
        <f t="shared" ref="BO302:BO308" si="50">IFERROR(1/J302*(X302/H302),"0")</f>
        <v>0</v>
      </c>
      <c r="BP302" s="64">
        <f t="shared" ref="BP302:BP308" si="51">IFERROR(1/J302*(Y302/H302),"0")</f>
        <v>0</v>
      </c>
    </row>
    <row r="303" spans="1:68" ht="27" customHeight="1" x14ac:dyDescent="0.25">
      <c r="A303" s="54" t="s">
        <v>479</v>
      </c>
      <c r="B303" s="54" t="s">
        <v>480</v>
      </c>
      <c r="C303" s="31">
        <v>4301031153</v>
      </c>
      <c r="D303" s="579">
        <v>4607091387230</v>
      </c>
      <c r="E303" s="580"/>
      <c r="F303" s="574">
        <v>0.7</v>
      </c>
      <c r="G303" s="32">
        <v>6</v>
      </c>
      <c r="H303" s="574">
        <v>4.2</v>
      </c>
      <c r="I303" s="574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40</v>
      </c>
      <c r="P303" s="6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3" s="582"/>
      <c r="R303" s="582"/>
      <c r="S303" s="582"/>
      <c r="T303" s="583"/>
      <c r="U303" s="34"/>
      <c r="V303" s="34"/>
      <c r="W303" s="35" t="s">
        <v>70</v>
      </c>
      <c r="X303" s="575">
        <v>410</v>
      </c>
      <c r="Y303" s="576">
        <f t="shared" si="47"/>
        <v>411.6</v>
      </c>
      <c r="Z303" s="36">
        <f>IFERROR(IF(Y303=0,"",ROUNDUP(Y303/H303,0)*0.00902),"")</f>
        <v>0.88396000000000008</v>
      </c>
      <c r="AA303" s="56"/>
      <c r="AB303" s="57"/>
      <c r="AC303" s="351" t="s">
        <v>481</v>
      </c>
      <c r="AG303" s="64"/>
      <c r="AJ303" s="68"/>
      <c r="AK303" s="68">
        <v>0</v>
      </c>
      <c r="BB303" s="352" t="s">
        <v>1</v>
      </c>
      <c r="BM303" s="64">
        <f t="shared" si="48"/>
        <v>436.35714285714278</v>
      </c>
      <c r="BN303" s="64">
        <f t="shared" si="49"/>
        <v>438.06</v>
      </c>
      <c r="BO303" s="64">
        <f t="shared" si="50"/>
        <v>0.73953823953823961</v>
      </c>
      <c r="BP303" s="64">
        <f t="shared" si="51"/>
        <v>0.74242424242424243</v>
      </c>
    </row>
    <row r="304" spans="1:68" ht="27" hidden="1" customHeight="1" x14ac:dyDescent="0.25">
      <c r="A304" s="54" t="s">
        <v>482</v>
      </c>
      <c r="B304" s="54" t="s">
        <v>483</v>
      </c>
      <c r="C304" s="31">
        <v>4301031154</v>
      </c>
      <c r="D304" s="579">
        <v>4607091387292</v>
      </c>
      <c r="E304" s="580"/>
      <c r="F304" s="574">
        <v>0.73</v>
      </c>
      <c r="G304" s="32">
        <v>6</v>
      </c>
      <c r="H304" s="574">
        <v>4.38</v>
      </c>
      <c r="I304" s="574">
        <v>4.6500000000000004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45</v>
      </c>
      <c r="P304" s="77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4" s="582"/>
      <c r="R304" s="582"/>
      <c r="S304" s="582"/>
      <c r="T304" s="583"/>
      <c r="U304" s="34"/>
      <c r="V304" s="34"/>
      <c r="W304" s="35" t="s">
        <v>70</v>
      </c>
      <c r="X304" s="575">
        <v>0</v>
      </c>
      <c r="Y304" s="576">
        <f t="shared" si="47"/>
        <v>0</v>
      </c>
      <c r="Z304" s="36" t="str">
        <f>IFERROR(IF(Y304=0,"",ROUNDUP(Y304/H304,0)*0.00902),"")</f>
        <v/>
      </c>
      <c r="AA304" s="56"/>
      <c r="AB304" s="57"/>
      <c r="AC304" s="353" t="s">
        <v>484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hidden="1" customHeight="1" x14ac:dyDescent="0.25">
      <c r="A305" s="54" t="s">
        <v>485</v>
      </c>
      <c r="B305" s="54" t="s">
        <v>486</v>
      </c>
      <c r="C305" s="31">
        <v>4301031152</v>
      </c>
      <c r="D305" s="579">
        <v>4607091387285</v>
      </c>
      <c r="E305" s="580"/>
      <c r="F305" s="574">
        <v>0.35</v>
      </c>
      <c r="G305" s="32">
        <v>6</v>
      </c>
      <c r="H305" s="574">
        <v>2.1</v>
      </c>
      <c r="I305" s="574">
        <v>2.23</v>
      </c>
      <c r="J305" s="32">
        <v>234</v>
      </c>
      <c r="K305" s="32" t="s">
        <v>67</v>
      </c>
      <c r="L305" s="32"/>
      <c r="M305" s="33" t="s">
        <v>68</v>
      </c>
      <c r="N305" s="33"/>
      <c r="O305" s="32">
        <v>40</v>
      </c>
      <c r="P305" s="6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5" s="582"/>
      <c r="R305" s="582"/>
      <c r="S305" s="582"/>
      <c r="T305" s="583"/>
      <c r="U305" s="34"/>
      <c r="V305" s="34"/>
      <c r="W305" s="35" t="s">
        <v>70</v>
      </c>
      <c r="X305" s="575">
        <v>0</v>
      </c>
      <c r="Y305" s="576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481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487</v>
      </c>
      <c r="B306" s="54" t="s">
        <v>488</v>
      </c>
      <c r="C306" s="31">
        <v>4301031305</v>
      </c>
      <c r="D306" s="579">
        <v>4607091389845</v>
      </c>
      <c r="E306" s="580"/>
      <c r="F306" s="574">
        <v>0.35</v>
      </c>
      <c r="G306" s="32">
        <v>6</v>
      </c>
      <c r="H306" s="574">
        <v>2.1</v>
      </c>
      <c r="I306" s="574">
        <v>2.2000000000000002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7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6" s="582"/>
      <c r="R306" s="582"/>
      <c r="S306" s="582"/>
      <c r="T306" s="583"/>
      <c r="U306" s="34"/>
      <c r="V306" s="34"/>
      <c r="W306" s="35" t="s">
        <v>70</v>
      </c>
      <c r="X306" s="575">
        <v>6</v>
      </c>
      <c r="Y306" s="576">
        <f t="shared" si="47"/>
        <v>6.3000000000000007</v>
      </c>
      <c r="Z306" s="36">
        <f>IFERROR(IF(Y306=0,"",ROUNDUP(Y306/H306,0)*0.00502),"")</f>
        <v>1.506E-2</v>
      </c>
      <c r="AA306" s="56"/>
      <c r="AB306" s="57"/>
      <c r="AC306" s="357" t="s">
        <v>489</v>
      </c>
      <c r="AG306" s="64"/>
      <c r="AJ306" s="68"/>
      <c r="AK306" s="68">
        <v>0</v>
      </c>
      <c r="BB306" s="358" t="s">
        <v>1</v>
      </c>
      <c r="BM306" s="64">
        <f t="shared" si="48"/>
        <v>6.2857142857142856</v>
      </c>
      <c r="BN306" s="64">
        <f t="shared" si="49"/>
        <v>6.6000000000000014</v>
      </c>
      <c r="BO306" s="64">
        <f t="shared" si="50"/>
        <v>1.2210012210012212E-2</v>
      </c>
      <c r="BP306" s="64">
        <f t="shared" si="51"/>
        <v>1.2820512820512822E-2</v>
      </c>
    </row>
    <row r="307" spans="1:68" ht="27" hidden="1" customHeight="1" x14ac:dyDescent="0.25">
      <c r="A307" s="54" t="s">
        <v>490</v>
      </c>
      <c r="B307" s="54" t="s">
        <v>491</v>
      </c>
      <c r="C307" s="31">
        <v>4301031306</v>
      </c>
      <c r="D307" s="579">
        <v>4680115882881</v>
      </c>
      <c r="E307" s="580"/>
      <c r="F307" s="574">
        <v>0.28000000000000003</v>
      </c>
      <c r="G307" s="32">
        <v>6</v>
      </c>
      <c r="H307" s="574">
        <v>1.68</v>
      </c>
      <c r="I307" s="574">
        <v>1.81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1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7" s="582"/>
      <c r="R307" s="582"/>
      <c r="S307" s="582"/>
      <c r="T307" s="583"/>
      <c r="U307" s="34"/>
      <c r="V307" s="34"/>
      <c r="W307" s="35" t="s">
        <v>70</v>
      </c>
      <c r="X307" s="575">
        <v>0</v>
      </c>
      <c r="Y307" s="576">
        <f t="shared" si="47"/>
        <v>0</v>
      </c>
      <c r="Z307" s="36" t="str">
        <f>IFERROR(IF(Y307=0,"",ROUNDUP(Y307/H307,0)*0.00502),"")</f>
        <v/>
      </c>
      <c r="AA307" s="56"/>
      <c r="AB307" s="57"/>
      <c r="AC307" s="359" t="s">
        <v>489</v>
      </c>
      <c r="AG307" s="64"/>
      <c r="AJ307" s="68"/>
      <c r="AK307" s="68">
        <v>0</v>
      </c>
      <c r="BB307" s="360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customHeight="1" x14ac:dyDescent="0.25">
      <c r="A308" s="54" t="s">
        <v>492</v>
      </c>
      <c r="B308" s="54" t="s">
        <v>493</v>
      </c>
      <c r="C308" s="31">
        <v>4301031066</v>
      </c>
      <c r="D308" s="579">
        <v>4607091383836</v>
      </c>
      <c r="E308" s="580"/>
      <c r="F308" s="574">
        <v>0.3</v>
      </c>
      <c r="G308" s="32">
        <v>6</v>
      </c>
      <c r="H308" s="574">
        <v>1.8</v>
      </c>
      <c r="I308" s="574">
        <v>2.028</v>
      </c>
      <c r="J308" s="32">
        <v>182</v>
      </c>
      <c r="K308" s="32" t="s">
        <v>77</v>
      </c>
      <c r="L308" s="32"/>
      <c r="M308" s="33" t="s">
        <v>68</v>
      </c>
      <c r="N308" s="33"/>
      <c r="O308" s="32">
        <v>40</v>
      </c>
      <c r="P308" s="72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8" s="582"/>
      <c r="R308" s="582"/>
      <c r="S308" s="582"/>
      <c r="T308" s="583"/>
      <c r="U308" s="34"/>
      <c r="V308" s="34"/>
      <c r="W308" s="35" t="s">
        <v>70</v>
      </c>
      <c r="X308" s="575">
        <v>9</v>
      </c>
      <c r="Y308" s="576">
        <f t="shared" si="47"/>
        <v>9</v>
      </c>
      <c r="Z308" s="36">
        <f>IFERROR(IF(Y308=0,"",ROUNDUP(Y308/H308,0)*0.00651),"")</f>
        <v>3.2550000000000003E-2</v>
      </c>
      <c r="AA308" s="56"/>
      <c r="AB308" s="57"/>
      <c r="AC308" s="361" t="s">
        <v>494</v>
      </c>
      <c r="AG308" s="64"/>
      <c r="AJ308" s="68"/>
      <c r="AK308" s="68">
        <v>0</v>
      </c>
      <c r="BB308" s="362" t="s">
        <v>1</v>
      </c>
      <c r="BM308" s="64">
        <f t="shared" si="48"/>
        <v>10.139999999999999</v>
      </c>
      <c r="BN308" s="64">
        <f t="shared" si="49"/>
        <v>10.139999999999999</v>
      </c>
      <c r="BO308" s="64">
        <f t="shared" si="50"/>
        <v>2.7472527472527476E-2</v>
      </c>
      <c r="BP308" s="64">
        <f t="shared" si="51"/>
        <v>2.7472527472527476E-2</v>
      </c>
    </row>
    <row r="309" spans="1:68" x14ac:dyDescent="0.2">
      <c r="A309" s="585"/>
      <c r="B309" s="586"/>
      <c r="C309" s="586"/>
      <c r="D309" s="586"/>
      <c r="E309" s="586"/>
      <c r="F309" s="586"/>
      <c r="G309" s="586"/>
      <c r="H309" s="586"/>
      <c r="I309" s="586"/>
      <c r="J309" s="586"/>
      <c r="K309" s="586"/>
      <c r="L309" s="586"/>
      <c r="M309" s="586"/>
      <c r="N309" s="586"/>
      <c r="O309" s="587"/>
      <c r="P309" s="591" t="s">
        <v>72</v>
      </c>
      <c r="Q309" s="592"/>
      <c r="R309" s="592"/>
      <c r="S309" s="592"/>
      <c r="T309" s="592"/>
      <c r="U309" s="592"/>
      <c r="V309" s="593"/>
      <c r="W309" s="37" t="s">
        <v>73</v>
      </c>
      <c r="X309" s="577">
        <f>IFERROR(X302/H302,"0")+IFERROR(X303/H303,"0")+IFERROR(X304/H304,"0")+IFERROR(X305/H305,"0")+IFERROR(X306/H306,"0")+IFERROR(X307/H307,"0")+IFERROR(X308/H308,"0")</f>
        <v>105.47619047619048</v>
      </c>
      <c r="Y309" s="577">
        <f>IFERROR(Y302/H302,"0")+IFERROR(Y303/H303,"0")+IFERROR(Y304/H304,"0")+IFERROR(Y305/H305,"0")+IFERROR(Y306/H306,"0")+IFERROR(Y307/H307,"0")+IFERROR(Y308/H308,"0")</f>
        <v>106</v>
      </c>
      <c r="Z309" s="577">
        <f>IFERROR(IF(Z302="",0,Z302),"0")+IFERROR(IF(Z303="",0,Z303),"0")+IFERROR(IF(Z304="",0,Z304),"0")+IFERROR(IF(Z305="",0,Z305),"0")+IFERROR(IF(Z306="",0,Z306),"0")+IFERROR(IF(Z307="",0,Z307),"0")+IFERROR(IF(Z308="",0,Z308),"0")</f>
        <v>0.93157000000000001</v>
      </c>
      <c r="AA309" s="578"/>
      <c r="AB309" s="578"/>
      <c r="AC309" s="578"/>
    </row>
    <row r="310" spans="1:68" x14ac:dyDescent="0.2">
      <c r="A310" s="586"/>
      <c r="B310" s="586"/>
      <c r="C310" s="586"/>
      <c r="D310" s="586"/>
      <c r="E310" s="586"/>
      <c r="F310" s="586"/>
      <c r="G310" s="586"/>
      <c r="H310" s="586"/>
      <c r="I310" s="586"/>
      <c r="J310" s="586"/>
      <c r="K310" s="586"/>
      <c r="L310" s="586"/>
      <c r="M310" s="586"/>
      <c r="N310" s="586"/>
      <c r="O310" s="587"/>
      <c r="P310" s="591" t="s">
        <v>72</v>
      </c>
      <c r="Q310" s="592"/>
      <c r="R310" s="592"/>
      <c r="S310" s="592"/>
      <c r="T310" s="592"/>
      <c r="U310" s="592"/>
      <c r="V310" s="593"/>
      <c r="W310" s="37" t="s">
        <v>70</v>
      </c>
      <c r="X310" s="577">
        <f>IFERROR(SUM(X302:X308),"0")</f>
        <v>425</v>
      </c>
      <c r="Y310" s="577">
        <f>IFERROR(SUM(Y302:Y308),"0")</f>
        <v>426.90000000000003</v>
      </c>
      <c r="Z310" s="37"/>
      <c r="AA310" s="578"/>
      <c r="AB310" s="578"/>
      <c r="AC310" s="578"/>
    </row>
    <row r="311" spans="1:68" ht="14.25" hidden="1" customHeight="1" x14ac:dyDescent="0.25">
      <c r="A311" s="597" t="s">
        <v>74</v>
      </c>
      <c r="B311" s="586"/>
      <c r="C311" s="586"/>
      <c r="D311" s="586"/>
      <c r="E311" s="586"/>
      <c r="F311" s="586"/>
      <c r="G311" s="586"/>
      <c r="H311" s="586"/>
      <c r="I311" s="586"/>
      <c r="J311" s="586"/>
      <c r="K311" s="586"/>
      <c r="L311" s="586"/>
      <c r="M311" s="586"/>
      <c r="N311" s="586"/>
      <c r="O311" s="586"/>
      <c r="P311" s="586"/>
      <c r="Q311" s="586"/>
      <c r="R311" s="586"/>
      <c r="S311" s="586"/>
      <c r="T311" s="586"/>
      <c r="U311" s="586"/>
      <c r="V311" s="586"/>
      <c r="W311" s="586"/>
      <c r="X311" s="586"/>
      <c r="Y311" s="586"/>
      <c r="Z311" s="586"/>
      <c r="AA311" s="571"/>
      <c r="AB311" s="571"/>
      <c r="AC311" s="571"/>
    </row>
    <row r="312" spans="1:68" ht="27" customHeight="1" x14ac:dyDescent="0.25">
      <c r="A312" s="54" t="s">
        <v>495</v>
      </c>
      <c r="B312" s="54" t="s">
        <v>496</v>
      </c>
      <c r="C312" s="31">
        <v>4301051100</v>
      </c>
      <c r="D312" s="579">
        <v>4607091387766</v>
      </c>
      <c r="E312" s="580"/>
      <c r="F312" s="574">
        <v>1.3</v>
      </c>
      <c r="G312" s="32">
        <v>6</v>
      </c>
      <c r="H312" s="574">
        <v>7.8</v>
      </c>
      <c r="I312" s="574">
        <v>8.3130000000000006</v>
      </c>
      <c r="J312" s="32">
        <v>64</v>
      </c>
      <c r="K312" s="32" t="s">
        <v>106</v>
      </c>
      <c r="L312" s="32"/>
      <c r="M312" s="33" t="s">
        <v>78</v>
      </c>
      <c r="N312" s="33"/>
      <c r="O312" s="32">
        <v>40</v>
      </c>
      <c r="P312" s="6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2" s="582"/>
      <c r="R312" s="582"/>
      <c r="S312" s="582"/>
      <c r="T312" s="583"/>
      <c r="U312" s="34"/>
      <c r="V312" s="34"/>
      <c r="W312" s="35" t="s">
        <v>70</v>
      </c>
      <c r="X312" s="575">
        <v>528</v>
      </c>
      <c r="Y312" s="576">
        <f>IFERROR(IF(X312="",0,CEILING((X312/$H312),1)*$H312),"")</f>
        <v>530.4</v>
      </c>
      <c r="Z312" s="36">
        <f>IFERROR(IF(Y312=0,"",ROUNDUP(Y312/H312,0)*0.01898),"")</f>
        <v>1.29064</v>
      </c>
      <c r="AA312" s="56"/>
      <c r="AB312" s="57"/>
      <c r="AC312" s="363" t="s">
        <v>497</v>
      </c>
      <c r="AG312" s="64"/>
      <c r="AJ312" s="68"/>
      <c r="AK312" s="68">
        <v>0</v>
      </c>
      <c r="BB312" s="364" t="s">
        <v>1</v>
      </c>
      <c r="BM312" s="64">
        <f>IFERROR(X312*I312/H312,"0")</f>
        <v>562.72615384615392</v>
      </c>
      <c r="BN312" s="64">
        <f>IFERROR(Y312*I312/H312,"0")</f>
        <v>565.28400000000011</v>
      </c>
      <c r="BO312" s="64">
        <f>IFERROR(1/J312*(X312/H312),"0")</f>
        <v>1.0576923076923077</v>
      </c>
      <c r="BP312" s="64">
        <f>IFERROR(1/J312*(Y312/H312),"0")</f>
        <v>1.0625</v>
      </c>
    </row>
    <row r="313" spans="1:68" ht="27" hidden="1" customHeight="1" x14ac:dyDescent="0.25">
      <c r="A313" s="54" t="s">
        <v>498</v>
      </c>
      <c r="B313" s="54" t="s">
        <v>499</v>
      </c>
      <c r="C313" s="31">
        <v>4301051818</v>
      </c>
      <c r="D313" s="579">
        <v>4607091387957</v>
      </c>
      <c r="E313" s="580"/>
      <c r="F313" s="574">
        <v>1.3</v>
      </c>
      <c r="G313" s="32">
        <v>6</v>
      </c>
      <c r="H313" s="574">
        <v>7.8</v>
      </c>
      <c r="I313" s="574">
        <v>8.3190000000000008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0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3" s="582"/>
      <c r="R313" s="582"/>
      <c r="S313" s="582"/>
      <c r="T313" s="583"/>
      <c r="U313" s="34"/>
      <c r="V313" s="34"/>
      <c r="W313" s="35" t="s">
        <v>70</v>
      </c>
      <c r="X313" s="575">
        <v>0</v>
      </c>
      <c r="Y313" s="576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500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501</v>
      </c>
      <c r="B314" s="54" t="s">
        <v>502</v>
      </c>
      <c r="C314" s="31">
        <v>4301051819</v>
      </c>
      <c r="D314" s="579">
        <v>4607091387964</v>
      </c>
      <c r="E314" s="580"/>
      <c r="F314" s="574">
        <v>1.35</v>
      </c>
      <c r="G314" s="32">
        <v>6</v>
      </c>
      <c r="H314" s="574">
        <v>8.1</v>
      </c>
      <c r="I314" s="574">
        <v>8.6010000000000009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1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4" s="582"/>
      <c r="R314" s="582"/>
      <c r="S314" s="582"/>
      <c r="T314" s="583"/>
      <c r="U314" s="34"/>
      <c r="V314" s="34"/>
      <c r="W314" s="35" t="s">
        <v>70</v>
      </c>
      <c r="X314" s="575">
        <v>0</v>
      </c>
      <c r="Y314" s="57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503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504</v>
      </c>
      <c r="B315" s="54" t="s">
        <v>505</v>
      </c>
      <c r="C315" s="31">
        <v>4301051734</v>
      </c>
      <c r="D315" s="579">
        <v>4680115884588</v>
      </c>
      <c r="E315" s="580"/>
      <c r="F315" s="574">
        <v>0.5</v>
      </c>
      <c r="G315" s="32">
        <v>6</v>
      </c>
      <c r="H315" s="574">
        <v>3</v>
      </c>
      <c r="I315" s="574">
        <v>3.246</v>
      </c>
      <c r="J315" s="32">
        <v>182</v>
      </c>
      <c r="K315" s="32" t="s">
        <v>77</v>
      </c>
      <c r="L315" s="32"/>
      <c r="M315" s="33" t="s">
        <v>78</v>
      </c>
      <c r="N315" s="33"/>
      <c r="O315" s="32">
        <v>40</v>
      </c>
      <c r="P315" s="58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5" s="582"/>
      <c r="R315" s="582"/>
      <c r="S315" s="582"/>
      <c r="T315" s="583"/>
      <c r="U315" s="34"/>
      <c r="V315" s="34"/>
      <c r="W315" s="35" t="s">
        <v>70</v>
      </c>
      <c r="X315" s="575">
        <v>24</v>
      </c>
      <c r="Y315" s="576">
        <f>IFERROR(IF(X315="",0,CEILING((X315/$H315),1)*$H315),"")</f>
        <v>24</v>
      </c>
      <c r="Z315" s="36">
        <f>IFERROR(IF(Y315=0,"",ROUNDUP(Y315/H315,0)*0.00651),"")</f>
        <v>5.2080000000000001E-2</v>
      </c>
      <c r="AA315" s="56"/>
      <c r="AB315" s="57"/>
      <c r="AC315" s="369" t="s">
        <v>506</v>
      </c>
      <c r="AG315" s="64"/>
      <c r="AJ315" s="68"/>
      <c r="AK315" s="68">
        <v>0</v>
      </c>
      <c r="BB315" s="370" t="s">
        <v>1</v>
      </c>
      <c r="BM315" s="64">
        <f>IFERROR(X315*I315/H315,"0")</f>
        <v>25.968</v>
      </c>
      <c r="BN315" s="64">
        <f>IFERROR(Y315*I315/H315,"0")</f>
        <v>25.968</v>
      </c>
      <c r="BO315" s="64">
        <f>IFERROR(1/J315*(X315/H315),"0")</f>
        <v>4.3956043956043959E-2</v>
      </c>
      <c r="BP315" s="64">
        <f>IFERROR(1/J315*(Y315/H315),"0")</f>
        <v>4.3956043956043959E-2</v>
      </c>
    </row>
    <row r="316" spans="1:68" ht="27" hidden="1" customHeight="1" x14ac:dyDescent="0.25">
      <c r="A316" s="54" t="s">
        <v>507</v>
      </c>
      <c r="B316" s="54" t="s">
        <v>508</v>
      </c>
      <c r="C316" s="31">
        <v>4301051578</v>
      </c>
      <c r="D316" s="579">
        <v>4607091387513</v>
      </c>
      <c r="E316" s="580"/>
      <c r="F316" s="574">
        <v>0.45</v>
      </c>
      <c r="G316" s="32">
        <v>6</v>
      </c>
      <c r="H316" s="574">
        <v>2.7</v>
      </c>
      <c r="I316" s="574">
        <v>2.9580000000000002</v>
      </c>
      <c r="J316" s="32">
        <v>182</v>
      </c>
      <c r="K316" s="32" t="s">
        <v>77</v>
      </c>
      <c r="L316" s="32"/>
      <c r="M316" s="33" t="s">
        <v>93</v>
      </c>
      <c r="N316" s="33"/>
      <c r="O316" s="32">
        <v>40</v>
      </c>
      <c r="P316" s="60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6" s="582"/>
      <c r="R316" s="582"/>
      <c r="S316" s="582"/>
      <c r="T316" s="583"/>
      <c r="U316" s="34"/>
      <c r="V316" s="34"/>
      <c r="W316" s="35" t="s">
        <v>70</v>
      </c>
      <c r="X316" s="575">
        <v>0</v>
      </c>
      <c r="Y316" s="576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509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85"/>
      <c r="B317" s="586"/>
      <c r="C317" s="586"/>
      <c r="D317" s="586"/>
      <c r="E317" s="586"/>
      <c r="F317" s="586"/>
      <c r="G317" s="586"/>
      <c r="H317" s="586"/>
      <c r="I317" s="586"/>
      <c r="J317" s="586"/>
      <c r="K317" s="586"/>
      <c r="L317" s="586"/>
      <c r="M317" s="586"/>
      <c r="N317" s="586"/>
      <c r="O317" s="587"/>
      <c r="P317" s="591" t="s">
        <v>72</v>
      </c>
      <c r="Q317" s="592"/>
      <c r="R317" s="592"/>
      <c r="S317" s="592"/>
      <c r="T317" s="592"/>
      <c r="U317" s="592"/>
      <c r="V317" s="593"/>
      <c r="W317" s="37" t="s">
        <v>73</v>
      </c>
      <c r="X317" s="577">
        <f>IFERROR(X312/H312,"0")+IFERROR(X313/H313,"0")+IFERROR(X314/H314,"0")+IFERROR(X315/H315,"0")+IFERROR(X316/H316,"0")</f>
        <v>75.692307692307693</v>
      </c>
      <c r="Y317" s="577">
        <f>IFERROR(Y312/H312,"0")+IFERROR(Y313/H313,"0")+IFERROR(Y314/H314,"0")+IFERROR(Y315/H315,"0")+IFERROR(Y316/H316,"0")</f>
        <v>76</v>
      </c>
      <c r="Z317" s="577">
        <f>IFERROR(IF(Z312="",0,Z312),"0")+IFERROR(IF(Z313="",0,Z313),"0")+IFERROR(IF(Z314="",0,Z314),"0")+IFERROR(IF(Z315="",0,Z315),"0")+IFERROR(IF(Z316="",0,Z316),"0")</f>
        <v>1.3427199999999999</v>
      </c>
      <c r="AA317" s="578"/>
      <c r="AB317" s="578"/>
      <c r="AC317" s="578"/>
    </row>
    <row r="318" spans="1:68" x14ac:dyDescent="0.2">
      <c r="A318" s="586"/>
      <c r="B318" s="586"/>
      <c r="C318" s="586"/>
      <c r="D318" s="586"/>
      <c r="E318" s="586"/>
      <c r="F318" s="586"/>
      <c r="G318" s="586"/>
      <c r="H318" s="586"/>
      <c r="I318" s="586"/>
      <c r="J318" s="586"/>
      <c r="K318" s="586"/>
      <c r="L318" s="586"/>
      <c r="M318" s="586"/>
      <c r="N318" s="586"/>
      <c r="O318" s="587"/>
      <c r="P318" s="591" t="s">
        <v>72</v>
      </c>
      <c r="Q318" s="592"/>
      <c r="R318" s="592"/>
      <c r="S318" s="592"/>
      <c r="T318" s="592"/>
      <c r="U318" s="592"/>
      <c r="V318" s="593"/>
      <c r="W318" s="37" t="s">
        <v>70</v>
      </c>
      <c r="X318" s="577">
        <f>IFERROR(SUM(X312:X316),"0")</f>
        <v>552</v>
      </c>
      <c r="Y318" s="577">
        <f>IFERROR(SUM(Y312:Y316),"0")</f>
        <v>554.4</v>
      </c>
      <c r="Z318" s="37"/>
      <c r="AA318" s="578"/>
      <c r="AB318" s="578"/>
      <c r="AC318" s="578"/>
    </row>
    <row r="319" spans="1:68" ht="14.25" hidden="1" customHeight="1" x14ac:dyDescent="0.25">
      <c r="A319" s="597" t="s">
        <v>177</v>
      </c>
      <c r="B319" s="586"/>
      <c r="C319" s="586"/>
      <c r="D319" s="586"/>
      <c r="E319" s="586"/>
      <c r="F319" s="586"/>
      <c r="G319" s="586"/>
      <c r="H319" s="586"/>
      <c r="I319" s="586"/>
      <c r="J319" s="586"/>
      <c r="K319" s="586"/>
      <c r="L319" s="586"/>
      <c r="M319" s="586"/>
      <c r="N319" s="586"/>
      <c r="O319" s="586"/>
      <c r="P319" s="586"/>
      <c r="Q319" s="586"/>
      <c r="R319" s="586"/>
      <c r="S319" s="586"/>
      <c r="T319" s="586"/>
      <c r="U319" s="586"/>
      <c r="V319" s="586"/>
      <c r="W319" s="586"/>
      <c r="X319" s="586"/>
      <c r="Y319" s="586"/>
      <c r="Z319" s="586"/>
      <c r="AA319" s="571"/>
      <c r="AB319" s="571"/>
      <c r="AC319" s="571"/>
    </row>
    <row r="320" spans="1:68" ht="27" hidden="1" customHeight="1" x14ac:dyDescent="0.25">
      <c r="A320" s="54" t="s">
        <v>510</v>
      </c>
      <c r="B320" s="54" t="s">
        <v>511</v>
      </c>
      <c r="C320" s="31">
        <v>4301060387</v>
      </c>
      <c r="D320" s="579">
        <v>4607091380880</v>
      </c>
      <c r="E320" s="580"/>
      <c r="F320" s="574">
        <v>1.4</v>
      </c>
      <c r="G320" s="32">
        <v>6</v>
      </c>
      <c r="H320" s="574">
        <v>8.4</v>
      </c>
      <c r="I320" s="574">
        <v>8.9190000000000005</v>
      </c>
      <c r="J320" s="32">
        <v>64</v>
      </c>
      <c r="K320" s="32" t="s">
        <v>106</v>
      </c>
      <c r="L320" s="32"/>
      <c r="M320" s="33" t="s">
        <v>78</v>
      </c>
      <c r="N320" s="33"/>
      <c r="O320" s="32">
        <v>30</v>
      </c>
      <c r="P320" s="8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0" s="582"/>
      <c r="R320" s="582"/>
      <c r="S320" s="582"/>
      <c r="T320" s="583"/>
      <c r="U320" s="34"/>
      <c r="V320" s="34"/>
      <c r="W320" s="35" t="s">
        <v>70</v>
      </c>
      <c r="X320" s="575">
        <v>0</v>
      </c>
      <c r="Y320" s="576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512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513</v>
      </c>
      <c r="B321" s="54" t="s">
        <v>514</v>
      </c>
      <c r="C321" s="31">
        <v>4301060406</v>
      </c>
      <c r="D321" s="579">
        <v>4607091384482</v>
      </c>
      <c r="E321" s="580"/>
      <c r="F321" s="574">
        <v>1.3</v>
      </c>
      <c r="G321" s="32">
        <v>6</v>
      </c>
      <c r="H321" s="574">
        <v>7.8</v>
      </c>
      <c r="I321" s="574">
        <v>8.3190000000000008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4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1" s="582"/>
      <c r="R321" s="582"/>
      <c r="S321" s="582"/>
      <c r="T321" s="583"/>
      <c r="U321" s="34"/>
      <c r="V321" s="34"/>
      <c r="W321" s="35" t="s">
        <v>70</v>
      </c>
      <c r="X321" s="575">
        <v>14</v>
      </c>
      <c r="Y321" s="576">
        <f>IFERROR(IF(X321="",0,CEILING((X321/$H321),1)*$H321),"")</f>
        <v>15.6</v>
      </c>
      <c r="Z321" s="36">
        <f>IFERROR(IF(Y321=0,"",ROUNDUP(Y321/H321,0)*0.01898),"")</f>
        <v>3.7960000000000001E-2</v>
      </c>
      <c r="AA321" s="56"/>
      <c r="AB321" s="57"/>
      <c r="AC321" s="375" t="s">
        <v>515</v>
      </c>
      <c r="AG321" s="64"/>
      <c r="AJ321" s="68"/>
      <c r="AK321" s="68">
        <v>0</v>
      </c>
      <c r="BB321" s="376" t="s">
        <v>1</v>
      </c>
      <c r="BM321" s="64">
        <f>IFERROR(X321*I321/H321,"0")</f>
        <v>14.931538461538462</v>
      </c>
      <c r="BN321" s="64">
        <f>IFERROR(Y321*I321/H321,"0")</f>
        <v>16.638000000000002</v>
      </c>
      <c r="BO321" s="64">
        <f>IFERROR(1/J321*(X321/H321),"0")</f>
        <v>2.8044871794871796E-2</v>
      </c>
      <c r="BP321" s="64">
        <f>IFERROR(1/J321*(Y321/H321),"0")</f>
        <v>3.125E-2</v>
      </c>
    </row>
    <row r="322" spans="1:68" ht="16.5" hidden="1" customHeight="1" x14ac:dyDescent="0.25">
      <c r="A322" s="54" t="s">
        <v>516</v>
      </c>
      <c r="B322" s="54" t="s">
        <v>517</v>
      </c>
      <c r="C322" s="31">
        <v>4301060484</v>
      </c>
      <c r="D322" s="579">
        <v>4607091380897</v>
      </c>
      <c r="E322" s="580"/>
      <c r="F322" s="574">
        <v>1.4</v>
      </c>
      <c r="G322" s="32">
        <v>6</v>
      </c>
      <c r="H322" s="574">
        <v>8.4</v>
      </c>
      <c r="I322" s="574">
        <v>8.9190000000000005</v>
      </c>
      <c r="J322" s="32">
        <v>64</v>
      </c>
      <c r="K322" s="32" t="s">
        <v>106</v>
      </c>
      <c r="L322" s="32"/>
      <c r="M322" s="33" t="s">
        <v>93</v>
      </c>
      <c r="N322" s="33"/>
      <c r="O322" s="32">
        <v>30</v>
      </c>
      <c r="P322" s="76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2" s="582"/>
      <c r="R322" s="582"/>
      <c r="S322" s="582"/>
      <c r="T322" s="583"/>
      <c r="U322" s="34"/>
      <c r="V322" s="34"/>
      <c r="W322" s="35" t="s">
        <v>70</v>
      </c>
      <c r="X322" s="575">
        <v>0</v>
      </c>
      <c r="Y322" s="576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7" t="s">
        <v>518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585"/>
      <c r="B323" s="586"/>
      <c r="C323" s="586"/>
      <c r="D323" s="586"/>
      <c r="E323" s="586"/>
      <c r="F323" s="586"/>
      <c r="G323" s="586"/>
      <c r="H323" s="586"/>
      <c r="I323" s="586"/>
      <c r="J323" s="586"/>
      <c r="K323" s="586"/>
      <c r="L323" s="586"/>
      <c r="M323" s="586"/>
      <c r="N323" s="586"/>
      <c r="O323" s="587"/>
      <c r="P323" s="591" t="s">
        <v>72</v>
      </c>
      <c r="Q323" s="592"/>
      <c r="R323" s="592"/>
      <c r="S323" s="592"/>
      <c r="T323" s="592"/>
      <c r="U323" s="592"/>
      <c r="V323" s="593"/>
      <c r="W323" s="37" t="s">
        <v>73</v>
      </c>
      <c r="X323" s="577">
        <f>IFERROR(X320/H320,"0")+IFERROR(X321/H321,"0")+IFERROR(X322/H322,"0")</f>
        <v>1.7948717948717949</v>
      </c>
      <c r="Y323" s="577">
        <f>IFERROR(Y320/H320,"0")+IFERROR(Y321/H321,"0")+IFERROR(Y322/H322,"0")</f>
        <v>2</v>
      </c>
      <c r="Z323" s="577">
        <f>IFERROR(IF(Z320="",0,Z320),"0")+IFERROR(IF(Z321="",0,Z321),"0")+IFERROR(IF(Z322="",0,Z322),"0")</f>
        <v>3.7960000000000001E-2</v>
      </c>
      <c r="AA323" s="578"/>
      <c r="AB323" s="578"/>
      <c r="AC323" s="578"/>
    </row>
    <row r="324" spans="1:68" x14ac:dyDescent="0.2">
      <c r="A324" s="586"/>
      <c r="B324" s="586"/>
      <c r="C324" s="586"/>
      <c r="D324" s="586"/>
      <c r="E324" s="586"/>
      <c r="F324" s="586"/>
      <c r="G324" s="586"/>
      <c r="H324" s="586"/>
      <c r="I324" s="586"/>
      <c r="J324" s="586"/>
      <c r="K324" s="586"/>
      <c r="L324" s="586"/>
      <c r="M324" s="586"/>
      <c r="N324" s="586"/>
      <c r="O324" s="587"/>
      <c r="P324" s="591" t="s">
        <v>72</v>
      </c>
      <c r="Q324" s="592"/>
      <c r="R324" s="592"/>
      <c r="S324" s="592"/>
      <c r="T324" s="592"/>
      <c r="U324" s="592"/>
      <c r="V324" s="593"/>
      <c r="W324" s="37" t="s">
        <v>70</v>
      </c>
      <c r="X324" s="577">
        <f>IFERROR(SUM(X320:X322),"0")</f>
        <v>14</v>
      </c>
      <c r="Y324" s="577">
        <f>IFERROR(SUM(Y320:Y322),"0")</f>
        <v>15.6</v>
      </c>
      <c r="Z324" s="37"/>
      <c r="AA324" s="578"/>
      <c r="AB324" s="578"/>
      <c r="AC324" s="578"/>
    </row>
    <row r="325" spans="1:68" ht="14.25" hidden="1" customHeight="1" x14ac:dyDescent="0.25">
      <c r="A325" s="597" t="s">
        <v>95</v>
      </c>
      <c r="B325" s="586"/>
      <c r="C325" s="586"/>
      <c r="D325" s="586"/>
      <c r="E325" s="586"/>
      <c r="F325" s="586"/>
      <c r="G325" s="586"/>
      <c r="H325" s="586"/>
      <c r="I325" s="586"/>
      <c r="J325" s="586"/>
      <c r="K325" s="586"/>
      <c r="L325" s="586"/>
      <c r="M325" s="586"/>
      <c r="N325" s="586"/>
      <c r="O325" s="586"/>
      <c r="P325" s="586"/>
      <c r="Q325" s="586"/>
      <c r="R325" s="586"/>
      <c r="S325" s="586"/>
      <c r="T325" s="586"/>
      <c r="U325" s="586"/>
      <c r="V325" s="586"/>
      <c r="W325" s="586"/>
      <c r="X325" s="586"/>
      <c r="Y325" s="586"/>
      <c r="Z325" s="586"/>
      <c r="AA325" s="571"/>
      <c r="AB325" s="571"/>
      <c r="AC325" s="571"/>
    </row>
    <row r="326" spans="1:68" ht="27" hidden="1" customHeight="1" x14ac:dyDescent="0.25">
      <c r="A326" s="54" t="s">
        <v>519</v>
      </c>
      <c r="B326" s="54" t="s">
        <v>520</v>
      </c>
      <c r="C326" s="31">
        <v>4301030235</v>
      </c>
      <c r="D326" s="579">
        <v>4607091388381</v>
      </c>
      <c r="E326" s="580"/>
      <c r="F326" s="574">
        <v>0.38</v>
      </c>
      <c r="G326" s="32">
        <v>8</v>
      </c>
      <c r="H326" s="574">
        <v>3.04</v>
      </c>
      <c r="I326" s="574">
        <v>3.33</v>
      </c>
      <c r="J326" s="32">
        <v>132</v>
      </c>
      <c r="K326" s="32" t="s">
        <v>111</v>
      </c>
      <c r="L326" s="32"/>
      <c r="M326" s="33" t="s">
        <v>98</v>
      </c>
      <c r="N326" s="33"/>
      <c r="O326" s="32">
        <v>180</v>
      </c>
      <c r="P326" s="618" t="s">
        <v>521</v>
      </c>
      <c r="Q326" s="582"/>
      <c r="R326" s="582"/>
      <c r="S326" s="582"/>
      <c r="T326" s="583"/>
      <c r="U326" s="34"/>
      <c r="V326" s="34"/>
      <c r="W326" s="35" t="s">
        <v>70</v>
      </c>
      <c r="X326" s="575">
        <v>0</v>
      </c>
      <c r="Y326" s="576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379" t="s">
        <v>522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523</v>
      </c>
      <c r="B327" s="54" t="s">
        <v>524</v>
      </c>
      <c r="C327" s="31">
        <v>4301032055</v>
      </c>
      <c r="D327" s="579">
        <v>4680115886476</v>
      </c>
      <c r="E327" s="580"/>
      <c r="F327" s="574">
        <v>0.38</v>
      </c>
      <c r="G327" s="32">
        <v>8</v>
      </c>
      <c r="H327" s="574">
        <v>3.04</v>
      </c>
      <c r="I327" s="574">
        <v>3.32</v>
      </c>
      <c r="J327" s="32">
        <v>156</v>
      </c>
      <c r="K327" s="32" t="s">
        <v>111</v>
      </c>
      <c r="L327" s="32"/>
      <c r="M327" s="33" t="s">
        <v>98</v>
      </c>
      <c r="N327" s="33"/>
      <c r="O327" s="32">
        <v>180</v>
      </c>
      <c r="P327" s="791" t="s">
        <v>525</v>
      </c>
      <c r="Q327" s="582"/>
      <c r="R327" s="582"/>
      <c r="S327" s="582"/>
      <c r="T327" s="583"/>
      <c r="U327" s="34"/>
      <c r="V327" s="34"/>
      <c r="W327" s="35" t="s">
        <v>70</v>
      </c>
      <c r="X327" s="575">
        <v>0</v>
      </c>
      <c r="Y327" s="576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381" t="s">
        <v>526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527</v>
      </c>
      <c r="B328" s="54" t="s">
        <v>528</v>
      </c>
      <c r="C328" s="31">
        <v>4301030232</v>
      </c>
      <c r="D328" s="579">
        <v>4607091388374</v>
      </c>
      <c r="E328" s="580"/>
      <c r="F328" s="574">
        <v>0.38</v>
      </c>
      <c r="G328" s="32">
        <v>8</v>
      </c>
      <c r="H328" s="574">
        <v>3.04</v>
      </c>
      <c r="I328" s="574">
        <v>3.29</v>
      </c>
      <c r="J328" s="32">
        <v>132</v>
      </c>
      <c r="K328" s="32" t="s">
        <v>111</v>
      </c>
      <c r="L328" s="32"/>
      <c r="M328" s="33" t="s">
        <v>98</v>
      </c>
      <c r="N328" s="33"/>
      <c r="O328" s="32">
        <v>180</v>
      </c>
      <c r="P328" s="609" t="s">
        <v>529</v>
      </c>
      <c r="Q328" s="582"/>
      <c r="R328" s="582"/>
      <c r="S328" s="582"/>
      <c r="T328" s="583"/>
      <c r="U328" s="34"/>
      <c r="V328" s="34"/>
      <c r="W328" s="35" t="s">
        <v>70</v>
      </c>
      <c r="X328" s="575">
        <v>0</v>
      </c>
      <c r="Y328" s="576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530</v>
      </c>
      <c r="B329" s="54" t="s">
        <v>531</v>
      </c>
      <c r="C329" s="31">
        <v>4301032015</v>
      </c>
      <c r="D329" s="579">
        <v>4607091383102</v>
      </c>
      <c r="E329" s="580"/>
      <c r="F329" s="574">
        <v>0.17</v>
      </c>
      <c r="G329" s="32">
        <v>15</v>
      </c>
      <c r="H329" s="574">
        <v>2.5499999999999998</v>
      </c>
      <c r="I329" s="574">
        <v>2.9550000000000001</v>
      </c>
      <c r="J329" s="32">
        <v>182</v>
      </c>
      <c r="K329" s="32" t="s">
        <v>77</v>
      </c>
      <c r="L329" s="32"/>
      <c r="M329" s="33" t="s">
        <v>98</v>
      </c>
      <c r="N329" s="33"/>
      <c r="O329" s="32">
        <v>180</v>
      </c>
      <c r="P329" s="63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9" s="582"/>
      <c r="R329" s="582"/>
      <c r="S329" s="582"/>
      <c r="T329" s="583"/>
      <c r="U329" s="34"/>
      <c r="V329" s="34"/>
      <c r="W329" s="35" t="s">
        <v>70</v>
      </c>
      <c r="X329" s="575">
        <v>5</v>
      </c>
      <c r="Y329" s="576">
        <f>IFERROR(IF(X329="",0,CEILING((X329/$H329),1)*$H329),"")</f>
        <v>5.0999999999999996</v>
      </c>
      <c r="Z329" s="36">
        <f>IFERROR(IF(Y329=0,"",ROUNDUP(Y329/H329,0)*0.00651),"")</f>
        <v>1.302E-2</v>
      </c>
      <c r="AA329" s="56"/>
      <c r="AB329" s="57"/>
      <c r="AC329" s="385" t="s">
        <v>532</v>
      </c>
      <c r="AG329" s="64"/>
      <c r="AJ329" s="68"/>
      <c r="AK329" s="68">
        <v>0</v>
      </c>
      <c r="BB329" s="386" t="s">
        <v>1</v>
      </c>
      <c r="BM329" s="64">
        <f>IFERROR(X329*I329/H329,"0")</f>
        <v>5.7941176470588243</v>
      </c>
      <c r="BN329" s="64">
        <f>IFERROR(Y329*I329/H329,"0")</f>
        <v>5.91</v>
      </c>
      <c r="BO329" s="64">
        <f>IFERROR(1/J329*(X329/H329),"0")</f>
        <v>1.0773540185304893E-2</v>
      </c>
      <c r="BP329" s="64">
        <f>IFERROR(1/J329*(Y329/H329),"0")</f>
        <v>1.098901098901099E-2</v>
      </c>
    </row>
    <row r="330" spans="1:68" ht="27" customHeight="1" x14ac:dyDescent="0.25">
      <c r="A330" s="54" t="s">
        <v>533</v>
      </c>
      <c r="B330" s="54" t="s">
        <v>534</v>
      </c>
      <c r="C330" s="31">
        <v>4301030233</v>
      </c>
      <c r="D330" s="579">
        <v>4607091388404</v>
      </c>
      <c r="E330" s="580"/>
      <c r="F330" s="574">
        <v>0.17</v>
      </c>
      <c r="G330" s="32">
        <v>15</v>
      </c>
      <c r="H330" s="574">
        <v>2.5499999999999998</v>
      </c>
      <c r="I330" s="574">
        <v>2.88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78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0" s="582"/>
      <c r="R330" s="582"/>
      <c r="S330" s="582"/>
      <c r="T330" s="583"/>
      <c r="U330" s="34"/>
      <c r="V330" s="34"/>
      <c r="W330" s="35" t="s">
        <v>70</v>
      </c>
      <c r="X330" s="575">
        <v>8</v>
      </c>
      <c r="Y330" s="576">
        <f>IFERROR(IF(X330="",0,CEILING((X330/$H330),1)*$H330),"")</f>
        <v>10.199999999999999</v>
      </c>
      <c r="Z330" s="36">
        <f>IFERROR(IF(Y330=0,"",ROUNDUP(Y330/H330,0)*0.00651),"")</f>
        <v>2.6040000000000001E-2</v>
      </c>
      <c r="AA330" s="56"/>
      <c r="AB330" s="57"/>
      <c r="AC330" s="387" t="s">
        <v>522</v>
      </c>
      <c r="AG330" s="64"/>
      <c r="AJ330" s="68"/>
      <c r="AK330" s="68">
        <v>0</v>
      </c>
      <c r="BB330" s="388" t="s">
        <v>1</v>
      </c>
      <c r="BM330" s="64">
        <f>IFERROR(X330*I330/H330,"0")</f>
        <v>9.0352941176470587</v>
      </c>
      <c r="BN330" s="64">
        <f>IFERROR(Y330*I330/H330,"0")</f>
        <v>11.52</v>
      </c>
      <c r="BO330" s="64">
        <f>IFERROR(1/J330*(X330/H330),"0")</f>
        <v>1.7237664296487831E-2</v>
      </c>
      <c r="BP330" s="64">
        <f>IFERROR(1/J330*(Y330/H330),"0")</f>
        <v>2.197802197802198E-2</v>
      </c>
    </row>
    <row r="331" spans="1:68" x14ac:dyDescent="0.2">
      <c r="A331" s="585"/>
      <c r="B331" s="586"/>
      <c r="C331" s="586"/>
      <c r="D331" s="586"/>
      <c r="E331" s="586"/>
      <c r="F331" s="586"/>
      <c r="G331" s="586"/>
      <c r="H331" s="586"/>
      <c r="I331" s="586"/>
      <c r="J331" s="586"/>
      <c r="K331" s="586"/>
      <c r="L331" s="586"/>
      <c r="M331" s="586"/>
      <c r="N331" s="586"/>
      <c r="O331" s="587"/>
      <c r="P331" s="591" t="s">
        <v>72</v>
      </c>
      <c r="Q331" s="592"/>
      <c r="R331" s="592"/>
      <c r="S331" s="592"/>
      <c r="T331" s="592"/>
      <c r="U331" s="592"/>
      <c r="V331" s="593"/>
      <c r="W331" s="37" t="s">
        <v>73</v>
      </c>
      <c r="X331" s="577">
        <f>IFERROR(X326/H326,"0")+IFERROR(X327/H327,"0")+IFERROR(X328/H328,"0")+IFERROR(X329/H329,"0")+IFERROR(X330/H330,"0")</f>
        <v>5.098039215686275</v>
      </c>
      <c r="Y331" s="577">
        <f>IFERROR(Y326/H326,"0")+IFERROR(Y327/H327,"0")+IFERROR(Y328/H328,"0")+IFERROR(Y329/H329,"0")+IFERROR(Y330/H330,"0")</f>
        <v>6</v>
      </c>
      <c r="Z331" s="577">
        <f>IFERROR(IF(Z326="",0,Z326),"0")+IFERROR(IF(Z327="",0,Z327),"0")+IFERROR(IF(Z328="",0,Z328),"0")+IFERROR(IF(Z329="",0,Z329),"0")+IFERROR(IF(Z330="",0,Z330),"0")</f>
        <v>3.9059999999999997E-2</v>
      </c>
      <c r="AA331" s="578"/>
      <c r="AB331" s="578"/>
      <c r="AC331" s="578"/>
    </row>
    <row r="332" spans="1:68" x14ac:dyDescent="0.2">
      <c r="A332" s="586"/>
      <c r="B332" s="586"/>
      <c r="C332" s="586"/>
      <c r="D332" s="586"/>
      <c r="E332" s="586"/>
      <c r="F332" s="586"/>
      <c r="G332" s="586"/>
      <c r="H332" s="586"/>
      <c r="I332" s="586"/>
      <c r="J332" s="586"/>
      <c r="K332" s="586"/>
      <c r="L332" s="586"/>
      <c r="M332" s="586"/>
      <c r="N332" s="586"/>
      <c r="O332" s="587"/>
      <c r="P332" s="591" t="s">
        <v>72</v>
      </c>
      <c r="Q332" s="592"/>
      <c r="R332" s="592"/>
      <c r="S332" s="592"/>
      <c r="T332" s="592"/>
      <c r="U332" s="592"/>
      <c r="V332" s="593"/>
      <c r="W332" s="37" t="s">
        <v>70</v>
      </c>
      <c r="X332" s="577">
        <f>IFERROR(SUM(X326:X330),"0")</f>
        <v>13</v>
      </c>
      <c r="Y332" s="577">
        <f>IFERROR(SUM(Y326:Y330),"0")</f>
        <v>15.299999999999999</v>
      </c>
      <c r="Z332" s="37"/>
      <c r="AA332" s="578"/>
      <c r="AB332" s="578"/>
      <c r="AC332" s="578"/>
    </row>
    <row r="333" spans="1:68" ht="14.25" hidden="1" customHeight="1" x14ac:dyDescent="0.25">
      <c r="A333" s="597" t="s">
        <v>535</v>
      </c>
      <c r="B333" s="586"/>
      <c r="C333" s="586"/>
      <c r="D333" s="586"/>
      <c r="E333" s="586"/>
      <c r="F333" s="586"/>
      <c r="G333" s="586"/>
      <c r="H333" s="586"/>
      <c r="I333" s="586"/>
      <c r="J333" s="586"/>
      <c r="K333" s="586"/>
      <c r="L333" s="586"/>
      <c r="M333" s="586"/>
      <c r="N333" s="586"/>
      <c r="O333" s="586"/>
      <c r="P333" s="586"/>
      <c r="Q333" s="586"/>
      <c r="R333" s="586"/>
      <c r="S333" s="586"/>
      <c r="T333" s="586"/>
      <c r="U333" s="586"/>
      <c r="V333" s="586"/>
      <c r="W333" s="586"/>
      <c r="X333" s="586"/>
      <c r="Y333" s="586"/>
      <c r="Z333" s="586"/>
      <c r="AA333" s="571"/>
      <c r="AB333" s="571"/>
      <c r="AC333" s="571"/>
    </row>
    <row r="334" spans="1:68" ht="16.5" hidden="1" customHeight="1" x14ac:dyDescent="0.25">
      <c r="A334" s="54" t="s">
        <v>536</v>
      </c>
      <c r="B334" s="54" t="s">
        <v>537</v>
      </c>
      <c r="C334" s="31">
        <v>4301180007</v>
      </c>
      <c r="D334" s="579">
        <v>4680115881808</v>
      </c>
      <c r="E334" s="580"/>
      <c r="F334" s="574">
        <v>0.1</v>
      </c>
      <c r="G334" s="32">
        <v>20</v>
      </c>
      <c r="H334" s="574">
        <v>2</v>
      </c>
      <c r="I334" s="574">
        <v>2.2400000000000002</v>
      </c>
      <c r="J334" s="32">
        <v>238</v>
      </c>
      <c r="K334" s="32" t="s">
        <v>77</v>
      </c>
      <c r="L334" s="32"/>
      <c r="M334" s="33" t="s">
        <v>538</v>
      </c>
      <c r="N334" s="33"/>
      <c r="O334" s="32">
        <v>730</v>
      </c>
      <c r="P334" s="64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4" s="582"/>
      <c r="R334" s="582"/>
      <c r="S334" s="582"/>
      <c r="T334" s="583"/>
      <c r="U334" s="34"/>
      <c r="V334" s="34"/>
      <c r="W334" s="35" t="s">
        <v>70</v>
      </c>
      <c r="X334" s="575">
        <v>0</v>
      </c>
      <c r="Y334" s="576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539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540</v>
      </c>
      <c r="B335" s="54" t="s">
        <v>541</v>
      </c>
      <c r="C335" s="31">
        <v>4301180006</v>
      </c>
      <c r="D335" s="579">
        <v>4680115881822</v>
      </c>
      <c r="E335" s="580"/>
      <c r="F335" s="574">
        <v>0.1</v>
      </c>
      <c r="G335" s="32">
        <v>20</v>
      </c>
      <c r="H335" s="574">
        <v>2</v>
      </c>
      <c r="I335" s="574">
        <v>2.2400000000000002</v>
      </c>
      <c r="J335" s="32">
        <v>238</v>
      </c>
      <c r="K335" s="32" t="s">
        <v>77</v>
      </c>
      <c r="L335" s="32"/>
      <c r="M335" s="33" t="s">
        <v>538</v>
      </c>
      <c r="N335" s="33"/>
      <c r="O335" s="32">
        <v>730</v>
      </c>
      <c r="P335" s="8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5" s="582"/>
      <c r="R335" s="582"/>
      <c r="S335" s="582"/>
      <c r="T335" s="583"/>
      <c r="U335" s="34"/>
      <c r="V335" s="34"/>
      <c r="W335" s="35" t="s">
        <v>70</v>
      </c>
      <c r="X335" s="575">
        <v>0</v>
      </c>
      <c r="Y335" s="576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539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542</v>
      </c>
      <c r="B336" s="54" t="s">
        <v>543</v>
      </c>
      <c r="C336" s="31">
        <v>4301180001</v>
      </c>
      <c r="D336" s="579">
        <v>4680115880016</v>
      </c>
      <c r="E336" s="580"/>
      <c r="F336" s="574">
        <v>0.1</v>
      </c>
      <c r="G336" s="32">
        <v>20</v>
      </c>
      <c r="H336" s="574">
        <v>2</v>
      </c>
      <c r="I336" s="574">
        <v>2.2400000000000002</v>
      </c>
      <c r="J336" s="32">
        <v>238</v>
      </c>
      <c r="K336" s="32" t="s">
        <v>77</v>
      </c>
      <c r="L336" s="32"/>
      <c r="M336" s="33" t="s">
        <v>538</v>
      </c>
      <c r="N336" s="33"/>
      <c r="O336" s="32">
        <v>730</v>
      </c>
      <c r="P336" s="8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6" s="582"/>
      <c r="R336" s="582"/>
      <c r="S336" s="582"/>
      <c r="T336" s="583"/>
      <c r="U336" s="34"/>
      <c r="V336" s="34"/>
      <c r="W336" s="35" t="s">
        <v>70</v>
      </c>
      <c r="X336" s="575">
        <v>0</v>
      </c>
      <c r="Y336" s="576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539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85"/>
      <c r="B337" s="586"/>
      <c r="C337" s="586"/>
      <c r="D337" s="586"/>
      <c r="E337" s="586"/>
      <c r="F337" s="586"/>
      <c r="G337" s="586"/>
      <c r="H337" s="586"/>
      <c r="I337" s="586"/>
      <c r="J337" s="586"/>
      <c r="K337" s="586"/>
      <c r="L337" s="586"/>
      <c r="M337" s="586"/>
      <c r="N337" s="586"/>
      <c r="O337" s="587"/>
      <c r="P337" s="591" t="s">
        <v>72</v>
      </c>
      <c r="Q337" s="592"/>
      <c r="R337" s="592"/>
      <c r="S337" s="592"/>
      <c r="T337" s="592"/>
      <c r="U337" s="592"/>
      <c r="V337" s="593"/>
      <c r="W337" s="37" t="s">
        <v>73</v>
      </c>
      <c r="X337" s="577">
        <f>IFERROR(X334/H334,"0")+IFERROR(X335/H335,"0")+IFERROR(X336/H336,"0")</f>
        <v>0</v>
      </c>
      <c r="Y337" s="577">
        <f>IFERROR(Y334/H334,"0")+IFERROR(Y335/H335,"0")+IFERROR(Y336/H336,"0")</f>
        <v>0</v>
      </c>
      <c r="Z337" s="577">
        <f>IFERROR(IF(Z334="",0,Z334),"0")+IFERROR(IF(Z335="",0,Z335),"0")+IFERROR(IF(Z336="",0,Z336),"0")</f>
        <v>0</v>
      </c>
      <c r="AA337" s="578"/>
      <c r="AB337" s="578"/>
      <c r="AC337" s="578"/>
    </row>
    <row r="338" spans="1:68" hidden="1" x14ac:dyDescent="0.2">
      <c r="A338" s="586"/>
      <c r="B338" s="586"/>
      <c r="C338" s="586"/>
      <c r="D338" s="586"/>
      <c r="E338" s="586"/>
      <c r="F338" s="586"/>
      <c r="G338" s="586"/>
      <c r="H338" s="586"/>
      <c r="I338" s="586"/>
      <c r="J338" s="586"/>
      <c r="K338" s="586"/>
      <c r="L338" s="586"/>
      <c r="M338" s="586"/>
      <c r="N338" s="586"/>
      <c r="O338" s="587"/>
      <c r="P338" s="591" t="s">
        <v>72</v>
      </c>
      <c r="Q338" s="592"/>
      <c r="R338" s="592"/>
      <c r="S338" s="592"/>
      <c r="T338" s="592"/>
      <c r="U338" s="592"/>
      <c r="V338" s="593"/>
      <c r="W338" s="37" t="s">
        <v>70</v>
      </c>
      <c r="X338" s="577">
        <f>IFERROR(SUM(X334:X336),"0")</f>
        <v>0</v>
      </c>
      <c r="Y338" s="577">
        <f>IFERROR(SUM(Y334:Y336),"0")</f>
        <v>0</v>
      </c>
      <c r="Z338" s="37"/>
      <c r="AA338" s="578"/>
      <c r="AB338" s="578"/>
      <c r="AC338" s="578"/>
    </row>
    <row r="339" spans="1:68" ht="16.5" hidden="1" customHeight="1" x14ac:dyDescent="0.25">
      <c r="A339" s="629" t="s">
        <v>544</v>
      </c>
      <c r="B339" s="586"/>
      <c r="C339" s="586"/>
      <c r="D339" s="586"/>
      <c r="E339" s="586"/>
      <c r="F339" s="586"/>
      <c r="G339" s="586"/>
      <c r="H339" s="586"/>
      <c r="I339" s="586"/>
      <c r="J339" s="586"/>
      <c r="K339" s="586"/>
      <c r="L339" s="586"/>
      <c r="M339" s="586"/>
      <c r="N339" s="586"/>
      <c r="O339" s="586"/>
      <c r="P339" s="586"/>
      <c r="Q339" s="586"/>
      <c r="R339" s="586"/>
      <c r="S339" s="586"/>
      <c r="T339" s="586"/>
      <c r="U339" s="586"/>
      <c r="V339" s="586"/>
      <c r="W339" s="586"/>
      <c r="X339" s="586"/>
      <c r="Y339" s="586"/>
      <c r="Z339" s="586"/>
      <c r="AA339" s="570"/>
      <c r="AB339" s="570"/>
      <c r="AC339" s="570"/>
    </row>
    <row r="340" spans="1:68" ht="14.25" hidden="1" customHeight="1" x14ac:dyDescent="0.25">
      <c r="A340" s="597" t="s">
        <v>74</v>
      </c>
      <c r="B340" s="586"/>
      <c r="C340" s="586"/>
      <c r="D340" s="586"/>
      <c r="E340" s="586"/>
      <c r="F340" s="586"/>
      <c r="G340" s="586"/>
      <c r="H340" s="586"/>
      <c r="I340" s="586"/>
      <c r="J340" s="586"/>
      <c r="K340" s="586"/>
      <c r="L340" s="586"/>
      <c r="M340" s="586"/>
      <c r="N340" s="586"/>
      <c r="O340" s="586"/>
      <c r="P340" s="586"/>
      <c r="Q340" s="586"/>
      <c r="R340" s="586"/>
      <c r="S340" s="586"/>
      <c r="T340" s="586"/>
      <c r="U340" s="586"/>
      <c r="V340" s="586"/>
      <c r="W340" s="586"/>
      <c r="X340" s="586"/>
      <c r="Y340" s="586"/>
      <c r="Z340" s="586"/>
      <c r="AA340" s="571"/>
      <c r="AB340" s="571"/>
      <c r="AC340" s="571"/>
    </row>
    <row r="341" spans="1:68" ht="27" hidden="1" customHeight="1" x14ac:dyDescent="0.25">
      <c r="A341" s="54" t="s">
        <v>545</v>
      </c>
      <c r="B341" s="54" t="s">
        <v>546</v>
      </c>
      <c r="C341" s="31">
        <v>4301051489</v>
      </c>
      <c r="D341" s="579">
        <v>4607091387919</v>
      </c>
      <c r="E341" s="580"/>
      <c r="F341" s="574">
        <v>1.35</v>
      </c>
      <c r="G341" s="32">
        <v>6</v>
      </c>
      <c r="H341" s="574">
        <v>8.1</v>
      </c>
      <c r="I341" s="574">
        <v>8.6189999999999998</v>
      </c>
      <c r="J341" s="32">
        <v>64</v>
      </c>
      <c r="K341" s="32" t="s">
        <v>106</v>
      </c>
      <c r="L341" s="32"/>
      <c r="M341" s="33" t="s">
        <v>93</v>
      </c>
      <c r="N341" s="33"/>
      <c r="O341" s="32">
        <v>45</v>
      </c>
      <c r="P341" s="85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1" s="582"/>
      <c r="R341" s="582"/>
      <c r="S341" s="582"/>
      <c r="T341" s="583"/>
      <c r="U341" s="34"/>
      <c r="V341" s="34"/>
      <c r="W341" s="35" t="s">
        <v>70</v>
      </c>
      <c r="X341" s="575">
        <v>0</v>
      </c>
      <c r="Y341" s="576">
        <f>IFERROR(IF(X341="",0,CEILING((X341/$H341),1)*$H341),"")</f>
        <v>0</v>
      </c>
      <c r="Z341" s="36" t="str">
        <f>IFERROR(IF(Y341=0,"",ROUNDUP(Y341/H341,0)*0.01898),"")</f>
        <v/>
      </c>
      <c r="AA341" s="56"/>
      <c r="AB341" s="57"/>
      <c r="AC341" s="395" t="s">
        <v>547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548</v>
      </c>
      <c r="B342" s="54" t="s">
        <v>549</v>
      </c>
      <c r="C342" s="31">
        <v>4301051461</v>
      </c>
      <c r="D342" s="579">
        <v>4680115883604</v>
      </c>
      <c r="E342" s="580"/>
      <c r="F342" s="574">
        <v>0.35</v>
      </c>
      <c r="G342" s="32">
        <v>6</v>
      </c>
      <c r="H342" s="574">
        <v>2.1</v>
      </c>
      <c r="I342" s="574">
        <v>2.3519999999999999</v>
      </c>
      <c r="J342" s="32">
        <v>182</v>
      </c>
      <c r="K342" s="32" t="s">
        <v>77</v>
      </c>
      <c r="L342" s="32"/>
      <c r="M342" s="33" t="s">
        <v>78</v>
      </c>
      <c r="N342" s="33"/>
      <c r="O342" s="32">
        <v>45</v>
      </c>
      <c r="P342" s="87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2" s="582"/>
      <c r="R342" s="582"/>
      <c r="S342" s="582"/>
      <c r="T342" s="583"/>
      <c r="U342" s="34"/>
      <c r="V342" s="34"/>
      <c r="W342" s="35" t="s">
        <v>70</v>
      </c>
      <c r="X342" s="575">
        <v>116</v>
      </c>
      <c r="Y342" s="576">
        <f>IFERROR(IF(X342="",0,CEILING((X342/$H342),1)*$H342),"")</f>
        <v>117.60000000000001</v>
      </c>
      <c r="Z342" s="36">
        <f>IFERROR(IF(Y342=0,"",ROUNDUP(Y342/H342,0)*0.00651),"")</f>
        <v>0.36456</v>
      </c>
      <c r="AA342" s="56"/>
      <c r="AB342" s="57"/>
      <c r="AC342" s="397" t="s">
        <v>550</v>
      </c>
      <c r="AG342" s="64"/>
      <c r="AJ342" s="68"/>
      <c r="AK342" s="68">
        <v>0</v>
      </c>
      <c r="BB342" s="398" t="s">
        <v>1</v>
      </c>
      <c r="BM342" s="64">
        <f>IFERROR(X342*I342/H342,"0")</f>
        <v>129.91999999999999</v>
      </c>
      <c r="BN342" s="64">
        <f>IFERROR(Y342*I342/H342,"0")</f>
        <v>131.71199999999999</v>
      </c>
      <c r="BO342" s="64">
        <f>IFERROR(1/J342*(X342/H342),"0")</f>
        <v>0.30350601779173209</v>
      </c>
      <c r="BP342" s="64">
        <f>IFERROR(1/J342*(Y342/H342),"0")</f>
        <v>0.30769230769230771</v>
      </c>
    </row>
    <row r="343" spans="1:68" ht="27" customHeight="1" x14ac:dyDescent="0.25">
      <c r="A343" s="54" t="s">
        <v>551</v>
      </c>
      <c r="B343" s="54" t="s">
        <v>552</v>
      </c>
      <c r="C343" s="31">
        <v>4301051864</v>
      </c>
      <c r="D343" s="579">
        <v>4680115883567</v>
      </c>
      <c r="E343" s="580"/>
      <c r="F343" s="574">
        <v>0.35</v>
      </c>
      <c r="G343" s="32">
        <v>6</v>
      </c>
      <c r="H343" s="574">
        <v>2.1</v>
      </c>
      <c r="I343" s="574">
        <v>2.34</v>
      </c>
      <c r="J343" s="32">
        <v>182</v>
      </c>
      <c r="K343" s="32" t="s">
        <v>77</v>
      </c>
      <c r="L343" s="32"/>
      <c r="M343" s="33" t="s">
        <v>93</v>
      </c>
      <c r="N343" s="33"/>
      <c r="O343" s="32">
        <v>40</v>
      </c>
      <c r="P343" s="80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3" s="582"/>
      <c r="R343" s="582"/>
      <c r="S343" s="582"/>
      <c r="T343" s="583"/>
      <c r="U343" s="34"/>
      <c r="V343" s="34"/>
      <c r="W343" s="35" t="s">
        <v>70</v>
      </c>
      <c r="X343" s="575">
        <v>26</v>
      </c>
      <c r="Y343" s="576">
        <f>IFERROR(IF(X343="",0,CEILING((X343/$H343),1)*$H343),"")</f>
        <v>27.3</v>
      </c>
      <c r="Z343" s="36">
        <f>IFERROR(IF(Y343=0,"",ROUNDUP(Y343/H343,0)*0.00651),"")</f>
        <v>8.4629999999999997E-2</v>
      </c>
      <c r="AA343" s="56"/>
      <c r="AB343" s="57"/>
      <c r="AC343" s="399" t="s">
        <v>553</v>
      </c>
      <c r="AG343" s="64"/>
      <c r="AJ343" s="68"/>
      <c r="AK343" s="68">
        <v>0</v>
      </c>
      <c r="BB343" s="400" t="s">
        <v>1</v>
      </c>
      <c r="BM343" s="64">
        <f>IFERROR(X343*I343/H343,"0")</f>
        <v>28.971428571428568</v>
      </c>
      <c r="BN343" s="64">
        <f>IFERROR(Y343*I343/H343,"0")</f>
        <v>30.419999999999998</v>
      </c>
      <c r="BO343" s="64">
        <f>IFERROR(1/J343*(X343/H343),"0")</f>
        <v>6.8027210884353734E-2</v>
      </c>
      <c r="BP343" s="64">
        <f>IFERROR(1/J343*(Y343/H343),"0")</f>
        <v>7.1428571428571438E-2</v>
      </c>
    </row>
    <row r="344" spans="1:68" x14ac:dyDescent="0.2">
      <c r="A344" s="585"/>
      <c r="B344" s="586"/>
      <c r="C344" s="586"/>
      <c r="D344" s="586"/>
      <c r="E344" s="586"/>
      <c r="F344" s="586"/>
      <c r="G344" s="586"/>
      <c r="H344" s="586"/>
      <c r="I344" s="586"/>
      <c r="J344" s="586"/>
      <c r="K344" s="586"/>
      <c r="L344" s="586"/>
      <c r="M344" s="586"/>
      <c r="N344" s="586"/>
      <c r="O344" s="587"/>
      <c r="P344" s="591" t="s">
        <v>72</v>
      </c>
      <c r="Q344" s="592"/>
      <c r="R344" s="592"/>
      <c r="S344" s="592"/>
      <c r="T344" s="592"/>
      <c r="U344" s="592"/>
      <c r="V344" s="593"/>
      <c r="W344" s="37" t="s">
        <v>73</v>
      </c>
      <c r="X344" s="577">
        <f>IFERROR(X341/H341,"0")+IFERROR(X342/H342,"0")+IFERROR(X343/H343,"0")</f>
        <v>67.61904761904762</v>
      </c>
      <c r="Y344" s="577">
        <f>IFERROR(Y341/H341,"0")+IFERROR(Y342/H342,"0")+IFERROR(Y343/H343,"0")</f>
        <v>69</v>
      </c>
      <c r="Z344" s="577">
        <f>IFERROR(IF(Z341="",0,Z341),"0")+IFERROR(IF(Z342="",0,Z342),"0")+IFERROR(IF(Z343="",0,Z343),"0")</f>
        <v>0.44918999999999998</v>
      </c>
      <c r="AA344" s="578"/>
      <c r="AB344" s="578"/>
      <c r="AC344" s="578"/>
    </row>
    <row r="345" spans="1:68" x14ac:dyDescent="0.2">
      <c r="A345" s="586"/>
      <c r="B345" s="586"/>
      <c r="C345" s="586"/>
      <c r="D345" s="586"/>
      <c r="E345" s="586"/>
      <c r="F345" s="586"/>
      <c r="G345" s="586"/>
      <c r="H345" s="586"/>
      <c r="I345" s="586"/>
      <c r="J345" s="586"/>
      <c r="K345" s="586"/>
      <c r="L345" s="586"/>
      <c r="M345" s="586"/>
      <c r="N345" s="586"/>
      <c r="O345" s="587"/>
      <c r="P345" s="591" t="s">
        <v>72</v>
      </c>
      <c r="Q345" s="592"/>
      <c r="R345" s="592"/>
      <c r="S345" s="592"/>
      <c r="T345" s="592"/>
      <c r="U345" s="592"/>
      <c r="V345" s="593"/>
      <c r="W345" s="37" t="s">
        <v>70</v>
      </c>
      <c r="X345" s="577">
        <f>IFERROR(SUM(X341:X343),"0")</f>
        <v>142</v>
      </c>
      <c r="Y345" s="577">
        <f>IFERROR(SUM(Y341:Y343),"0")</f>
        <v>144.9</v>
      </c>
      <c r="Z345" s="37"/>
      <c r="AA345" s="578"/>
      <c r="AB345" s="578"/>
      <c r="AC345" s="578"/>
    </row>
    <row r="346" spans="1:68" ht="27.75" hidden="1" customHeight="1" x14ac:dyDescent="0.2">
      <c r="A346" s="625" t="s">
        <v>554</v>
      </c>
      <c r="B346" s="626"/>
      <c r="C346" s="626"/>
      <c r="D346" s="626"/>
      <c r="E346" s="626"/>
      <c r="F346" s="626"/>
      <c r="G346" s="626"/>
      <c r="H346" s="626"/>
      <c r="I346" s="626"/>
      <c r="J346" s="626"/>
      <c r="K346" s="626"/>
      <c r="L346" s="626"/>
      <c r="M346" s="626"/>
      <c r="N346" s="626"/>
      <c r="O346" s="626"/>
      <c r="P346" s="626"/>
      <c r="Q346" s="626"/>
      <c r="R346" s="626"/>
      <c r="S346" s="626"/>
      <c r="T346" s="626"/>
      <c r="U346" s="626"/>
      <c r="V346" s="626"/>
      <c r="W346" s="626"/>
      <c r="X346" s="626"/>
      <c r="Y346" s="626"/>
      <c r="Z346" s="626"/>
      <c r="AA346" s="48"/>
      <c r="AB346" s="48"/>
      <c r="AC346" s="48"/>
    </row>
    <row r="347" spans="1:68" ht="16.5" hidden="1" customHeight="1" x14ac:dyDescent="0.25">
      <c r="A347" s="629" t="s">
        <v>555</v>
      </c>
      <c r="B347" s="586"/>
      <c r="C347" s="586"/>
      <c r="D347" s="586"/>
      <c r="E347" s="586"/>
      <c r="F347" s="586"/>
      <c r="G347" s="586"/>
      <c r="H347" s="586"/>
      <c r="I347" s="586"/>
      <c r="J347" s="586"/>
      <c r="K347" s="586"/>
      <c r="L347" s="586"/>
      <c r="M347" s="586"/>
      <c r="N347" s="586"/>
      <c r="O347" s="586"/>
      <c r="P347" s="586"/>
      <c r="Q347" s="586"/>
      <c r="R347" s="586"/>
      <c r="S347" s="586"/>
      <c r="T347" s="586"/>
      <c r="U347" s="586"/>
      <c r="V347" s="586"/>
      <c r="W347" s="586"/>
      <c r="X347" s="586"/>
      <c r="Y347" s="586"/>
      <c r="Z347" s="586"/>
      <c r="AA347" s="570"/>
      <c r="AB347" s="570"/>
      <c r="AC347" s="570"/>
    </row>
    <row r="348" spans="1:68" ht="14.25" hidden="1" customHeight="1" x14ac:dyDescent="0.25">
      <c r="A348" s="597" t="s">
        <v>103</v>
      </c>
      <c r="B348" s="586"/>
      <c r="C348" s="586"/>
      <c r="D348" s="586"/>
      <c r="E348" s="586"/>
      <c r="F348" s="586"/>
      <c r="G348" s="586"/>
      <c r="H348" s="586"/>
      <c r="I348" s="586"/>
      <c r="J348" s="586"/>
      <c r="K348" s="586"/>
      <c r="L348" s="586"/>
      <c r="M348" s="586"/>
      <c r="N348" s="586"/>
      <c r="O348" s="586"/>
      <c r="P348" s="586"/>
      <c r="Q348" s="586"/>
      <c r="R348" s="586"/>
      <c r="S348" s="586"/>
      <c r="T348" s="586"/>
      <c r="U348" s="586"/>
      <c r="V348" s="586"/>
      <c r="W348" s="586"/>
      <c r="X348" s="586"/>
      <c r="Y348" s="586"/>
      <c r="Z348" s="586"/>
      <c r="AA348" s="571"/>
      <c r="AB348" s="571"/>
      <c r="AC348" s="571"/>
    </row>
    <row r="349" spans="1:68" ht="37.5" customHeight="1" x14ac:dyDescent="0.25">
      <c r="A349" s="54" t="s">
        <v>556</v>
      </c>
      <c r="B349" s="54" t="s">
        <v>557</v>
      </c>
      <c r="C349" s="31">
        <v>4301011869</v>
      </c>
      <c r="D349" s="579">
        <v>4680115884847</v>
      </c>
      <c r="E349" s="580"/>
      <c r="F349" s="574">
        <v>2.5</v>
      </c>
      <c r="G349" s="32">
        <v>6</v>
      </c>
      <c r="H349" s="574">
        <v>15</v>
      </c>
      <c r="I349" s="574">
        <v>15.48</v>
      </c>
      <c r="J349" s="32">
        <v>48</v>
      </c>
      <c r="K349" s="32" t="s">
        <v>106</v>
      </c>
      <c r="L349" s="32" t="s">
        <v>128</v>
      </c>
      <c r="M349" s="33" t="s">
        <v>68</v>
      </c>
      <c r="N349" s="33"/>
      <c r="O349" s="32">
        <v>60</v>
      </c>
      <c r="P349" s="86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9" s="582"/>
      <c r="R349" s="582"/>
      <c r="S349" s="582"/>
      <c r="T349" s="583"/>
      <c r="U349" s="34"/>
      <c r="V349" s="34"/>
      <c r="W349" s="35" t="s">
        <v>70</v>
      </c>
      <c r="X349" s="575">
        <v>100</v>
      </c>
      <c r="Y349" s="576">
        <f t="shared" ref="Y349:Y355" si="52">IFERROR(IF(X349="",0,CEILING((X349/$H349),1)*$H349),"")</f>
        <v>105</v>
      </c>
      <c r="Z349" s="36">
        <f>IFERROR(IF(Y349=0,"",ROUNDUP(Y349/H349,0)*0.02175),"")</f>
        <v>0.15225</v>
      </c>
      <c r="AA349" s="56"/>
      <c r="AB349" s="57"/>
      <c r="AC349" s="401" t="s">
        <v>558</v>
      </c>
      <c r="AG349" s="64"/>
      <c r="AJ349" s="68" t="s">
        <v>130</v>
      </c>
      <c r="AK349" s="68">
        <v>720</v>
      </c>
      <c r="BB349" s="402" t="s">
        <v>1</v>
      </c>
      <c r="BM349" s="64">
        <f t="shared" ref="BM349:BM355" si="53">IFERROR(X349*I349/H349,"0")</f>
        <v>103.2</v>
      </c>
      <c r="BN349" s="64">
        <f t="shared" ref="BN349:BN355" si="54">IFERROR(Y349*I349/H349,"0")</f>
        <v>108.36</v>
      </c>
      <c r="BO349" s="64">
        <f t="shared" ref="BO349:BO355" si="55">IFERROR(1/J349*(X349/H349),"0")</f>
        <v>0.1388888888888889</v>
      </c>
      <c r="BP349" s="64">
        <f t="shared" ref="BP349:BP355" si="56">IFERROR(1/J349*(Y349/H349),"0")</f>
        <v>0.14583333333333331</v>
      </c>
    </row>
    <row r="350" spans="1:68" ht="27" customHeight="1" x14ac:dyDescent="0.25">
      <c r="A350" s="54" t="s">
        <v>559</v>
      </c>
      <c r="B350" s="54" t="s">
        <v>560</v>
      </c>
      <c r="C350" s="31">
        <v>4301011870</v>
      </c>
      <c r="D350" s="579">
        <v>4680115884854</v>
      </c>
      <c r="E350" s="580"/>
      <c r="F350" s="574">
        <v>2.5</v>
      </c>
      <c r="G350" s="32">
        <v>6</v>
      </c>
      <c r="H350" s="574">
        <v>15</v>
      </c>
      <c r="I350" s="574">
        <v>15.48</v>
      </c>
      <c r="J350" s="32">
        <v>48</v>
      </c>
      <c r="K350" s="32" t="s">
        <v>106</v>
      </c>
      <c r="L350" s="32" t="s">
        <v>128</v>
      </c>
      <c r="M350" s="33" t="s">
        <v>68</v>
      </c>
      <c r="N350" s="33"/>
      <c r="O350" s="32">
        <v>60</v>
      </c>
      <c r="P350" s="69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0" s="582"/>
      <c r="R350" s="582"/>
      <c r="S350" s="582"/>
      <c r="T350" s="583"/>
      <c r="U350" s="34"/>
      <c r="V350" s="34"/>
      <c r="W350" s="35" t="s">
        <v>70</v>
      </c>
      <c r="X350" s="575">
        <v>10</v>
      </c>
      <c r="Y350" s="576">
        <f t="shared" si="52"/>
        <v>15</v>
      </c>
      <c r="Z350" s="36">
        <f>IFERROR(IF(Y350=0,"",ROUNDUP(Y350/H350,0)*0.02175),"")</f>
        <v>2.1749999999999999E-2</v>
      </c>
      <c r="AA350" s="56"/>
      <c r="AB350" s="57"/>
      <c r="AC350" s="403" t="s">
        <v>561</v>
      </c>
      <c r="AG350" s="64"/>
      <c r="AJ350" s="68" t="s">
        <v>130</v>
      </c>
      <c r="AK350" s="68">
        <v>720</v>
      </c>
      <c r="BB350" s="404" t="s">
        <v>1</v>
      </c>
      <c r="BM350" s="64">
        <f t="shared" si="53"/>
        <v>10.32</v>
      </c>
      <c r="BN350" s="64">
        <f t="shared" si="54"/>
        <v>15.48</v>
      </c>
      <c r="BO350" s="64">
        <f t="shared" si="55"/>
        <v>1.3888888888888888E-2</v>
      </c>
      <c r="BP350" s="64">
        <f t="shared" si="56"/>
        <v>2.0833333333333332E-2</v>
      </c>
    </row>
    <row r="351" spans="1:68" ht="27" customHeight="1" x14ac:dyDescent="0.25">
      <c r="A351" s="54" t="s">
        <v>562</v>
      </c>
      <c r="B351" s="54" t="s">
        <v>563</v>
      </c>
      <c r="C351" s="31">
        <v>4301011832</v>
      </c>
      <c r="D351" s="579">
        <v>4607091383997</v>
      </c>
      <c r="E351" s="580"/>
      <c r="F351" s="574">
        <v>2.5</v>
      </c>
      <c r="G351" s="32">
        <v>6</v>
      </c>
      <c r="H351" s="574">
        <v>15</v>
      </c>
      <c r="I351" s="574">
        <v>15.48</v>
      </c>
      <c r="J351" s="32">
        <v>48</v>
      </c>
      <c r="K351" s="32" t="s">
        <v>106</v>
      </c>
      <c r="L351" s="32"/>
      <c r="M351" s="33" t="s">
        <v>93</v>
      </c>
      <c r="N351" s="33"/>
      <c r="O351" s="32">
        <v>60</v>
      </c>
      <c r="P351" s="7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582"/>
      <c r="R351" s="582"/>
      <c r="S351" s="582"/>
      <c r="T351" s="583"/>
      <c r="U351" s="34"/>
      <c r="V351" s="34"/>
      <c r="W351" s="35" t="s">
        <v>70</v>
      </c>
      <c r="X351" s="575">
        <v>170</v>
      </c>
      <c r="Y351" s="576">
        <f t="shared" si="52"/>
        <v>180</v>
      </c>
      <c r="Z351" s="36">
        <f>IFERROR(IF(Y351=0,"",ROUNDUP(Y351/H351,0)*0.02175),"")</f>
        <v>0.26100000000000001</v>
      </c>
      <c r="AA351" s="56"/>
      <c r="AB351" s="57"/>
      <c r="AC351" s="405" t="s">
        <v>564</v>
      </c>
      <c r="AG351" s="64"/>
      <c r="AJ351" s="68"/>
      <c r="AK351" s="68">
        <v>0</v>
      </c>
      <c r="BB351" s="406" t="s">
        <v>1</v>
      </c>
      <c r="BM351" s="64">
        <f t="shared" si="53"/>
        <v>175.44</v>
      </c>
      <c r="BN351" s="64">
        <f t="shared" si="54"/>
        <v>185.76000000000002</v>
      </c>
      <c r="BO351" s="64">
        <f t="shared" si="55"/>
        <v>0.2361111111111111</v>
      </c>
      <c r="BP351" s="64">
        <f t="shared" si="56"/>
        <v>0.25</v>
      </c>
    </row>
    <row r="352" spans="1:68" ht="37.5" customHeight="1" x14ac:dyDescent="0.25">
      <c r="A352" s="54" t="s">
        <v>565</v>
      </c>
      <c r="B352" s="54" t="s">
        <v>566</v>
      </c>
      <c r="C352" s="31">
        <v>4301011867</v>
      </c>
      <c r="D352" s="579">
        <v>4680115884830</v>
      </c>
      <c r="E352" s="580"/>
      <c r="F352" s="574">
        <v>2.5</v>
      </c>
      <c r="G352" s="32">
        <v>6</v>
      </c>
      <c r="H352" s="574">
        <v>15</v>
      </c>
      <c r="I352" s="574">
        <v>15.48</v>
      </c>
      <c r="J352" s="32">
        <v>48</v>
      </c>
      <c r="K352" s="32" t="s">
        <v>106</v>
      </c>
      <c r="L352" s="32" t="s">
        <v>128</v>
      </c>
      <c r="M352" s="33" t="s">
        <v>68</v>
      </c>
      <c r="N352" s="33"/>
      <c r="O352" s="32">
        <v>60</v>
      </c>
      <c r="P352" s="69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82"/>
      <c r="R352" s="582"/>
      <c r="S352" s="582"/>
      <c r="T352" s="583"/>
      <c r="U352" s="34"/>
      <c r="V352" s="34"/>
      <c r="W352" s="35" t="s">
        <v>70</v>
      </c>
      <c r="X352" s="575">
        <v>680</v>
      </c>
      <c r="Y352" s="576">
        <f t="shared" si="52"/>
        <v>690</v>
      </c>
      <c r="Z352" s="36">
        <f>IFERROR(IF(Y352=0,"",ROUNDUP(Y352/H352,0)*0.02175),"")</f>
        <v>1.0004999999999999</v>
      </c>
      <c r="AA352" s="56"/>
      <c r="AB352" s="57"/>
      <c r="AC352" s="407" t="s">
        <v>567</v>
      </c>
      <c r="AG352" s="64"/>
      <c r="AJ352" s="68" t="s">
        <v>130</v>
      </c>
      <c r="AK352" s="68">
        <v>720</v>
      </c>
      <c r="BB352" s="408" t="s">
        <v>1</v>
      </c>
      <c r="BM352" s="64">
        <f t="shared" si="53"/>
        <v>701.76</v>
      </c>
      <c r="BN352" s="64">
        <f t="shared" si="54"/>
        <v>712.08</v>
      </c>
      <c r="BO352" s="64">
        <f t="shared" si="55"/>
        <v>0.94444444444444442</v>
      </c>
      <c r="BP352" s="64">
        <f t="shared" si="56"/>
        <v>0.95833333333333326</v>
      </c>
    </row>
    <row r="353" spans="1:68" ht="27" hidden="1" customHeight="1" x14ac:dyDescent="0.25">
      <c r="A353" s="54" t="s">
        <v>568</v>
      </c>
      <c r="B353" s="54" t="s">
        <v>569</v>
      </c>
      <c r="C353" s="31">
        <v>4301011433</v>
      </c>
      <c r="D353" s="579">
        <v>4680115882638</v>
      </c>
      <c r="E353" s="580"/>
      <c r="F353" s="574">
        <v>0.4</v>
      </c>
      <c r="G353" s="32">
        <v>10</v>
      </c>
      <c r="H353" s="574">
        <v>4</v>
      </c>
      <c r="I353" s="574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90</v>
      </c>
      <c r="P353" s="69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3" s="582"/>
      <c r="R353" s="582"/>
      <c r="S353" s="582"/>
      <c r="T353" s="583"/>
      <c r="U353" s="34"/>
      <c r="V353" s="34"/>
      <c r="W353" s="35" t="s">
        <v>70</v>
      </c>
      <c r="X353" s="575">
        <v>0</v>
      </c>
      <c r="Y353" s="576">
        <f t="shared" si="52"/>
        <v>0</v>
      </c>
      <c r="Z353" s="36" t="str">
        <f>IFERROR(IF(Y353=0,"",ROUNDUP(Y353/H353,0)*0.00902),"")</f>
        <v/>
      </c>
      <c r="AA353" s="56"/>
      <c r="AB353" s="57"/>
      <c r="AC353" s="409" t="s">
        <v>570</v>
      </c>
      <c r="AG353" s="64"/>
      <c r="AJ353" s="68"/>
      <c r="AK353" s="68">
        <v>0</v>
      </c>
      <c r="BB353" s="410" t="s">
        <v>1</v>
      </c>
      <c r="BM353" s="64">
        <f t="shared" si="53"/>
        <v>0</v>
      </c>
      <c r="BN353" s="64">
        <f t="shared" si="54"/>
        <v>0</v>
      </c>
      <c r="BO353" s="64">
        <f t="shared" si="55"/>
        <v>0</v>
      </c>
      <c r="BP353" s="64">
        <f t="shared" si="56"/>
        <v>0</v>
      </c>
    </row>
    <row r="354" spans="1:68" ht="27" hidden="1" customHeight="1" x14ac:dyDescent="0.25">
      <c r="A354" s="54" t="s">
        <v>571</v>
      </c>
      <c r="B354" s="54" t="s">
        <v>572</v>
      </c>
      <c r="C354" s="31">
        <v>4301011952</v>
      </c>
      <c r="D354" s="579">
        <v>4680115884922</v>
      </c>
      <c r="E354" s="580"/>
      <c r="F354" s="574">
        <v>0.5</v>
      </c>
      <c r="G354" s="32">
        <v>10</v>
      </c>
      <c r="H354" s="574">
        <v>5</v>
      </c>
      <c r="I354" s="574">
        <v>5.21</v>
      </c>
      <c r="J354" s="32">
        <v>132</v>
      </c>
      <c r="K354" s="32" t="s">
        <v>111</v>
      </c>
      <c r="L354" s="32"/>
      <c r="M354" s="33" t="s">
        <v>68</v>
      </c>
      <c r="N354" s="33"/>
      <c r="O354" s="32">
        <v>60</v>
      </c>
      <c r="P354" s="89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4" s="582"/>
      <c r="R354" s="582"/>
      <c r="S354" s="582"/>
      <c r="T354" s="583"/>
      <c r="U354" s="34"/>
      <c r="V354" s="34"/>
      <c r="W354" s="35" t="s">
        <v>70</v>
      </c>
      <c r="X354" s="575">
        <v>0</v>
      </c>
      <c r="Y354" s="576">
        <f t="shared" si="52"/>
        <v>0</v>
      </c>
      <c r="Z354" s="36" t="str">
        <f>IFERROR(IF(Y354=0,"",ROUNDUP(Y354/H354,0)*0.00902),"")</f>
        <v/>
      </c>
      <c r="AA354" s="56"/>
      <c r="AB354" s="57"/>
      <c r="AC354" s="411" t="s">
        <v>561</v>
      </c>
      <c r="AG354" s="64"/>
      <c r="AJ354" s="68"/>
      <c r="AK354" s="68">
        <v>0</v>
      </c>
      <c r="BB354" s="412" t="s">
        <v>1</v>
      </c>
      <c r="BM354" s="64">
        <f t="shared" si="53"/>
        <v>0</v>
      </c>
      <c r="BN354" s="64">
        <f t="shared" si="54"/>
        <v>0</v>
      </c>
      <c r="BO354" s="64">
        <f t="shared" si="55"/>
        <v>0</v>
      </c>
      <c r="BP354" s="64">
        <f t="shared" si="56"/>
        <v>0</v>
      </c>
    </row>
    <row r="355" spans="1:68" ht="37.5" customHeight="1" x14ac:dyDescent="0.25">
      <c r="A355" s="54" t="s">
        <v>573</v>
      </c>
      <c r="B355" s="54" t="s">
        <v>574</v>
      </c>
      <c r="C355" s="31">
        <v>4301011868</v>
      </c>
      <c r="D355" s="579">
        <v>4680115884861</v>
      </c>
      <c r="E355" s="580"/>
      <c r="F355" s="574">
        <v>0.5</v>
      </c>
      <c r="G355" s="32">
        <v>10</v>
      </c>
      <c r="H355" s="574">
        <v>5</v>
      </c>
      <c r="I355" s="574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88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5" s="582"/>
      <c r="R355" s="582"/>
      <c r="S355" s="582"/>
      <c r="T355" s="583"/>
      <c r="U355" s="34"/>
      <c r="V355" s="34"/>
      <c r="W355" s="35" t="s">
        <v>70</v>
      </c>
      <c r="X355" s="575">
        <v>3</v>
      </c>
      <c r="Y355" s="576">
        <f t="shared" si="52"/>
        <v>5</v>
      </c>
      <c r="Z355" s="36">
        <f>IFERROR(IF(Y355=0,"",ROUNDUP(Y355/H355,0)*0.00902),"")</f>
        <v>9.0200000000000002E-3</v>
      </c>
      <c r="AA355" s="56"/>
      <c r="AB355" s="57"/>
      <c r="AC355" s="413" t="s">
        <v>567</v>
      </c>
      <c r="AG355" s="64"/>
      <c r="AJ355" s="68"/>
      <c r="AK355" s="68">
        <v>0</v>
      </c>
      <c r="BB355" s="414" t="s">
        <v>1</v>
      </c>
      <c r="BM355" s="64">
        <f t="shared" si="53"/>
        <v>3.1259999999999999</v>
      </c>
      <c r="BN355" s="64">
        <f t="shared" si="54"/>
        <v>5.21</v>
      </c>
      <c r="BO355" s="64">
        <f t="shared" si="55"/>
        <v>4.5454545454545452E-3</v>
      </c>
      <c r="BP355" s="64">
        <f t="shared" si="56"/>
        <v>7.575757575757576E-3</v>
      </c>
    </row>
    <row r="356" spans="1:68" x14ac:dyDescent="0.2">
      <c r="A356" s="585"/>
      <c r="B356" s="586"/>
      <c r="C356" s="586"/>
      <c r="D356" s="586"/>
      <c r="E356" s="586"/>
      <c r="F356" s="586"/>
      <c r="G356" s="586"/>
      <c r="H356" s="586"/>
      <c r="I356" s="586"/>
      <c r="J356" s="586"/>
      <c r="K356" s="586"/>
      <c r="L356" s="586"/>
      <c r="M356" s="586"/>
      <c r="N356" s="586"/>
      <c r="O356" s="587"/>
      <c r="P356" s="591" t="s">
        <v>72</v>
      </c>
      <c r="Q356" s="592"/>
      <c r="R356" s="592"/>
      <c r="S356" s="592"/>
      <c r="T356" s="592"/>
      <c r="U356" s="592"/>
      <c r="V356" s="593"/>
      <c r="W356" s="37" t="s">
        <v>73</v>
      </c>
      <c r="X356" s="577">
        <f>IFERROR(X349/H349,"0")+IFERROR(X350/H350,"0")+IFERROR(X351/H351,"0")+IFERROR(X352/H352,"0")+IFERROR(X353/H353,"0")+IFERROR(X354/H354,"0")+IFERROR(X355/H355,"0")</f>
        <v>64.599999999999994</v>
      </c>
      <c r="Y356" s="577">
        <f>IFERROR(Y349/H349,"0")+IFERROR(Y350/H350,"0")+IFERROR(Y351/H351,"0")+IFERROR(Y352/H352,"0")+IFERROR(Y353/H353,"0")+IFERROR(Y354/H354,"0")+IFERROR(Y355/H355,"0")</f>
        <v>67</v>
      </c>
      <c r="Z356" s="577">
        <f>IFERROR(IF(Z349="",0,Z349),"0")+IFERROR(IF(Z350="",0,Z350),"0")+IFERROR(IF(Z351="",0,Z351),"0")+IFERROR(IF(Z352="",0,Z352),"0")+IFERROR(IF(Z353="",0,Z353),"0")+IFERROR(IF(Z354="",0,Z354),"0")+IFERROR(IF(Z355="",0,Z355),"0")</f>
        <v>1.44452</v>
      </c>
      <c r="AA356" s="578"/>
      <c r="AB356" s="578"/>
      <c r="AC356" s="578"/>
    </row>
    <row r="357" spans="1:68" x14ac:dyDescent="0.2">
      <c r="A357" s="586"/>
      <c r="B357" s="586"/>
      <c r="C357" s="586"/>
      <c r="D357" s="586"/>
      <c r="E357" s="586"/>
      <c r="F357" s="586"/>
      <c r="G357" s="586"/>
      <c r="H357" s="586"/>
      <c r="I357" s="586"/>
      <c r="J357" s="586"/>
      <c r="K357" s="586"/>
      <c r="L357" s="586"/>
      <c r="M357" s="586"/>
      <c r="N357" s="586"/>
      <c r="O357" s="587"/>
      <c r="P357" s="591" t="s">
        <v>72</v>
      </c>
      <c r="Q357" s="592"/>
      <c r="R357" s="592"/>
      <c r="S357" s="592"/>
      <c r="T357" s="592"/>
      <c r="U357" s="592"/>
      <c r="V357" s="593"/>
      <c r="W357" s="37" t="s">
        <v>70</v>
      </c>
      <c r="X357" s="577">
        <f>IFERROR(SUM(X349:X355),"0")</f>
        <v>963</v>
      </c>
      <c r="Y357" s="577">
        <f>IFERROR(SUM(Y349:Y355),"0")</f>
        <v>995</v>
      </c>
      <c r="Z357" s="37"/>
      <c r="AA357" s="578"/>
      <c r="AB357" s="578"/>
      <c r="AC357" s="578"/>
    </row>
    <row r="358" spans="1:68" ht="14.25" hidden="1" customHeight="1" x14ac:dyDescent="0.25">
      <c r="A358" s="597" t="s">
        <v>142</v>
      </c>
      <c r="B358" s="586"/>
      <c r="C358" s="586"/>
      <c r="D358" s="586"/>
      <c r="E358" s="586"/>
      <c r="F358" s="586"/>
      <c r="G358" s="586"/>
      <c r="H358" s="586"/>
      <c r="I358" s="586"/>
      <c r="J358" s="586"/>
      <c r="K358" s="586"/>
      <c r="L358" s="586"/>
      <c r="M358" s="586"/>
      <c r="N358" s="586"/>
      <c r="O358" s="586"/>
      <c r="P358" s="586"/>
      <c r="Q358" s="586"/>
      <c r="R358" s="586"/>
      <c r="S358" s="586"/>
      <c r="T358" s="586"/>
      <c r="U358" s="586"/>
      <c r="V358" s="586"/>
      <c r="W358" s="586"/>
      <c r="X358" s="586"/>
      <c r="Y358" s="586"/>
      <c r="Z358" s="586"/>
      <c r="AA358" s="571"/>
      <c r="AB358" s="571"/>
      <c r="AC358" s="571"/>
    </row>
    <row r="359" spans="1:68" ht="27" customHeight="1" x14ac:dyDescent="0.25">
      <c r="A359" s="54" t="s">
        <v>575</v>
      </c>
      <c r="B359" s="54" t="s">
        <v>576</v>
      </c>
      <c r="C359" s="31">
        <v>4301020178</v>
      </c>
      <c r="D359" s="579">
        <v>4607091383980</v>
      </c>
      <c r="E359" s="580"/>
      <c r="F359" s="574">
        <v>2.5</v>
      </c>
      <c r="G359" s="32">
        <v>6</v>
      </c>
      <c r="H359" s="574">
        <v>15</v>
      </c>
      <c r="I359" s="574">
        <v>15.48</v>
      </c>
      <c r="J359" s="32">
        <v>48</v>
      </c>
      <c r="K359" s="32" t="s">
        <v>106</v>
      </c>
      <c r="L359" s="32" t="s">
        <v>128</v>
      </c>
      <c r="M359" s="33" t="s">
        <v>107</v>
      </c>
      <c r="N359" s="33"/>
      <c r="O359" s="32">
        <v>50</v>
      </c>
      <c r="P359" s="84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9" s="582"/>
      <c r="R359" s="582"/>
      <c r="S359" s="582"/>
      <c r="T359" s="583"/>
      <c r="U359" s="34"/>
      <c r="V359" s="34"/>
      <c r="W359" s="35" t="s">
        <v>70</v>
      </c>
      <c r="X359" s="575">
        <v>560</v>
      </c>
      <c r="Y359" s="576">
        <f>IFERROR(IF(X359="",0,CEILING((X359/$H359),1)*$H359),"")</f>
        <v>570</v>
      </c>
      <c r="Z359" s="36">
        <f>IFERROR(IF(Y359=0,"",ROUNDUP(Y359/H359,0)*0.02175),"")</f>
        <v>0.8264999999999999</v>
      </c>
      <c r="AA359" s="56"/>
      <c r="AB359" s="57"/>
      <c r="AC359" s="415" t="s">
        <v>577</v>
      </c>
      <c r="AG359" s="64"/>
      <c r="AJ359" s="68" t="s">
        <v>130</v>
      </c>
      <c r="AK359" s="68">
        <v>720</v>
      </c>
      <c r="BB359" s="416" t="s">
        <v>1</v>
      </c>
      <c r="BM359" s="64">
        <f>IFERROR(X359*I359/H359,"0")</f>
        <v>577.92000000000007</v>
      </c>
      <c r="BN359" s="64">
        <f>IFERROR(Y359*I359/H359,"0")</f>
        <v>588.24</v>
      </c>
      <c r="BO359" s="64">
        <f>IFERROR(1/J359*(X359/H359),"0")</f>
        <v>0.77777777777777779</v>
      </c>
      <c r="BP359" s="64">
        <f>IFERROR(1/J359*(Y359/H359),"0")</f>
        <v>0.79166666666666663</v>
      </c>
    </row>
    <row r="360" spans="1:68" ht="16.5" hidden="1" customHeight="1" x14ac:dyDescent="0.25">
      <c r="A360" s="54" t="s">
        <v>578</v>
      </c>
      <c r="B360" s="54" t="s">
        <v>579</v>
      </c>
      <c r="C360" s="31">
        <v>4301020179</v>
      </c>
      <c r="D360" s="579">
        <v>4607091384178</v>
      </c>
      <c r="E360" s="580"/>
      <c r="F360" s="574">
        <v>0.4</v>
      </c>
      <c r="G360" s="32">
        <v>10</v>
      </c>
      <c r="H360" s="574">
        <v>4</v>
      </c>
      <c r="I360" s="574">
        <v>4.21</v>
      </c>
      <c r="J360" s="32">
        <v>132</v>
      </c>
      <c r="K360" s="32" t="s">
        <v>111</v>
      </c>
      <c r="L360" s="32"/>
      <c r="M360" s="33" t="s">
        <v>107</v>
      </c>
      <c r="N360" s="33"/>
      <c r="O360" s="32">
        <v>50</v>
      </c>
      <c r="P360" s="9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0" s="582"/>
      <c r="R360" s="582"/>
      <c r="S360" s="582"/>
      <c r="T360" s="583"/>
      <c r="U360" s="34"/>
      <c r="V360" s="34"/>
      <c r="W360" s="35" t="s">
        <v>70</v>
      </c>
      <c r="X360" s="575">
        <v>0</v>
      </c>
      <c r="Y360" s="576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17" t="s">
        <v>577</v>
      </c>
      <c r="AG360" s="64"/>
      <c r="AJ360" s="68"/>
      <c r="AK360" s="68">
        <v>0</v>
      </c>
      <c r="BB360" s="41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85"/>
      <c r="B361" s="586"/>
      <c r="C361" s="586"/>
      <c r="D361" s="586"/>
      <c r="E361" s="586"/>
      <c r="F361" s="586"/>
      <c r="G361" s="586"/>
      <c r="H361" s="586"/>
      <c r="I361" s="586"/>
      <c r="J361" s="586"/>
      <c r="K361" s="586"/>
      <c r="L361" s="586"/>
      <c r="M361" s="586"/>
      <c r="N361" s="586"/>
      <c r="O361" s="587"/>
      <c r="P361" s="591" t="s">
        <v>72</v>
      </c>
      <c r="Q361" s="592"/>
      <c r="R361" s="592"/>
      <c r="S361" s="592"/>
      <c r="T361" s="592"/>
      <c r="U361" s="592"/>
      <c r="V361" s="593"/>
      <c r="W361" s="37" t="s">
        <v>73</v>
      </c>
      <c r="X361" s="577">
        <f>IFERROR(X359/H359,"0")+IFERROR(X360/H360,"0")</f>
        <v>37.333333333333336</v>
      </c>
      <c r="Y361" s="577">
        <f>IFERROR(Y359/H359,"0")+IFERROR(Y360/H360,"0")</f>
        <v>38</v>
      </c>
      <c r="Z361" s="577">
        <f>IFERROR(IF(Z359="",0,Z359),"0")+IFERROR(IF(Z360="",0,Z360),"0")</f>
        <v>0.8264999999999999</v>
      </c>
      <c r="AA361" s="578"/>
      <c r="AB361" s="578"/>
      <c r="AC361" s="578"/>
    </row>
    <row r="362" spans="1:68" x14ac:dyDescent="0.2">
      <c r="A362" s="586"/>
      <c r="B362" s="586"/>
      <c r="C362" s="586"/>
      <c r="D362" s="586"/>
      <c r="E362" s="586"/>
      <c r="F362" s="586"/>
      <c r="G362" s="586"/>
      <c r="H362" s="586"/>
      <c r="I362" s="586"/>
      <c r="J362" s="586"/>
      <c r="K362" s="586"/>
      <c r="L362" s="586"/>
      <c r="M362" s="586"/>
      <c r="N362" s="586"/>
      <c r="O362" s="587"/>
      <c r="P362" s="591" t="s">
        <v>72</v>
      </c>
      <c r="Q362" s="592"/>
      <c r="R362" s="592"/>
      <c r="S362" s="592"/>
      <c r="T362" s="592"/>
      <c r="U362" s="592"/>
      <c r="V362" s="593"/>
      <c r="W362" s="37" t="s">
        <v>70</v>
      </c>
      <c r="X362" s="577">
        <f>IFERROR(SUM(X359:X360),"0")</f>
        <v>560</v>
      </c>
      <c r="Y362" s="577">
        <f>IFERROR(SUM(Y359:Y360),"0")</f>
        <v>570</v>
      </c>
      <c r="Z362" s="37"/>
      <c r="AA362" s="578"/>
      <c r="AB362" s="578"/>
      <c r="AC362" s="578"/>
    </row>
    <row r="363" spans="1:68" ht="14.25" hidden="1" customHeight="1" x14ac:dyDescent="0.25">
      <c r="A363" s="597" t="s">
        <v>74</v>
      </c>
      <c r="B363" s="586"/>
      <c r="C363" s="586"/>
      <c r="D363" s="586"/>
      <c r="E363" s="586"/>
      <c r="F363" s="586"/>
      <c r="G363" s="586"/>
      <c r="H363" s="586"/>
      <c r="I363" s="586"/>
      <c r="J363" s="586"/>
      <c r="K363" s="586"/>
      <c r="L363" s="586"/>
      <c r="M363" s="586"/>
      <c r="N363" s="586"/>
      <c r="O363" s="586"/>
      <c r="P363" s="586"/>
      <c r="Q363" s="586"/>
      <c r="R363" s="586"/>
      <c r="S363" s="586"/>
      <c r="T363" s="586"/>
      <c r="U363" s="586"/>
      <c r="V363" s="586"/>
      <c r="W363" s="586"/>
      <c r="X363" s="586"/>
      <c r="Y363" s="586"/>
      <c r="Z363" s="586"/>
      <c r="AA363" s="571"/>
      <c r="AB363" s="571"/>
      <c r="AC363" s="571"/>
    </row>
    <row r="364" spans="1:68" ht="27" hidden="1" customHeight="1" x14ac:dyDescent="0.25">
      <c r="A364" s="54" t="s">
        <v>580</v>
      </c>
      <c r="B364" s="54" t="s">
        <v>581</v>
      </c>
      <c r="C364" s="31">
        <v>4301051903</v>
      </c>
      <c r="D364" s="579">
        <v>4607091383928</v>
      </c>
      <c r="E364" s="580"/>
      <c r="F364" s="574">
        <v>1.5</v>
      </c>
      <c r="G364" s="32">
        <v>6</v>
      </c>
      <c r="H364" s="574">
        <v>9</v>
      </c>
      <c r="I364" s="574">
        <v>9.5250000000000004</v>
      </c>
      <c r="J364" s="32">
        <v>64</v>
      </c>
      <c r="K364" s="32" t="s">
        <v>106</v>
      </c>
      <c r="L364" s="32"/>
      <c r="M364" s="33" t="s">
        <v>78</v>
      </c>
      <c r="N364" s="33"/>
      <c r="O364" s="32">
        <v>40</v>
      </c>
      <c r="P364" s="91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4" s="582"/>
      <c r="R364" s="582"/>
      <c r="S364" s="582"/>
      <c r="T364" s="583"/>
      <c r="U364" s="34"/>
      <c r="V364" s="34"/>
      <c r="W364" s="35" t="s">
        <v>70</v>
      </c>
      <c r="X364" s="575">
        <v>0</v>
      </c>
      <c r="Y364" s="576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582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hidden="1" customHeight="1" x14ac:dyDescent="0.25">
      <c r="A365" s="54" t="s">
        <v>583</v>
      </c>
      <c r="B365" s="54" t="s">
        <v>584</v>
      </c>
      <c r="C365" s="31">
        <v>4301051897</v>
      </c>
      <c r="D365" s="579">
        <v>4607091384260</v>
      </c>
      <c r="E365" s="580"/>
      <c r="F365" s="574">
        <v>1.5</v>
      </c>
      <c r="G365" s="32">
        <v>6</v>
      </c>
      <c r="H365" s="574">
        <v>9</v>
      </c>
      <c r="I365" s="574">
        <v>9.5190000000000001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1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5" s="582"/>
      <c r="R365" s="582"/>
      <c r="S365" s="582"/>
      <c r="T365" s="583"/>
      <c r="U365" s="34"/>
      <c r="V365" s="34"/>
      <c r="W365" s="35" t="s">
        <v>70</v>
      </c>
      <c r="X365" s="575">
        <v>0</v>
      </c>
      <c r="Y365" s="576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585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585"/>
      <c r="B366" s="586"/>
      <c r="C366" s="586"/>
      <c r="D366" s="586"/>
      <c r="E366" s="586"/>
      <c r="F366" s="586"/>
      <c r="G366" s="586"/>
      <c r="H366" s="586"/>
      <c r="I366" s="586"/>
      <c r="J366" s="586"/>
      <c r="K366" s="586"/>
      <c r="L366" s="586"/>
      <c r="M366" s="586"/>
      <c r="N366" s="586"/>
      <c r="O366" s="587"/>
      <c r="P366" s="591" t="s">
        <v>72</v>
      </c>
      <c r="Q366" s="592"/>
      <c r="R366" s="592"/>
      <c r="S366" s="592"/>
      <c r="T366" s="592"/>
      <c r="U366" s="592"/>
      <c r="V366" s="593"/>
      <c r="W366" s="37" t="s">
        <v>73</v>
      </c>
      <c r="X366" s="577">
        <f>IFERROR(X364/H364,"0")+IFERROR(X365/H365,"0")</f>
        <v>0</v>
      </c>
      <c r="Y366" s="577">
        <f>IFERROR(Y364/H364,"0")+IFERROR(Y365/H365,"0")</f>
        <v>0</v>
      </c>
      <c r="Z366" s="577">
        <f>IFERROR(IF(Z364="",0,Z364),"0")+IFERROR(IF(Z365="",0,Z365),"0")</f>
        <v>0</v>
      </c>
      <c r="AA366" s="578"/>
      <c r="AB366" s="578"/>
      <c r="AC366" s="578"/>
    </row>
    <row r="367" spans="1:68" hidden="1" x14ac:dyDescent="0.2">
      <c r="A367" s="586"/>
      <c r="B367" s="586"/>
      <c r="C367" s="586"/>
      <c r="D367" s="586"/>
      <c r="E367" s="586"/>
      <c r="F367" s="586"/>
      <c r="G367" s="586"/>
      <c r="H367" s="586"/>
      <c r="I367" s="586"/>
      <c r="J367" s="586"/>
      <c r="K367" s="586"/>
      <c r="L367" s="586"/>
      <c r="M367" s="586"/>
      <c r="N367" s="586"/>
      <c r="O367" s="587"/>
      <c r="P367" s="591" t="s">
        <v>72</v>
      </c>
      <c r="Q367" s="592"/>
      <c r="R367" s="592"/>
      <c r="S367" s="592"/>
      <c r="T367" s="592"/>
      <c r="U367" s="592"/>
      <c r="V367" s="593"/>
      <c r="W367" s="37" t="s">
        <v>70</v>
      </c>
      <c r="X367" s="577">
        <f>IFERROR(SUM(X364:X365),"0")</f>
        <v>0</v>
      </c>
      <c r="Y367" s="577">
        <f>IFERROR(SUM(Y364:Y365),"0")</f>
        <v>0</v>
      </c>
      <c r="Z367" s="37"/>
      <c r="AA367" s="578"/>
      <c r="AB367" s="578"/>
      <c r="AC367" s="578"/>
    </row>
    <row r="368" spans="1:68" ht="14.25" hidden="1" customHeight="1" x14ac:dyDescent="0.25">
      <c r="A368" s="597" t="s">
        <v>177</v>
      </c>
      <c r="B368" s="586"/>
      <c r="C368" s="586"/>
      <c r="D368" s="586"/>
      <c r="E368" s="586"/>
      <c r="F368" s="586"/>
      <c r="G368" s="586"/>
      <c r="H368" s="586"/>
      <c r="I368" s="586"/>
      <c r="J368" s="586"/>
      <c r="K368" s="586"/>
      <c r="L368" s="586"/>
      <c r="M368" s="586"/>
      <c r="N368" s="586"/>
      <c r="O368" s="586"/>
      <c r="P368" s="586"/>
      <c r="Q368" s="586"/>
      <c r="R368" s="586"/>
      <c r="S368" s="586"/>
      <c r="T368" s="586"/>
      <c r="U368" s="586"/>
      <c r="V368" s="586"/>
      <c r="W368" s="586"/>
      <c r="X368" s="586"/>
      <c r="Y368" s="586"/>
      <c r="Z368" s="586"/>
      <c r="AA368" s="571"/>
      <c r="AB368" s="571"/>
      <c r="AC368" s="571"/>
    </row>
    <row r="369" spans="1:68" ht="27" hidden="1" customHeight="1" x14ac:dyDescent="0.25">
      <c r="A369" s="54" t="s">
        <v>586</v>
      </c>
      <c r="B369" s="54" t="s">
        <v>587</v>
      </c>
      <c r="C369" s="31">
        <v>4301060439</v>
      </c>
      <c r="D369" s="579">
        <v>4607091384673</v>
      </c>
      <c r="E369" s="580"/>
      <c r="F369" s="574">
        <v>1.5</v>
      </c>
      <c r="G369" s="32">
        <v>6</v>
      </c>
      <c r="H369" s="574">
        <v>9</v>
      </c>
      <c r="I369" s="574">
        <v>9.5190000000000001</v>
      </c>
      <c r="J369" s="32">
        <v>64</v>
      </c>
      <c r="K369" s="32" t="s">
        <v>106</v>
      </c>
      <c r="L369" s="32"/>
      <c r="M369" s="33" t="s">
        <v>78</v>
      </c>
      <c r="N369" s="33"/>
      <c r="O369" s="32">
        <v>30</v>
      </c>
      <c r="P369" s="86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9" s="582"/>
      <c r="R369" s="582"/>
      <c r="S369" s="582"/>
      <c r="T369" s="583"/>
      <c r="U369" s="34"/>
      <c r="V369" s="34"/>
      <c r="W369" s="35" t="s">
        <v>70</v>
      </c>
      <c r="X369" s="575">
        <v>0</v>
      </c>
      <c r="Y369" s="576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3" t="s">
        <v>588</v>
      </c>
      <c r="AG369" s="64"/>
      <c r="AJ369" s="68"/>
      <c r="AK369" s="68">
        <v>0</v>
      </c>
      <c r="BB369" s="424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85"/>
      <c r="B370" s="586"/>
      <c r="C370" s="586"/>
      <c r="D370" s="586"/>
      <c r="E370" s="586"/>
      <c r="F370" s="586"/>
      <c r="G370" s="586"/>
      <c r="H370" s="586"/>
      <c r="I370" s="586"/>
      <c r="J370" s="586"/>
      <c r="K370" s="586"/>
      <c r="L370" s="586"/>
      <c r="M370" s="586"/>
      <c r="N370" s="586"/>
      <c r="O370" s="587"/>
      <c r="P370" s="591" t="s">
        <v>72</v>
      </c>
      <c r="Q370" s="592"/>
      <c r="R370" s="592"/>
      <c r="S370" s="592"/>
      <c r="T370" s="592"/>
      <c r="U370" s="592"/>
      <c r="V370" s="593"/>
      <c r="W370" s="37" t="s">
        <v>73</v>
      </c>
      <c r="X370" s="577">
        <f>IFERROR(X369/H369,"0")</f>
        <v>0</v>
      </c>
      <c r="Y370" s="577">
        <f>IFERROR(Y369/H369,"0")</f>
        <v>0</v>
      </c>
      <c r="Z370" s="577">
        <f>IFERROR(IF(Z369="",0,Z369),"0")</f>
        <v>0</v>
      </c>
      <c r="AA370" s="578"/>
      <c r="AB370" s="578"/>
      <c r="AC370" s="578"/>
    </row>
    <row r="371" spans="1:68" hidden="1" x14ac:dyDescent="0.2">
      <c r="A371" s="586"/>
      <c r="B371" s="586"/>
      <c r="C371" s="586"/>
      <c r="D371" s="586"/>
      <c r="E371" s="586"/>
      <c r="F371" s="586"/>
      <c r="G371" s="586"/>
      <c r="H371" s="586"/>
      <c r="I371" s="586"/>
      <c r="J371" s="586"/>
      <c r="K371" s="586"/>
      <c r="L371" s="586"/>
      <c r="M371" s="586"/>
      <c r="N371" s="586"/>
      <c r="O371" s="587"/>
      <c r="P371" s="591" t="s">
        <v>72</v>
      </c>
      <c r="Q371" s="592"/>
      <c r="R371" s="592"/>
      <c r="S371" s="592"/>
      <c r="T371" s="592"/>
      <c r="U371" s="592"/>
      <c r="V371" s="593"/>
      <c r="W371" s="37" t="s">
        <v>70</v>
      </c>
      <c r="X371" s="577">
        <f>IFERROR(SUM(X369:X369),"0")</f>
        <v>0</v>
      </c>
      <c r="Y371" s="577">
        <f>IFERROR(SUM(Y369:Y369),"0")</f>
        <v>0</v>
      </c>
      <c r="Z371" s="37"/>
      <c r="AA371" s="578"/>
      <c r="AB371" s="578"/>
      <c r="AC371" s="578"/>
    </row>
    <row r="372" spans="1:68" ht="16.5" hidden="1" customHeight="1" x14ac:dyDescent="0.25">
      <c r="A372" s="629" t="s">
        <v>589</v>
      </c>
      <c r="B372" s="586"/>
      <c r="C372" s="586"/>
      <c r="D372" s="586"/>
      <c r="E372" s="586"/>
      <c r="F372" s="586"/>
      <c r="G372" s="586"/>
      <c r="H372" s="586"/>
      <c r="I372" s="586"/>
      <c r="J372" s="586"/>
      <c r="K372" s="586"/>
      <c r="L372" s="586"/>
      <c r="M372" s="586"/>
      <c r="N372" s="586"/>
      <c r="O372" s="586"/>
      <c r="P372" s="586"/>
      <c r="Q372" s="586"/>
      <c r="R372" s="586"/>
      <c r="S372" s="586"/>
      <c r="T372" s="586"/>
      <c r="U372" s="586"/>
      <c r="V372" s="586"/>
      <c r="W372" s="586"/>
      <c r="X372" s="586"/>
      <c r="Y372" s="586"/>
      <c r="Z372" s="586"/>
      <c r="AA372" s="570"/>
      <c r="AB372" s="570"/>
      <c r="AC372" s="570"/>
    </row>
    <row r="373" spans="1:68" ht="14.25" hidden="1" customHeight="1" x14ac:dyDescent="0.25">
      <c r="A373" s="597" t="s">
        <v>103</v>
      </c>
      <c r="B373" s="586"/>
      <c r="C373" s="586"/>
      <c r="D373" s="586"/>
      <c r="E373" s="586"/>
      <c r="F373" s="586"/>
      <c r="G373" s="586"/>
      <c r="H373" s="586"/>
      <c r="I373" s="586"/>
      <c r="J373" s="586"/>
      <c r="K373" s="586"/>
      <c r="L373" s="586"/>
      <c r="M373" s="586"/>
      <c r="N373" s="586"/>
      <c r="O373" s="586"/>
      <c r="P373" s="586"/>
      <c r="Q373" s="586"/>
      <c r="R373" s="586"/>
      <c r="S373" s="586"/>
      <c r="T373" s="586"/>
      <c r="U373" s="586"/>
      <c r="V373" s="586"/>
      <c r="W373" s="586"/>
      <c r="X373" s="586"/>
      <c r="Y373" s="586"/>
      <c r="Z373" s="586"/>
      <c r="AA373" s="571"/>
      <c r="AB373" s="571"/>
      <c r="AC373" s="571"/>
    </row>
    <row r="374" spans="1:68" ht="37.5" hidden="1" customHeight="1" x14ac:dyDescent="0.25">
      <c r="A374" s="54" t="s">
        <v>590</v>
      </c>
      <c r="B374" s="54" t="s">
        <v>591</v>
      </c>
      <c r="C374" s="31">
        <v>4301011873</v>
      </c>
      <c r="D374" s="579">
        <v>4680115881907</v>
      </c>
      <c r="E374" s="580"/>
      <c r="F374" s="574">
        <v>1.8</v>
      </c>
      <c r="G374" s="32">
        <v>6</v>
      </c>
      <c r="H374" s="574">
        <v>10.8</v>
      </c>
      <c r="I374" s="574">
        <v>11.234999999999999</v>
      </c>
      <c r="J374" s="32">
        <v>64</v>
      </c>
      <c r="K374" s="32" t="s">
        <v>106</v>
      </c>
      <c r="L374" s="32"/>
      <c r="M374" s="33" t="s">
        <v>68</v>
      </c>
      <c r="N374" s="33"/>
      <c r="O374" s="32">
        <v>60</v>
      </c>
      <c r="P374" s="75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4" s="582"/>
      <c r="R374" s="582"/>
      <c r="S374" s="582"/>
      <c r="T374" s="583"/>
      <c r="U374" s="34"/>
      <c r="V374" s="34"/>
      <c r="W374" s="35" t="s">
        <v>70</v>
      </c>
      <c r="X374" s="575">
        <v>0</v>
      </c>
      <c r="Y374" s="576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592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hidden="1" customHeight="1" x14ac:dyDescent="0.25">
      <c r="A375" s="54" t="s">
        <v>593</v>
      </c>
      <c r="B375" s="54" t="s">
        <v>594</v>
      </c>
      <c r="C375" s="31">
        <v>4301011874</v>
      </c>
      <c r="D375" s="579">
        <v>4680115884892</v>
      </c>
      <c r="E375" s="580"/>
      <c r="F375" s="574">
        <v>1.8</v>
      </c>
      <c r="G375" s="32">
        <v>6</v>
      </c>
      <c r="H375" s="574">
        <v>10.8</v>
      </c>
      <c r="I375" s="574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3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5" s="582"/>
      <c r="R375" s="582"/>
      <c r="S375" s="582"/>
      <c r="T375" s="583"/>
      <c r="U375" s="34"/>
      <c r="V375" s="34"/>
      <c r="W375" s="35" t="s">
        <v>70</v>
      </c>
      <c r="X375" s="575">
        <v>0</v>
      </c>
      <c r="Y375" s="576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595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596</v>
      </c>
      <c r="B376" s="54" t="s">
        <v>597</v>
      </c>
      <c r="C376" s="31">
        <v>4301011875</v>
      </c>
      <c r="D376" s="579">
        <v>4680115884885</v>
      </c>
      <c r="E376" s="580"/>
      <c r="F376" s="574">
        <v>0.8</v>
      </c>
      <c r="G376" s="32">
        <v>15</v>
      </c>
      <c r="H376" s="574">
        <v>12</v>
      </c>
      <c r="I376" s="574">
        <v>12.435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70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6" s="582"/>
      <c r="R376" s="582"/>
      <c r="S376" s="582"/>
      <c r="T376" s="583"/>
      <c r="U376" s="34"/>
      <c r="V376" s="34"/>
      <c r="W376" s="35" t="s">
        <v>70</v>
      </c>
      <c r="X376" s="575">
        <v>0</v>
      </c>
      <c r="Y376" s="576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595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hidden="1" customHeight="1" x14ac:dyDescent="0.25">
      <c r="A377" s="54" t="s">
        <v>598</v>
      </c>
      <c r="B377" s="54" t="s">
        <v>599</v>
      </c>
      <c r="C377" s="31">
        <v>4301011871</v>
      </c>
      <c r="D377" s="579">
        <v>4680115884908</v>
      </c>
      <c r="E377" s="580"/>
      <c r="F377" s="574">
        <v>0.4</v>
      </c>
      <c r="G377" s="32">
        <v>10</v>
      </c>
      <c r="H377" s="574">
        <v>4</v>
      </c>
      <c r="I377" s="574">
        <v>4.21</v>
      </c>
      <c r="J377" s="32">
        <v>132</v>
      </c>
      <c r="K377" s="32" t="s">
        <v>111</v>
      </c>
      <c r="L377" s="32"/>
      <c r="M377" s="33" t="s">
        <v>68</v>
      </c>
      <c r="N377" s="33"/>
      <c r="O377" s="32">
        <v>60</v>
      </c>
      <c r="P377" s="77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7" s="582"/>
      <c r="R377" s="582"/>
      <c r="S377" s="582"/>
      <c r="T377" s="583"/>
      <c r="U377" s="34"/>
      <c r="V377" s="34"/>
      <c r="W377" s="35" t="s">
        <v>70</v>
      </c>
      <c r="X377" s="575">
        <v>0</v>
      </c>
      <c r="Y377" s="576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31" t="s">
        <v>595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idden="1" x14ac:dyDescent="0.2">
      <c r="A378" s="585"/>
      <c r="B378" s="586"/>
      <c r="C378" s="586"/>
      <c r="D378" s="586"/>
      <c r="E378" s="586"/>
      <c r="F378" s="586"/>
      <c r="G378" s="586"/>
      <c r="H378" s="586"/>
      <c r="I378" s="586"/>
      <c r="J378" s="586"/>
      <c r="K378" s="586"/>
      <c r="L378" s="586"/>
      <c r="M378" s="586"/>
      <c r="N378" s="586"/>
      <c r="O378" s="587"/>
      <c r="P378" s="591" t="s">
        <v>72</v>
      </c>
      <c r="Q378" s="592"/>
      <c r="R378" s="592"/>
      <c r="S378" s="592"/>
      <c r="T378" s="592"/>
      <c r="U378" s="592"/>
      <c r="V378" s="593"/>
      <c r="W378" s="37" t="s">
        <v>73</v>
      </c>
      <c r="X378" s="577">
        <f>IFERROR(X374/H374,"0")+IFERROR(X375/H375,"0")+IFERROR(X376/H376,"0")+IFERROR(X377/H377,"0")</f>
        <v>0</v>
      </c>
      <c r="Y378" s="577">
        <f>IFERROR(Y374/H374,"0")+IFERROR(Y375/H375,"0")+IFERROR(Y376/H376,"0")+IFERROR(Y377/H377,"0")</f>
        <v>0</v>
      </c>
      <c r="Z378" s="577">
        <f>IFERROR(IF(Z374="",0,Z374),"0")+IFERROR(IF(Z375="",0,Z375),"0")+IFERROR(IF(Z376="",0,Z376),"0")+IFERROR(IF(Z377="",0,Z377),"0")</f>
        <v>0</v>
      </c>
      <c r="AA378" s="578"/>
      <c r="AB378" s="578"/>
      <c r="AC378" s="578"/>
    </row>
    <row r="379" spans="1:68" hidden="1" x14ac:dyDescent="0.2">
      <c r="A379" s="586"/>
      <c r="B379" s="586"/>
      <c r="C379" s="586"/>
      <c r="D379" s="586"/>
      <c r="E379" s="586"/>
      <c r="F379" s="586"/>
      <c r="G379" s="586"/>
      <c r="H379" s="586"/>
      <c r="I379" s="586"/>
      <c r="J379" s="586"/>
      <c r="K379" s="586"/>
      <c r="L379" s="586"/>
      <c r="M379" s="586"/>
      <c r="N379" s="586"/>
      <c r="O379" s="587"/>
      <c r="P379" s="591" t="s">
        <v>72</v>
      </c>
      <c r="Q379" s="592"/>
      <c r="R379" s="592"/>
      <c r="S379" s="592"/>
      <c r="T379" s="592"/>
      <c r="U379" s="592"/>
      <c r="V379" s="593"/>
      <c r="W379" s="37" t="s">
        <v>70</v>
      </c>
      <c r="X379" s="577">
        <f>IFERROR(SUM(X374:X377),"0")</f>
        <v>0</v>
      </c>
      <c r="Y379" s="577">
        <f>IFERROR(SUM(Y374:Y377),"0")</f>
        <v>0</v>
      </c>
      <c r="Z379" s="37"/>
      <c r="AA379" s="578"/>
      <c r="AB379" s="578"/>
      <c r="AC379" s="578"/>
    </row>
    <row r="380" spans="1:68" ht="14.25" hidden="1" customHeight="1" x14ac:dyDescent="0.25">
      <c r="A380" s="597" t="s">
        <v>64</v>
      </c>
      <c r="B380" s="586"/>
      <c r="C380" s="586"/>
      <c r="D380" s="586"/>
      <c r="E380" s="586"/>
      <c r="F380" s="586"/>
      <c r="G380" s="586"/>
      <c r="H380" s="586"/>
      <c r="I380" s="586"/>
      <c r="J380" s="586"/>
      <c r="K380" s="586"/>
      <c r="L380" s="586"/>
      <c r="M380" s="586"/>
      <c r="N380" s="586"/>
      <c r="O380" s="586"/>
      <c r="P380" s="586"/>
      <c r="Q380" s="586"/>
      <c r="R380" s="586"/>
      <c r="S380" s="586"/>
      <c r="T380" s="586"/>
      <c r="U380" s="586"/>
      <c r="V380" s="586"/>
      <c r="W380" s="586"/>
      <c r="X380" s="586"/>
      <c r="Y380" s="586"/>
      <c r="Z380" s="586"/>
      <c r="AA380" s="571"/>
      <c r="AB380" s="571"/>
      <c r="AC380" s="571"/>
    </row>
    <row r="381" spans="1:68" ht="27" hidden="1" customHeight="1" x14ac:dyDescent="0.25">
      <c r="A381" s="54" t="s">
        <v>600</v>
      </c>
      <c r="B381" s="54" t="s">
        <v>601</v>
      </c>
      <c r="C381" s="31">
        <v>4301031303</v>
      </c>
      <c r="D381" s="579">
        <v>4607091384802</v>
      </c>
      <c r="E381" s="580"/>
      <c r="F381" s="574">
        <v>0.73</v>
      </c>
      <c r="G381" s="32">
        <v>6</v>
      </c>
      <c r="H381" s="574">
        <v>4.38</v>
      </c>
      <c r="I381" s="574">
        <v>4.6500000000000004</v>
      </c>
      <c r="J381" s="32">
        <v>132</v>
      </c>
      <c r="K381" s="32" t="s">
        <v>111</v>
      </c>
      <c r="L381" s="32"/>
      <c r="M381" s="33" t="s">
        <v>68</v>
      </c>
      <c r="N381" s="33"/>
      <c r="O381" s="32">
        <v>35</v>
      </c>
      <c r="P381" s="59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1" s="582"/>
      <c r="R381" s="582"/>
      <c r="S381" s="582"/>
      <c r="T381" s="583"/>
      <c r="U381" s="34"/>
      <c r="V381" s="34"/>
      <c r="W381" s="35" t="s">
        <v>70</v>
      </c>
      <c r="X381" s="575">
        <v>0</v>
      </c>
      <c r="Y381" s="576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33" t="s">
        <v>602</v>
      </c>
      <c r="AG381" s="64"/>
      <c r="AJ381" s="68"/>
      <c r="AK381" s="68">
        <v>0</v>
      </c>
      <c r="BB381" s="434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idden="1" x14ac:dyDescent="0.2">
      <c r="A382" s="585"/>
      <c r="B382" s="586"/>
      <c r="C382" s="586"/>
      <c r="D382" s="586"/>
      <c r="E382" s="586"/>
      <c r="F382" s="586"/>
      <c r="G382" s="586"/>
      <c r="H382" s="586"/>
      <c r="I382" s="586"/>
      <c r="J382" s="586"/>
      <c r="K382" s="586"/>
      <c r="L382" s="586"/>
      <c r="M382" s="586"/>
      <c r="N382" s="586"/>
      <c r="O382" s="587"/>
      <c r="P382" s="591" t="s">
        <v>72</v>
      </c>
      <c r="Q382" s="592"/>
      <c r="R382" s="592"/>
      <c r="S382" s="592"/>
      <c r="T382" s="592"/>
      <c r="U382" s="592"/>
      <c r="V382" s="593"/>
      <c r="W382" s="37" t="s">
        <v>73</v>
      </c>
      <c r="X382" s="577">
        <f>IFERROR(X381/H381,"0")</f>
        <v>0</v>
      </c>
      <c r="Y382" s="577">
        <f>IFERROR(Y381/H381,"0")</f>
        <v>0</v>
      </c>
      <c r="Z382" s="577">
        <f>IFERROR(IF(Z381="",0,Z381),"0")</f>
        <v>0</v>
      </c>
      <c r="AA382" s="578"/>
      <c r="AB382" s="578"/>
      <c r="AC382" s="578"/>
    </row>
    <row r="383" spans="1:68" hidden="1" x14ac:dyDescent="0.2">
      <c r="A383" s="586"/>
      <c r="B383" s="586"/>
      <c r="C383" s="586"/>
      <c r="D383" s="586"/>
      <c r="E383" s="586"/>
      <c r="F383" s="586"/>
      <c r="G383" s="586"/>
      <c r="H383" s="586"/>
      <c r="I383" s="586"/>
      <c r="J383" s="586"/>
      <c r="K383" s="586"/>
      <c r="L383" s="586"/>
      <c r="M383" s="586"/>
      <c r="N383" s="586"/>
      <c r="O383" s="587"/>
      <c r="P383" s="591" t="s">
        <v>72</v>
      </c>
      <c r="Q383" s="592"/>
      <c r="R383" s="592"/>
      <c r="S383" s="592"/>
      <c r="T383" s="592"/>
      <c r="U383" s="592"/>
      <c r="V383" s="593"/>
      <c r="W383" s="37" t="s">
        <v>70</v>
      </c>
      <c r="X383" s="577">
        <f>IFERROR(SUM(X381:X381),"0")</f>
        <v>0</v>
      </c>
      <c r="Y383" s="577">
        <f>IFERROR(SUM(Y381:Y381),"0")</f>
        <v>0</v>
      </c>
      <c r="Z383" s="37"/>
      <c r="AA383" s="578"/>
      <c r="AB383" s="578"/>
      <c r="AC383" s="578"/>
    </row>
    <row r="384" spans="1:68" ht="14.25" hidden="1" customHeight="1" x14ac:dyDescent="0.25">
      <c r="A384" s="597" t="s">
        <v>74</v>
      </c>
      <c r="B384" s="586"/>
      <c r="C384" s="586"/>
      <c r="D384" s="586"/>
      <c r="E384" s="586"/>
      <c r="F384" s="586"/>
      <c r="G384" s="586"/>
      <c r="H384" s="586"/>
      <c r="I384" s="586"/>
      <c r="J384" s="586"/>
      <c r="K384" s="586"/>
      <c r="L384" s="586"/>
      <c r="M384" s="586"/>
      <c r="N384" s="586"/>
      <c r="O384" s="586"/>
      <c r="P384" s="586"/>
      <c r="Q384" s="586"/>
      <c r="R384" s="586"/>
      <c r="S384" s="586"/>
      <c r="T384" s="586"/>
      <c r="U384" s="586"/>
      <c r="V384" s="586"/>
      <c r="W384" s="586"/>
      <c r="X384" s="586"/>
      <c r="Y384" s="586"/>
      <c r="Z384" s="586"/>
      <c r="AA384" s="571"/>
      <c r="AB384" s="571"/>
      <c r="AC384" s="571"/>
    </row>
    <row r="385" spans="1:68" ht="27" hidden="1" customHeight="1" x14ac:dyDescent="0.25">
      <c r="A385" s="54" t="s">
        <v>603</v>
      </c>
      <c r="B385" s="54" t="s">
        <v>604</v>
      </c>
      <c r="C385" s="31">
        <v>4301051899</v>
      </c>
      <c r="D385" s="579">
        <v>4607091384246</v>
      </c>
      <c r="E385" s="580"/>
      <c r="F385" s="574">
        <v>1.5</v>
      </c>
      <c r="G385" s="32">
        <v>6</v>
      </c>
      <c r="H385" s="574">
        <v>9</v>
      </c>
      <c r="I385" s="574">
        <v>9.5190000000000001</v>
      </c>
      <c r="J385" s="32">
        <v>64</v>
      </c>
      <c r="K385" s="32" t="s">
        <v>106</v>
      </c>
      <c r="L385" s="32"/>
      <c r="M385" s="33" t="s">
        <v>78</v>
      </c>
      <c r="N385" s="33"/>
      <c r="O385" s="32">
        <v>40</v>
      </c>
      <c r="P385" s="90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5" s="582"/>
      <c r="R385" s="582"/>
      <c r="S385" s="582"/>
      <c r="T385" s="583"/>
      <c r="U385" s="34"/>
      <c r="V385" s="34"/>
      <c r="W385" s="35" t="s">
        <v>70</v>
      </c>
      <c r="X385" s="575">
        <v>0</v>
      </c>
      <c r="Y385" s="576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35" t="s">
        <v>605</v>
      </c>
      <c r="AG385" s="64"/>
      <c r="AJ385" s="68"/>
      <c r="AK385" s="68">
        <v>0</v>
      </c>
      <c r="BB385" s="436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hidden="1" customHeight="1" x14ac:dyDescent="0.25">
      <c r="A386" s="54" t="s">
        <v>606</v>
      </c>
      <c r="B386" s="54" t="s">
        <v>607</v>
      </c>
      <c r="C386" s="31">
        <v>4301051660</v>
      </c>
      <c r="D386" s="579">
        <v>4607091384253</v>
      </c>
      <c r="E386" s="580"/>
      <c r="F386" s="574">
        <v>0.4</v>
      </c>
      <c r="G386" s="32">
        <v>6</v>
      </c>
      <c r="H386" s="574">
        <v>2.4</v>
      </c>
      <c r="I386" s="574">
        <v>2.6640000000000001</v>
      </c>
      <c r="J386" s="32">
        <v>182</v>
      </c>
      <c r="K386" s="32" t="s">
        <v>77</v>
      </c>
      <c r="L386" s="32"/>
      <c r="M386" s="33" t="s">
        <v>78</v>
      </c>
      <c r="N386" s="33"/>
      <c r="O386" s="32">
        <v>40</v>
      </c>
      <c r="P386" s="62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6" s="582"/>
      <c r="R386" s="582"/>
      <c r="S386" s="582"/>
      <c r="T386" s="583"/>
      <c r="U386" s="34"/>
      <c r="V386" s="34"/>
      <c r="W386" s="35" t="s">
        <v>70</v>
      </c>
      <c r="X386" s="575">
        <v>0</v>
      </c>
      <c r="Y386" s="576">
        <f>IFERROR(IF(X386="",0,CEILING((X386/$H386),1)*$H386),"")</f>
        <v>0</v>
      </c>
      <c r="Z386" s="36" t="str">
        <f>IFERROR(IF(Y386=0,"",ROUNDUP(Y386/H386,0)*0.00651),"")</f>
        <v/>
      </c>
      <c r="AA386" s="56"/>
      <c r="AB386" s="57"/>
      <c r="AC386" s="437" t="s">
        <v>605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585"/>
      <c r="B387" s="586"/>
      <c r="C387" s="586"/>
      <c r="D387" s="586"/>
      <c r="E387" s="586"/>
      <c r="F387" s="586"/>
      <c r="G387" s="586"/>
      <c r="H387" s="586"/>
      <c r="I387" s="586"/>
      <c r="J387" s="586"/>
      <c r="K387" s="586"/>
      <c r="L387" s="586"/>
      <c r="M387" s="586"/>
      <c r="N387" s="586"/>
      <c r="O387" s="587"/>
      <c r="P387" s="591" t="s">
        <v>72</v>
      </c>
      <c r="Q387" s="592"/>
      <c r="R387" s="592"/>
      <c r="S387" s="592"/>
      <c r="T387" s="592"/>
      <c r="U387" s="592"/>
      <c r="V387" s="593"/>
      <c r="W387" s="37" t="s">
        <v>73</v>
      </c>
      <c r="X387" s="577">
        <f>IFERROR(X385/H385,"0")+IFERROR(X386/H386,"0")</f>
        <v>0</v>
      </c>
      <c r="Y387" s="577">
        <f>IFERROR(Y385/H385,"0")+IFERROR(Y386/H386,"0")</f>
        <v>0</v>
      </c>
      <c r="Z387" s="577">
        <f>IFERROR(IF(Z385="",0,Z385),"0")+IFERROR(IF(Z386="",0,Z386),"0")</f>
        <v>0</v>
      </c>
      <c r="AA387" s="578"/>
      <c r="AB387" s="578"/>
      <c r="AC387" s="578"/>
    </row>
    <row r="388" spans="1:68" hidden="1" x14ac:dyDescent="0.2">
      <c r="A388" s="586"/>
      <c r="B388" s="586"/>
      <c r="C388" s="586"/>
      <c r="D388" s="586"/>
      <c r="E388" s="586"/>
      <c r="F388" s="586"/>
      <c r="G388" s="586"/>
      <c r="H388" s="586"/>
      <c r="I388" s="586"/>
      <c r="J388" s="586"/>
      <c r="K388" s="586"/>
      <c r="L388" s="586"/>
      <c r="M388" s="586"/>
      <c r="N388" s="586"/>
      <c r="O388" s="587"/>
      <c r="P388" s="591" t="s">
        <v>72</v>
      </c>
      <c r="Q388" s="592"/>
      <c r="R388" s="592"/>
      <c r="S388" s="592"/>
      <c r="T388" s="592"/>
      <c r="U388" s="592"/>
      <c r="V388" s="593"/>
      <c r="W388" s="37" t="s">
        <v>70</v>
      </c>
      <c r="X388" s="577">
        <f>IFERROR(SUM(X385:X386),"0")</f>
        <v>0</v>
      </c>
      <c r="Y388" s="577">
        <f>IFERROR(SUM(Y385:Y386),"0")</f>
        <v>0</v>
      </c>
      <c r="Z388" s="37"/>
      <c r="AA388" s="578"/>
      <c r="AB388" s="578"/>
      <c r="AC388" s="578"/>
    </row>
    <row r="389" spans="1:68" ht="14.25" hidden="1" customHeight="1" x14ac:dyDescent="0.25">
      <c r="A389" s="597" t="s">
        <v>177</v>
      </c>
      <c r="B389" s="586"/>
      <c r="C389" s="586"/>
      <c r="D389" s="586"/>
      <c r="E389" s="586"/>
      <c r="F389" s="586"/>
      <c r="G389" s="586"/>
      <c r="H389" s="586"/>
      <c r="I389" s="586"/>
      <c r="J389" s="586"/>
      <c r="K389" s="586"/>
      <c r="L389" s="586"/>
      <c r="M389" s="586"/>
      <c r="N389" s="586"/>
      <c r="O389" s="586"/>
      <c r="P389" s="586"/>
      <c r="Q389" s="586"/>
      <c r="R389" s="586"/>
      <c r="S389" s="586"/>
      <c r="T389" s="586"/>
      <c r="U389" s="586"/>
      <c r="V389" s="586"/>
      <c r="W389" s="586"/>
      <c r="X389" s="586"/>
      <c r="Y389" s="586"/>
      <c r="Z389" s="586"/>
      <c r="AA389" s="571"/>
      <c r="AB389" s="571"/>
      <c r="AC389" s="571"/>
    </row>
    <row r="390" spans="1:68" ht="27" hidden="1" customHeight="1" x14ac:dyDescent="0.25">
      <c r="A390" s="54" t="s">
        <v>608</v>
      </c>
      <c r="B390" s="54" t="s">
        <v>609</v>
      </c>
      <c r="C390" s="31">
        <v>4301060441</v>
      </c>
      <c r="D390" s="579">
        <v>4607091389357</v>
      </c>
      <c r="E390" s="580"/>
      <c r="F390" s="574">
        <v>1.5</v>
      </c>
      <c r="G390" s="32">
        <v>6</v>
      </c>
      <c r="H390" s="574">
        <v>9</v>
      </c>
      <c r="I390" s="574">
        <v>9.4350000000000005</v>
      </c>
      <c r="J390" s="32">
        <v>64</v>
      </c>
      <c r="K390" s="32" t="s">
        <v>106</v>
      </c>
      <c r="L390" s="32"/>
      <c r="M390" s="33" t="s">
        <v>78</v>
      </c>
      <c r="N390" s="33"/>
      <c r="O390" s="32">
        <v>40</v>
      </c>
      <c r="P390" s="78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0" s="582"/>
      <c r="R390" s="582"/>
      <c r="S390" s="582"/>
      <c r="T390" s="583"/>
      <c r="U390" s="34"/>
      <c r="V390" s="34"/>
      <c r="W390" s="35" t="s">
        <v>70</v>
      </c>
      <c r="X390" s="575">
        <v>0</v>
      </c>
      <c r="Y390" s="576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39" t="s">
        <v>610</v>
      </c>
      <c r="AG390" s="64"/>
      <c r="AJ390" s="68"/>
      <c r="AK390" s="68">
        <v>0</v>
      </c>
      <c r="BB390" s="440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idden="1" x14ac:dyDescent="0.2">
      <c r="A391" s="585"/>
      <c r="B391" s="586"/>
      <c r="C391" s="586"/>
      <c r="D391" s="586"/>
      <c r="E391" s="586"/>
      <c r="F391" s="586"/>
      <c r="G391" s="586"/>
      <c r="H391" s="586"/>
      <c r="I391" s="586"/>
      <c r="J391" s="586"/>
      <c r="K391" s="586"/>
      <c r="L391" s="586"/>
      <c r="M391" s="586"/>
      <c r="N391" s="586"/>
      <c r="O391" s="587"/>
      <c r="P391" s="591" t="s">
        <v>72</v>
      </c>
      <c r="Q391" s="592"/>
      <c r="R391" s="592"/>
      <c r="S391" s="592"/>
      <c r="T391" s="592"/>
      <c r="U391" s="592"/>
      <c r="V391" s="593"/>
      <c r="W391" s="37" t="s">
        <v>73</v>
      </c>
      <c r="X391" s="577">
        <f>IFERROR(X390/H390,"0")</f>
        <v>0</v>
      </c>
      <c r="Y391" s="577">
        <f>IFERROR(Y390/H390,"0")</f>
        <v>0</v>
      </c>
      <c r="Z391" s="577">
        <f>IFERROR(IF(Z390="",0,Z390),"0")</f>
        <v>0</v>
      </c>
      <c r="AA391" s="578"/>
      <c r="AB391" s="578"/>
      <c r="AC391" s="578"/>
    </row>
    <row r="392" spans="1:68" hidden="1" x14ac:dyDescent="0.2">
      <c r="A392" s="586"/>
      <c r="B392" s="586"/>
      <c r="C392" s="586"/>
      <c r="D392" s="586"/>
      <c r="E392" s="586"/>
      <c r="F392" s="586"/>
      <c r="G392" s="586"/>
      <c r="H392" s="586"/>
      <c r="I392" s="586"/>
      <c r="J392" s="586"/>
      <c r="K392" s="586"/>
      <c r="L392" s="586"/>
      <c r="M392" s="586"/>
      <c r="N392" s="586"/>
      <c r="O392" s="587"/>
      <c r="P392" s="591" t="s">
        <v>72</v>
      </c>
      <c r="Q392" s="592"/>
      <c r="R392" s="592"/>
      <c r="S392" s="592"/>
      <c r="T392" s="592"/>
      <c r="U392" s="592"/>
      <c r="V392" s="593"/>
      <c r="W392" s="37" t="s">
        <v>70</v>
      </c>
      <c r="X392" s="577">
        <f>IFERROR(SUM(X390:X390),"0")</f>
        <v>0</v>
      </c>
      <c r="Y392" s="577">
        <f>IFERROR(SUM(Y390:Y390),"0")</f>
        <v>0</v>
      </c>
      <c r="Z392" s="37"/>
      <c r="AA392" s="578"/>
      <c r="AB392" s="578"/>
      <c r="AC392" s="578"/>
    </row>
    <row r="393" spans="1:68" ht="27.75" hidden="1" customHeight="1" x14ac:dyDescent="0.2">
      <c r="A393" s="625" t="s">
        <v>611</v>
      </c>
      <c r="B393" s="626"/>
      <c r="C393" s="626"/>
      <c r="D393" s="626"/>
      <c r="E393" s="626"/>
      <c r="F393" s="626"/>
      <c r="G393" s="626"/>
      <c r="H393" s="626"/>
      <c r="I393" s="626"/>
      <c r="J393" s="626"/>
      <c r="K393" s="626"/>
      <c r="L393" s="626"/>
      <c r="M393" s="626"/>
      <c r="N393" s="626"/>
      <c r="O393" s="626"/>
      <c r="P393" s="626"/>
      <c r="Q393" s="626"/>
      <c r="R393" s="626"/>
      <c r="S393" s="626"/>
      <c r="T393" s="626"/>
      <c r="U393" s="626"/>
      <c r="V393" s="626"/>
      <c r="W393" s="626"/>
      <c r="X393" s="626"/>
      <c r="Y393" s="626"/>
      <c r="Z393" s="626"/>
      <c r="AA393" s="48"/>
      <c r="AB393" s="48"/>
      <c r="AC393" s="48"/>
    </row>
    <row r="394" spans="1:68" ht="16.5" hidden="1" customHeight="1" x14ac:dyDescent="0.25">
      <c r="A394" s="629" t="s">
        <v>612</v>
      </c>
      <c r="B394" s="586"/>
      <c r="C394" s="586"/>
      <c r="D394" s="586"/>
      <c r="E394" s="586"/>
      <c r="F394" s="586"/>
      <c r="G394" s="586"/>
      <c r="H394" s="586"/>
      <c r="I394" s="586"/>
      <c r="J394" s="586"/>
      <c r="K394" s="586"/>
      <c r="L394" s="586"/>
      <c r="M394" s="586"/>
      <c r="N394" s="586"/>
      <c r="O394" s="586"/>
      <c r="P394" s="586"/>
      <c r="Q394" s="586"/>
      <c r="R394" s="586"/>
      <c r="S394" s="586"/>
      <c r="T394" s="586"/>
      <c r="U394" s="586"/>
      <c r="V394" s="586"/>
      <c r="W394" s="586"/>
      <c r="X394" s="586"/>
      <c r="Y394" s="586"/>
      <c r="Z394" s="586"/>
      <c r="AA394" s="570"/>
      <c r="AB394" s="570"/>
      <c r="AC394" s="570"/>
    </row>
    <row r="395" spans="1:68" ht="14.25" hidden="1" customHeight="1" x14ac:dyDescent="0.25">
      <c r="A395" s="597" t="s">
        <v>64</v>
      </c>
      <c r="B395" s="586"/>
      <c r="C395" s="586"/>
      <c r="D395" s="586"/>
      <c r="E395" s="586"/>
      <c r="F395" s="586"/>
      <c r="G395" s="586"/>
      <c r="H395" s="586"/>
      <c r="I395" s="586"/>
      <c r="J395" s="586"/>
      <c r="K395" s="586"/>
      <c r="L395" s="586"/>
      <c r="M395" s="586"/>
      <c r="N395" s="586"/>
      <c r="O395" s="586"/>
      <c r="P395" s="586"/>
      <c r="Q395" s="586"/>
      <c r="R395" s="586"/>
      <c r="S395" s="586"/>
      <c r="T395" s="586"/>
      <c r="U395" s="586"/>
      <c r="V395" s="586"/>
      <c r="W395" s="586"/>
      <c r="X395" s="586"/>
      <c r="Y395" s="586"/>
      <c r="Z395" s="586"/>
      <c r="AA395" s="571"/>
      <c r="AB395" s="571"/>
      <c r="AC395" s="571"/>
    </row>
    <row r="396" spans="1:68" ht="27" hidden="1" customHeight="1" x14ac:dyDescent="0.25">
      <c r="A396" s="54" t="s">
        <v>613</v>
      </c>
      <c r="B396" s="54" t="s">
        <v>614</v>
      </c>
      <c r="C396" s="31">
        <v>4301031405</v>
      </c>
      <c r="D396" s="579">
        <v>4680115886100</v>
      </c>
      <c r="E396" s="580"/>
      <c r="F396" s="574">
        <v>0.9</v>
      </c>
      <c r="G396" s="32">
        <v>6</v>
      </c>
      <c r="H396" s="574">
        <v>5.4</v>
      </c>
      <c r="I396" s="574">
        <v>5.61</v>
      </c>
      <c r="J396" s="32">
        <v>132</v>
      </c>
      <c r="K396" s="32" t="s">
        <v>111</v>
      </c>
      <c r="L396" s="32"/>
      <c r="M396" s="33" t="s">
        <v>68</v>
      </c>
      <c r="N396" s="33"/>
      <c r="O396" s="32">
        <v>50</v>
      </c>
      <c r="P396" s="82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6" s="582"/>
      <c r="R396" s="582"/>
      <c r="S396" s="582"/>
      <c r="T396" s="583"/>
      <c r="U396" s="34"/>
      <c r="V396" s="34"/>
      <c r="W396" s="35" t="s">
        <v>70</v>
      </c>
      <c r="X396" s="575">
        <v>0</v>
      </c>
      <c r="Y396" s="576">
        <f t="shared" ref="Y396:Y405" si="57"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1" t="s">
        <v>615</v>
      </c>
      <c r="AG396" s="64"/>
      <c r="AJ396" s="68"/>
      <c r="AK396" s="68">
        <v>0</v>
      </c>
      <c r="BB396" s="442" t="s">
        <v>1</v>
      </c>
      <c r="BM396" s="64">
        <f t="shared" ref="BM396:BM405" si="58">IFERROR(X396*I396/H396,"0")</f>
        <v>0</v>
      </c>
      <c r="BN396" s="64">
        <f t="shared" ref="BN396:BN405" si="59">IFERROR(Y396*I396/H396,"0")</f>
        <v>0</v>
      </c>
      <c r="BO396" s="64">
        <f t="shared" ref="BO396:BO405" si="60">IFERROR(1/J396*(X396/H396),"0")</f>
        <v>0</v>
      </c>
      <c r="BP396" s="64">
        <f t="shared" ref="BP396:BP405" si="61">IFERROR(1/J396*(Y396/H396),"0")</f>
        <v>0</v>
      </c>
    </row>
    <row r="397" spans="1:68" ht="27" hidden="1" customHeight="1" x14ac:dyDescent="0.25">
      <c r="A397" s="54" t="s">
        <v>616</v>
      </c>
      <c r="B397" s="54" t="s">
        <v>617</v>
      </c>
      <c r="C397" s="31">
        <v>4301031382</v>
      </c>
      <c r="D397" s="579">
        <v>4680115886117</v>
      </c>
      <c r="E397" s="580"/>
      <c r="F397" s="574">
        <v>0.9</v>
      </c>
      <c r="G397" s="32">
        <v>6</v>
      </c>
      <c r="H397" s="574">
        <v>5.4</v>
      </c>
      <c r="I397" s="574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3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82"/>
      <c r="R397" s="582"/>
      <c r="S397" s="582"/>
      <c r="T397" s="583"/>
      <c r="U397" s="34"/>
      <c r="V397" s="34"/>
      <c r="W397" s="35" t="s">
        <v>70</v>
      </c>
      <c r="X397" s="575">
        <v>0</v>
      </c>
      <c r="Y397" s="576">
        <f t="shared" si="57"/>
        <v>0</v>
      </c>
      <c r="Z397" s="36" t="str">
        <f>IFERROR(IF(Y397=0,"",ROUNDUP(Y397/H397,0)*0.00902),"")</f>
        <v/>
      </c>
      <c r="AA397" s="56"/>
      <c r="AB397" s="57"/>
      <c r="AC397" s="443" t="s">
        <v>618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hidden="1" customHeight="1" x14ac:dyDescent="0.25">
      <c r="A398" s="54" t="s">
        <v>616</v>
      </c>
      <c r="B398" s="54" t="s">
        <v>619</v>
      </c>
      <c r="C398" s="31">
        <v>4301031406</v>
      </c>
      <c r="D398" s="579">
        <v>4680115886117</v>
      </c>
      <c r="E398" s="580"/>
      <c r="F398" s="574">
        <v>0.9</v>
      </c>
      <c r="G398" s="32">
        <v>6</v>
      </c>
      <c r="H398" s="574">
        <v>5.4</v>
      </c>
      <c r="I398" s="574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2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2"/>
      <c r="R398" s="582"/>
      <c r="S398" s="582"/>
      <c r="T398" s="583"/>
      <c r="U398" s="34"/>
      <c r="V398" s="34"/>
      <c r="W398" s="35" t="s">
        <v>70</v>
      </c>
      <c r="X398" s="575">
        <v>0</v>
      </c>
      <c r="Y398" s="576">
        <f t="shared" si="57"/>
        <v>0</v>
      </c>
      <c r="Z398" s="36" t="str">
        <f>IFERROR(IF(Y398=0,"",ROUNDUP(Y398/H398,0)*0.00902),"")</f>
        <v/>
      </c>
      <c r="AA398" s="56"/>
      <c r="AB398" s="57"/>
      <c r="AC398" s="445" t="s">
        <v>618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27" hidden="1" customHeight="1" x14ac:dyDescent="0.25">
      <c r="A399" s="54" t="s">
        <v>620</v>
      </c>
      <c r="B399" s="54" t="s">
        <v>621</v>
      </c>
      <c r="C399" s="31">
        <v>4301031402</v>
      </c>
      <c r="D399" s="579">
        <v>4680115886124</v>
      </c>
      <c r="E399" s="580"/>
      <c r="F399" s="574">
        <v>0.9</v>
      </c>
      <c r="G399" s="32">
        <v>6</v>
      </c>
      <c r="H399" s="574">
        <v>5.4</v>
      </c>
      <c r="I399" s="574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3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9" s="582"/>
      <c r="R399" s="582"/>
      <c r="S399" s="582"/>
      <c r="T399" s="583"/>
      <c r="U399" s="34"/>
      <c r="V399" s="34"/>
      <c r="W399" s="35" t="s">
        <v>70</v>
      </c>
      <c r="X399" s="575">
        <v>0</v>
      </c>
      <c r="Y399" s="576">
        <f t="shared" si="57"/>
        <v>0</v>
      </c>
      <c r="Z399" s="36" t="str">
        <f>IFERROR(IF(Y399=0,"",ROUNDUP(Y399/H399,0)*0.00902),"")</f>
        <v/>
      </c>
      <c r="AA399" s="56"/>
      <c r="AB399" s="57"/>
      <c r="AC399" s="447" t="s">
        <v>622</v>
      </c>
      <c r="AG399" s="64"/>
      <c r="AJ399" s="68"/>
      <c r="AK399" s="68">
        <v>0</v>
      </c>
      <c r="BB399" s="448" t="s">
        <v>1</v>
      </c>
      <c r="BM399" s="64">
        <f t="shared" si="58"/>
        <v>0</v>
      </c>
      <c r="BN399" s="64">
        <f t="shared" si="59"/>
        <v>0</v>
      </c>
      <c r="BO399" s="64">
        <f t="shared" si="60"/>
        <v>0</v>
      </c>
      <c r="BP399" s="64">
        <f t="shared" si="61"/>
        <v>0</v>
      </c>
    </row>
    <row r="400" spans="1:68" ht="27" hidden="1" customHeight="1" x14ac:dyDescent="0.25">
      <c r="A400" s="54" t="s">
        <v>623</v>
      </c>
      <c r="B400" s="54" t="s">
        <v>624</v>
      </c>
      <c r="C400" s="31">
        <v>4301031366</v>
      </c>
      <c r="D400" s="579">
        <v>4680115883147</v>
      </c>
      <c r="E400" s="580"/>
      <c r="F400" s="574">
        <v>0.28000000000000003</v>
      </c>
      <c r="G400" s="32">
        <v>6</v>
      </c>
      <c r="H400" s="574">
        <v>1.68</v>
      </c>
      <c r="I400" s="574">
        <v>1.81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6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0" s="582"/>
      <c r="R400" s="582"/>
      <c r="S400" s="582"/>
      <c r="T400" s="583"/>
      <c r="U400" s="34"/>
      <c r="V400" s="34"/>
      <c r="W400" s="35" t="s">
        <v>70</v>
      </c>
      <c r="X400" s="575">
        <v>0</v>
      </c>
      <c r="Y400" s="576">
        <f t="shared" si="57"/>
        <v>0</v>
      </c>
      <c r="Z400" s="36" t="str">
        <f t="shared" ref="Z400:Z405" si="62">IFERROR(IF(Y400=0,"",ROUNDUP(Y400/H400,0)*0.00502),"")</f>
        <v/>
      </c>
      <c r="AA400" s="56"/>
      <c r="AB400" s="57"/>
      <c r="AC400" s="449" t="s">
        <v>615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hidden="1" customHeight="1" x14ac:dyDescent="0.25">
      <c r="A401" s="54" t="s">
        <v>625</v>
      </c>
      <c r="B401" s="54" t="s">
        <v>626</v>
      </c>
      <c r="C401" s="31">
        <v>4301031362</v>
      </c>
      <c r="D401" s="579">
        <v>4607091384338</v>
      </c>
      <c r="E401" s="580"/>
      <c r="F401" s="574">
        <v>0.35</v>
      </c>
      <c r="G401" s="32">
        <v>6</v>
      </c>
      <c r="H401" s="574">
        <v>2.1</v>
      </c>
      <c r="I401" s="574">
        <v>2.23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1" s="582"/>
      <c r="R401" s="582"/>
      <c r="S401" s="582"/>
      <c r="T401" s="583"/>
      <c r="U401" s="34"/>
      <c r="V401" s="34"/>
      <c r="W401" s="35" t="s">
        <v>70</v>
      </c>
      <c r="X401" s="575">
        <v>0</v>
      </c>
      <c r="Y401" s="576">
        <f t="shared" si="57"/>
        <v>0</v>
      </c>
      <c r="Z401" s="36" t="str">
        <f t="shared" si="62"/>
        <v/>
      </c>
      <c r="AA401" s="56"/>
      <c r="AB401" s="57"/>
      <c r="AC401" s="451" t="s">
        <v>615</v>
      </c>
      <c r="AG401" s="64"/>
      <c r="AJ401" s="68"/>
      <c r="AK401" s="68">
        <v>0</v>
      </c>
      <c r="BB401" s="452" t="s">
        <v>1</v>
      </c>
      <c r="BM401" s="64">
        <f t="shared" si="58"/>
        <v>0</v>
      </c>
      <c r="BN401" s="64">
        <f t="shared" si="59"/>
        <v>0</v>
      </c>
      <c r="BO401" s="64">
        <f t="shared" si="60"/>
        <v>0</v>
      </c>
      <c r="BP401" s="64">
        <f t="shared" si="61"/>
        <v>0</v>
      </c>
    </row>
    <row r="402" spans="1:68" ht="37.5" hidden="1" customHeight="1" x14ac:dyDescent="0.25">
      <c r="A402" s="54" t="s">
        <v>627</v>
      </c>
      <c r="B402" s="54" t="s">
        <v>628</v>
      </c>
      <c r="C402" s="31">
        <v>4301031361</v>
      </c>
      <c r="D402" s="579">
        <v>4607091389524</v>
      </c>
      <c r="E402" s="580"/>
      <c r="F402" s="574">
        <v>0.35</v>
      </c>
      <c r="G402" s="32">
        <v>6</v>
      </c>
      <c r="H402" s="574">
        <v>2.1</v>
      </c>
      <c r="I402" s="574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6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2" s="582"/>
      <c r="R402" s="582"/>
      <c r="S402" s="582"/>
      <c r="T402" s="583"/>
      <c r="U402" s="34"/>
      <c r="V402" s="34"/>
      <c r="W402" s="35" t="s">
        <v>70</v>
      </c>
      <c r="X402" s="575">
        <v>0</v>
      </c>
      <c r="Y402" s="576">
        <f t="shared" si="57"/>
        <v>0</v>
      </c>
      <c r="Z402" s="36" t="str">
        <f t="shared" si="62"/>
        <v/>
      </c>
      <c r="AA402" s="56"/>
      <c r="AB402" s="57"/>
      <c r="AC402" s="453" t="s">
        <v>629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ht="27" hidden="1" customHeight="1" x14ac:dyDescent="0.25">
      <c r="A403" s="54" t="s">
        <v>630</v>
      </c>
      <c r="B403" s="54" t="s">
        <v>631</v>
      </c>
      <c r="C403" s="31">
        <v>4301031364</v>
      </c>
      <c r="D403" s="579">
        <v>4680115883161</v>
      </c>
      <c r="E403" s="580"/>
      <c r="F403" s="574">
        <v>0.28000000000000003</v>
      </c>
      <c r="G403" s="32">
        <v>6</v>
      </c>
      <c r="H403" s="574">
        <v>1.68</v>
      </c>
      <c r="I403" s="574">
        <v>1.81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1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3" s="582"/>
      <c r="R403" s="582"/>
      <c r="S403" s="582"/>
      <c r="T403" s="583"/>
      <c r="U403" s="34"/>
      <c r="V403" s="34"/>
      <c r="W403" s="35" t="s">
        <v>70</v>
      </c>
      <c r="X403" s="575">
        <v>0</v>
      </c>
      <c r="Y403" s="576">
        <f t="shared" si="57"/>
        <v>0</v>
      </c>
      <c r="Z403" s="36" t="str">
        <f t="shared" si="62"/>
        <v/>
      </c>
      <c r="AA403" s="56"/>
      <c r="AB403" s="57"/>
      <c r="AC403" s="455" t="s">
        <v>632</v>
      </c>
      <c r="AG403" s="64"/>
      <c r="AJ403" s="68"/>
      <c r="AK403" s="68">
        <v>0</v>
      </c>
      <c r="BB403" s="456" t="s">
        <v>1</v>
      </c>
      <c r="BM403" s="64">
        <f t="shared" si="58"/>
        <v>0</v>
      </c>
      <c r="BN403" s="64">
        <f t="shared" si="59"/>
        <v>0</v>
      </c>
      <c r="BO403" s="64">
        <f t="shared" si="60"/>
        <v>0</v>
      </c>
      <c r="BP403" s="64">
        <f t="shared" si="61"/>
        <v>0</v>
      </c>
    </row>
    <row r="404" spans="1:68" ht="27" hidden="1" customHeight="1" x14ac:dyDescent="0.25">
      <c r="A404" s="54" t="s">
        <v>633</v>
      </c>
      <c r="B404" s="54" t="s">
        <v>634</v>
      </c>
      <c r="C404" s="31">
        <v>4301031358</v>
      </c>
      <c r="D404" s="579">
        <v>4607091389531</v>
      </c>
      <c r="E404" s="580"/>
      <c r="F404" s="574">
        <v>0.35</v>
      </c>
      <c r="G404" s="32">
        <v>6</v>
      </c>
      <c r="H404" s="574">
        <v>2.1</v>
      </c>
      <c r="I404" s="574">
        <v>2.23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4" s="582"/>
      <c r="R404" s="582"/>
      <c r="S404" s="582"/>
      <c r="T404" s="583"/>
      <c r="U404" s="34"/>
      <c r="V404" s="34"/>
      <c r="W404" s="35" t="s">
        <v>70</v>
      </c>
      <c r="X404" s="575">
        <v>0</v>
      </c>
      <c r="Y404" s="576">
        <f t="shared" si="57"/>
        <v>0</v>
      </c>
      <c r="Z404" s="36" t="str">
        <f t="shared" si="62"/>
        <v/>
      </c>
      <c r="AA404" s="56"/>
      <c r="AB404" s="57"/>
      <c r="AC404" s="457" t="s">
        <v>635</v>
      </c>
      <c r="AG404" s="64"/>
      <c r="AJ404" s="68"/>
      <c r="AK404" s="68">
        <v>0</v>
      </c>
      <c r="BB404" s="458" t="s">
        <v>1</v>
      </c>
      <c r="BM404" s="64">
        <f t="shared" si="58"/>
        <v>0</v>
      </c>
      <c r="BN404" s="64">
        <f t="shared" si="59"/>
        <v>0</v>
      </c>
      <c r="BO404" s="64">
        <f t="shared" si="60"/>
        <v>0</v>
      </c>
      <c r="BP404" s="64">
        <f t="shared" si="61"/>
        <v>0</v>
      </c>
    </row>
    <row r="405" spans="1:68" ht="37.5" hidden="1" customHeight="1" x14ac:dyDescent="0.25">
      <c r="A405" s="54" t="s">
        <v>636</v>
      </c>
      <c r="B405" s="54" t="s">
        <v>637</v>
      </c>
      <c r="C405" s="31">
        <v>4301031360</v>
      </c>
      <c r="D405" s="579">
        <v>4607091384345</v>
      </c>
      <c r="E405" s="580"/>
      <c r="F405" s="574">
        <v>0.35</v>
      </c>
      <c r="G405" s="32">
        <v>6</v>
      </c>
      <c r="H405" s="574">
        <v>2.1</v>
      </c>
      <c r="I405" s="574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6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5" s="582"/>
      <c r="R405" s="582"/>
      <c r="S405" s="582"/>
      <c r="T405" s="583"/>
      <c r="U405" s="34"/>
      <c r="V405" s="34"/>
      <c r="W405" s="35" t="s">
        <v>70</v>
      </c>
      <c r="X405" s="575">
        <v>0</v>
      </c>
      <c r="Y405" s="576">
        <f t="shared" si="57"/>
        <v>0</v>
      </c>
      <c r="Z405" s="36" t="str">
        <f t="shared" si="62"/>
        <v/>
      </c>
      <c r="AA405" s="56"/>
      <c r="AB405" s="57"/>
      <c r="AC405" s="459" t="s">
        <v>632</v>
      </c>
      <c r="AG405" s="64"/>
      <c r="AJ405" s="68"/>
      <c r="AK405" s="68">
        <v>0</v>
      </c>
      <c r="BB405" s="460" t="s">
        <v>1</v>
      </c>
      <c r="BM405" s="64">
        <f t="shared" si="58"/>
        <v>0</v>
      </c>
      <c r="BN405" s="64">
        <f t="shared" si="59"/>
        <v>0</v>
      </c>
      <c r="BO405" s="64">
        <f t="shared" si="60"/>
        <v>0</v>
      </c>
      <c r="BP405" s="64">
        <f t="shared" si="61"/>
        <v>0</v>
      </c>
    </row>
    <row r="406" spans="1:68" hidden="1" x14ac:dyDescent="0.2">
      <c r="A406" s="585"/>
      <c r="B406" s="586"/>
      <c r="C406" s="586"/>
      <c r="D406" s="586"/>
      <c r="E406" s="586"/>
      <c r="F406" s="586"/>
      <c r="G406" s="586"/>
      <c r="H406" s="586"/>
      <c r="I406" s="586"/>
      <c r="J406" s="586"/>
      <c r="K406" s="586"/>
      <c r="L406" s="586"/>
      <c r="M406" s="586"/>
      <c r="N406" s="586"/>
      <c r="O406" s="587"/>
      <c r="P406" s="591" t="s">
        <v>72</v>
      </c>
      <c r="Q406" s="592"/>
      <c r="R406" s="592"/>
      <c r="S406" s="592"/>
      <c r="T406" s="592"/>
      <c r="U406" s="592"/>
      <c r="V406" s="593"/>
      <c r="W406" s="37" t="s">
        <v>73</v>
      </c>
      <c r="X406" s="577">
        <f>IFERROR(X396/H396,"0")+IFERROR(X397/H397,"0")+IFERROR(X398/H398,"0")+IFERROR(X399/H399,"0")+IFERROR(X400/H400,"0")+IFERROR(X401/H401,"0")+IFERROR(X402/H402,"0")+IFERROR(X403/H403,"0")+IFERROR(X404/H404,"0")+IFERROR(X405/H405,"0")</f>
        <v>0</v>
      </c>
      <c r="Y406" s="577">
        <f>IFERROR(Y396/H396,"0")+IFERROR(Y397/H397,"0")+IFERROR(Y398/H398,"0")+IFERROR(Y399/H399,"0")+IFERROR(Y400/H400,"0")+IFERROR(Y401/H401,"0")+IFERROR(Y402/H402,"0")+IFERROR(Y403/H403,"0")+IFERROR(Y404/H404,"0")+IFERROR(Y405/H405,"0")</f>
        <v>0</v>
      </c>
      <c r="Z406" s="577">
        <f>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</v>
      </c>
      <c r="AA406" s="578"/>
      <c r="AB406" s="578"/>
      <c r="AC406" s="578"/>
    </row>
    <row r="407" spans="1:68" hidden="1" x14ac:dyDescent="0.2">
      <c r="A407" s="586"/>
      <c r="B407" s="586"/>
      <c r="C407" s="586"/>
      <c r="D407" s="586"/>
      <c r="E407" s="586"/>
      <c r="F407" s="586"/>
      <c r="G407" s="586"/>
      <c r="H407" s="586"/>
      <c r="I407" s="586"/>
      <c r="J407" s="586"/>
      <c r="K407" s="586"/>
      <c r="L407" s="586"/>
      <c r="M407" s="586"/>
      <c r="N407" s="586"/>
      <c r="O407" s="587"/>
      <c r="P407" s="591" t="s">
        <v>72</v>
      </c>
      <c r="Q407" s="592"/>
      <c r="R407" s="592"/>
      <c r="S407" s="592"/>
      <c r="T407" s="592"/>
      <c r="U407" s="592"/>
      <c r="V407" s="593"/>
      <c r="W407" s="37" t="s">
        <v>70</v>
      </c>
      <c r="X407" s="577">
        <f>IFERROR(SUM(X396:X405),"0")</f>
        <v>0</v>
      </c>
      <c r="Y407" s="577">
        <f>IFERROR(SUM(Y396:Y405),"0")</f>
        <v>0</v>
      </c>
      <c r="Z407" s="37"/>
      <c r="AA407" s="578"/>
      <c r="AB407" s="578"/>
      <c r="AC407" s="578"/>
    </row>
    <row r="408" spans="1:68" ht="14.25" hidden="1" customHeight="1" x14ac:dyDescent="0.25">
      <c r="A408" s="597" t="s">
        <v>74</v>
      </c>
      <c r="B408" s="586"/>
      <c r="C408" s="586"/>
      <c r="D408" s="586"/>
      <c r="E408" s="586"/>
      <c r="F408" s="586"/>
      <c r="G408" s="586"/>
      <c r="H408" s="586"/>
      <c r="I408" s="586"/>
      <c r="J408" s="586"/>
      <c r="K408" s="586"/>
      <c r="L408" s="586"/>
      <c r="M408" s="586"/>
      <c r="N408" s="586"/>
      <c r="O408" s="586"/>
      <c r="P408" s="586"/>
      <c r="Q408" s="586"/>
      <c r="R408" s="586"/>
      <c r="S408" s="586"/>
      <c r="T408" s="586"/>
      <c r="U408" s="586"/>
      <c r="V408" s="586"/>
      <c r="W408" s="586"/>
      <c r="X408" s="586"/>
      <c r="Y408" s="586"/>
      <c r="Z408" s="586"/>
      <c r="AA408" s="571"/>
      <c r="AB408" s="571"/>
      <c r="AC408" s="571"/>
    </row>
    <row r="409" spans="1:68" ht="27" hidden="1" customHeight="1" x14ac:dyDescent="0.25">
      <c r="A409" s="54" t="s">
        <v>638</v>
      </c>
      <c r="B409" s="54" t="s">
        <v>639</v>
      </c>
      <c r="C409" s="31">
        <v>4301051284</v>
      </c>
      <c r="D409" s="579">
        <v>4607091384352</v>
      </c>
      <c r="E409" s="580"/>
      <c r="F409" s="574">
        <v>0.6</v>
      </c>
      <c r="G409" s="32">
        <v>4</v>
      </c>
      <c r="H409" s="574">
        <v>2.4</v>
      </c>
      <c r="I409" s="574">
        <v>2.6459999999999999</v>
      </c>
      <c r="J409" s="32">
        <v>132</v>
      </c>
      <c r="K409" s="32" t="s">
        <v>111</v>
      </c>
      <c r="L409" s="32"/>
      <c r="M409" s="33" t="s">
        <v>78</v>
      </c>
      <c r="N409" s="33"/>
      <c r="O409" s="32">
        <v>45</v>
      </c>
      <c r="P409" s="8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9" s="582"/>
      <c r="R409" s="582"/>
      <c r="S409" s="582"/>
      <c r="T409" s="583"/>
      <c r="U409" s="34"/>
      <c r="V409" s="34"/>
      <c r="W409" s="35" t="s">
        <v>70</v>
      </c>
      <c r="X409" s="575">
        <v>0</v>
      </c>
      <c r="Y409" s="576">
        <f>IFERROR(IF(X409="",0,CEILING((X409/$H409),1)*$H409),"")</f>
        <v>0</v>
      </c>
      <c r="Z409" s="36" t="str">
        <f>IFERROR(IF(Y409=0,"",ROUNDUP(Y409/H409,0)*0.00902),"")</f>
        <v/>
      </c>
      <c r="AA409" s="56"/>
      <c r="AB409" s="57"/>
      <c r="AC409" s="461" t="s">
        <v>640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641</v>
      </c>
      <c r="B410" s="54" t="s">
        <v>642</v>
      </c>
      <c r="C410" s="31">
        <v>4301051431</v>
      </c>
      <c r="D410" s="579">
        <v>4607091389654</v>
      </c>
      <c r="E410" s="580"/>
      <c r="F410" s="574">
        <v>0.33</v>
      </c>
      <c r="G410" s="32">
        <v>6</v>
      </c>
      <c r="H410" s="574">
        <v>1.98</v>
      </c>
      <c r="I410" s="574">
        <v>2.238</v>
      </c>
      <c r="J410" s="32">
        <v>182</v>
      </c>
      <c r="K410" s="32" t="s">
        <v>77</v>
      </c>
      <c r="L410" s="32"/>
      <c r="M410" s="33" t="s">
        <v>78</v>
      </c>
      <c r="N410" s="33"/>
      <c r="O410" s="32">
        <v>45</v>
      </c>
      <c r="P410" s="8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0" s="582"/>
      <c r="R410" s="582"/>
      <c r="S410" s="582"/>
      <c r="T410" s="583"/>
      <c r="U410" s="34"/>
      <c r="V410" s="34"/>
      <c r="W410" s="35" t="s">
        <v>70</v>
      </c>
      <c r="X410" s="575">
        <v>0</v>
      </c>
      <c r="Y410" s="576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63" t="s">
        <v>643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585"/>
      <c r="B411" s="586"/>
      <c r="C411" s="586"/>
      <c r="D411" s="586"/>
      <c r="E411" s="586"/>
      <c r="F411" s="586"/>
      <c r="G411" s="586"/>
      <c r="H411" s="586"/>
      <c r="I411" s="586"/>
      <c r="J411" s="586"/>
      <c r="K411" s="586"/>
      <c r="L411" s="586"/>
      <c r="M411" s="586"/>
      <c r="N411" s="586"/>
      <c r="O411" s="587"/>
      <c r="P411" s="591" t="s">
        <v>72</v>
      </c>
      <c r="Q411" s="592"/>
      <c r="R411" s="592"/>
      <c r="S411" s="592"/>
      <c r="T411" s="592"/>
      <c r="U411" s="592"/>
      <c r="V411" s="593"/>
      <c r="W411" s="37" t="s">
        <v>73</v>
      </c>
      <c r="X411" s="577">
        <f>IFERROR(X409/H409,"0")+IFERROR(X410/H410,"0")</f>
        <v>0</v>
      </c>
      <c r="Y411" s="577">
        <f>IFERROR(Y409/H409,"0")+IFERROR(Y410/H410,"0")</f>
        <v>0</v>
      </c>
      <c r="Z411" s="577">
        <f>IFERROR(IF(Z409="",0,Z409),"0")+IFERROR(IF(Z410="",0,Z410),"0")</f>
        <v>0</v>
      </c>
      <c r="AA411" s="578"/>
      <c r="AB411" s="578"/>
      <c r="AC411" s="578"/>
    </row>
    <row r="412" spans="1:68" hidden="1" x14ac:dyDescent="0.2">
      <c r="A412" s="586"/>
      <c r="B412" s="586"/>
      <c r="C412" s="586"/>
      <c r="D412" s="586"/>
      <c r="E412" s="586"/>
      <c r="F412" s="586"/>
      <c r="G412" s="586"/>
      <c r="H412" s="586"/>
      <c r="I412" s="586"/>
      <c r="J412" s="586"/>
      <c r="K412" s="586"/>
      <c r="L412" s="586"/>
      <c r="M412" s="586"/>
      <c r="N412" s="586"/>
      <c r="O412" s="587"/>
      <c r="P412" s="591" t="s">
        <v>72</v>
      </c>
      <c r="Q412" s="592"/>
      <c r="R412" s="592"/>
      <c r="S412" s="592"/>
      <c r="T412" s="592"/>
      <c r="U412" s="592"/>
      <c r="V412" s="593"/>
      <c r="W412" s="37" t="s">
        <v>70</v>
      </c>
      <c r="X412" s="577">
        <f>IFERROR(SUM(X409:X410),"0")</f>
        <v>0</v>
      </c>
      <c r="Y412" s="577">
        <f>IFERROR(SUM(Y409:Y410),"0")</f>
        <v>0</v>
      </c>
      <c r="Z412" s="37"/>
      <c r="AA412" s="578"/>
      <c r="AB412" s="578"/>
      <c r="AC412" s="578"/>
    </row>
    <row r="413" spans="1:68" ht="16.5" hidden="1" customHeight="1" x14ac:dyDescent="0.25">
      <c r="A413" s="629" t="s">
        <v>644</v>
      </c>
      <c r="B413" s="586"/>
      <c r="C413" s="586"/>
      <c r="D413" s="586"/>
      <c r="E413" s="586"/>
      <c r="F413" s="586"/>
      <c r="G413" s="586"/>
      <c r="H413" s="586"/>
      <c r="I413" s="586"/>
      <c r="J413" s="586"/>
      <c r="K413" s="586"/>
      <c r="L413" s="586"/>
      <c r="M413" s="586"/>
      <c r="N413" s="586"/>
      <c r="O413" s="586"/>
      <c r="P413" s="586"/>
      <c r="Q413" s="586"/>
      <c r="R413" s="586"/>
      <c r="S413" s="586"/>
      <c r="T413" s="586"/>
      <c r="U413" s="586"/>
      <c r="V413" s="586"/>
      <c r="W413" s="586"/>
      <c r="X413" s="586"/>
      <c r="Y413" s="586"/>
      <c r="Z413" s="586"/>
      <c r="AA413" s="570"/>
      <c r="AB413" s="570"/>
      <c r="AC413" s="570"/>
    </row>
    <row r="414" spans="1:68" ht="14.25" hidden="1" customHeight="1" x14ac:dyDescent="0.25">
      <c r="A414" s="597" t="s">
        <v>142</v>
      </c>
      <c r="B414" s="586"/>
      <c r="C414" s="586"/>
      <c r="D414" s="586"/>
      <c r="E414" s="586"/>
      <c r="F414" s="586"/>
      <c r="G414" s="586"/>
      <c r="H414" s="586"/>
      <c r="I414" s="586"/>
      <c r="J414" s="586"/>
      <c r="K414" s="586"/>
      <c r="L414" s="586"/>
      <c r="M414" s="586"/>
      <c r="N414" s="586"/>
      <c r="O414" s="586"/>
      <c r="P414" s="586"/>
      <c r="Q414" s="586"/>
      <c r="R414" s="586"/>
      <c r="S414" s="586"/>
      <c r="T414" s="586"/>
      <c r="U414" s="586"/>
      <c r="V414" s="586"/>
      <c r="W414" s="586"/>
      <c r="X414" s="586"/>
      <c r="Y414" s="586"/>
      <c r="Z414" s="586"/>
      <c r="AA414" s="571"/>
      <c r="AB414" s="571"/>
      <c r="AC414" s="571"/>
    </row>
    <row r="415" spans="1:68" ht="27" hidden="1" customHeight="1" x14ac:dyDescent="0.25">
      <c r="A415" s="54" t="s">
        <v>645</v>
      </c>
      <c r="B415" s="54" t="s">
        <v>646</v>
      </c>
      <c r="C415" s="31">
        <v>4301020319</v>
      </c>
      <c r="D415" s="579">
        <v>4680115885240</v>
      </c>
      <c r="E415" s="580"/>
      <c r="F415" s="574">
        <v>0.35</v>
      </c>
      <c r="G415" s="32">
        <v>6</v>
      </c>
      <c r="H415" s="574">
        <v>2.1</v>
      </c>
      <c r="I415" s="574">
        <v>2.31</v>
      </c>
      <c r="J415" s="32">
        <v>182</v>
      </c>
      <c r="K415" s="32" t="s">
        <v>77</v>
      </c>
      <c r="L415" s="32"/>
      <c r="M415" s="33" t="s">
        <v>68</v>
      </c>
      <c r="N415" s="33"/>
      <c r="O415" s="32">
        <v>40</v>
      </c>
      <c r="P415" s="84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5" s="582"/>
      <c r="R415" s="582"/>
      <c r="S415" s="582"/>
      <c r="T415" s="583"/>
      <c r="U415" s="34"/>
      <c r="V415" s="34"/>
      <c r="W415" s="35" t="s">
        <v>70</v>
      </c>
      <c r="X415" s="575">
        <v>0</v>
      </c>
      <c r="Y415" s="576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647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648</v>
      </c>
      <c r="B416" s="54" t="s">
        <v>649</v>
      </c>
      <c r="C416" s="31">
        <v>4301020315</v>
      </c>
      <c r="D416" s="579">
        <v>4607091389364</v>
      </c>
      <c r="E416" s="580"/>
      <c r="F416" s="574">
        <v>0.42</v>
      </c>
      <c r="G416" s="32">
        <v>6</v>
      </c>
      <c r="H416" s="574">
        <v>2.52</v>
      </c>
      <c r="I416" s="574">
        <v>2.73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0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6" s="582"/>
      <c r="R416" s="582"/>
      <c r="S416" s="582"/>
      <c r="T416" s="583"/>
      <c r="U416" s="34"/>
      <c r="V416" s="34"/>
      <c r="W416" s="35" t="s">
        <v>70</v>
      </c>
      <c r="X416" s="575">
        <v>0</v>
      </c>
      <c r="Y416" s="576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650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85"/>
      <c r="B417" s="586"/>
      <c r="C417" s="586"/>
      <c r="D417" s="586"/>
      <c r="E417" s="586"/>
      <c r="F417" s="586"/>
      <c r="G417" s="586"/>
      <c r="H417" s="586"/>
      <c r="I417" s="586"/>
      <c r="J417" s="586"/>
      <c r="K417" s="586"/>
      <c r="L417" s="586"/>
      <c r="M417" s="586"/>
      <c r="N417" s="586"/>
      <c r="O417" s="587"/>
      <c r="P417" s="591" t="s">
        <v>72</v>
      </c>
      <c r="Q417" s="592"/>
      <c r="R417" s="592"/>
      <c r="S417" s="592"/>
      <c r="T417" s="592"/>
      <c r="U417" s="592"/>
      <c r="V417" s="593"/>
      <c r="W417" s="37" t="s">
        <v>73</v>
      </c>
      <c r="X417" s="577">
        <f>IFERROR(X415/H415,"0")+IFERROR(X416/H416,"0")</f>
        <v>0</v>
      </c>
      <c r="Y417" s="577">
        <f>IFERROR(Y415/H415,"0")+IFERROR(Y416/H416,"0")</f>
        <v>0</v>
      </c>
      <c r="Z417" s="577">
        <f>IFERROR(IF(Z415="",0,Z415),"0")+IFERROR(IF(Z416="",0,Z416),"0")</f>
        <v>0</v>
      </c>
      <c r="AA417" s="578"/>
      <c r="AB417" s="578"/>
      <c r="AC417" s="578"/>
    </row>
    <row r="418" spans="1:68" hidden="1" x14ac:dyDescent="0.2">
      <c r="A418" s="586"/>
      <c r="B418" s="586"/>
      <c r="C418" s="586"/>
      <c r="D418" s="586"/>
      <c r="E418" s="586"/>
      <c r="F418" s="586"/>
      <c r="G418" s="586"/>
      <c r="H418" s="586"/>
      <c r="I418" s="586"/>
      <c r="J418" s="586"/>
      <c r="K418" s="586"/>
      <c r="L418" s="586"/>
      <c r="M418" s="586"/>
      <c r="N418" s="586"/>
      <c r="O418" s="587"/>
      <c r="P418" s="591" t="s">
        <v>72</v>
      </c>
      <c r="Q418" s="592"/>
      <c r="R418" s="592"/>
      <c r="S418" s="592"/>
      <c r="T418" s="592"/>
      <c r="U418" s="592"/>
      <c r="V418" s="593"/>
      <c r="W418" s="37" t="s">
        <v>70</v>
      </c>
      <c r="X418" s="577">
        <f>IFERROR(SUM(X415:X416),"0")</f>
        <v>0</v>
      </c>
      <c r="Y418" s="577">
        <f>IFERROR(SUM(Y415:Y416),"0")</f>
        <v>0</v>
      </c>
      <c r="Z418" s="37"/>
      <c r="AA418" s="578"/>
      <c r="AB418" s="578"/>
      <c r="AC418" s="578"/>
    </row>
    <row r="419" spans="1:68" ht="14.25" hidden="1" customHeight="1" x14ac:dyDescent="0.25">
      <c r="A419" s="597" t="s">
        <v>64</v>
      </c>
      <c r="B419" s="586"/>
      <c r="C419" s="586"/>
      <c r="D419" s="586"/>
      <c r="E419" s="586"/>
      <c r="F419" s="586"/>
      <c r="G419" s="586"/>
      <c r="H419" s="586"/>
      <c r="I419" s="586"/>
      <c r="J419" s="586"/>
      <c r="K419" s="586"/>
      <c r="L419" s="586"/>
      <c r="M419" s="586"/>
      <c r="N419" s="586"/>
      <c r="O419" s="586"/>
      <c r="P419" s="586"/>
      <c r="Q419" s="586"/>
      <c r="R419" s="586"/>
      <c r="S419" s="586"/>
      <c r="T419" s="586"/>
      <c r="U419" s="586"/>
      <c r="V419" s="586"/>
      <c r="W419" s="586"/>
      <c r="X419" s="586"/>
      <c r="Y419" s="586"/>
      <c r="Z419" s="586"/>
      <c r="AA419" s="571"/>
      <c r="AB419" s="571"/>
      <c r="AC419" s="571"/>
    </row>
    <row r="420" spans="1:68" ht="27" hidden="1" customHeight="1" x14ac:dyDescent="0.25">
      <c r="A420" s="54" t="s">
        <v>651</v>
      </c>
      <c r="B420" s="54" t="s">
        <v>652</v>
      </c>
      <c r="C420" s="31">
        <v>4301031403</v>
      </c>
      <c r="D420" s="579">
        <v>4680115886094</v>
      </c>
      <c r="E420" s="580"/>
      <c r="F420" s="574">
        <v>0.9</v>
      </c>
      <c r="G420" s="32">
        <v>6</v>
      </c>
      <c r="H420" s="574">
        <v>5.4</v>
      </c>
      <c r="I420" s="574">
        <v>5.61</v>
      </c>
      <c r="J420" s="32">
        <v>132</v>
      </c>
      <c r="K420" s="32" t="s">
        <v>111</v>
      </c>
      <c r="L420" s="32"/>
      <c r="M420" s="33" t="s">
        <v>107</v>
      </c>
      <c r="N420" s="33"/>
      <c r="O420" s="32">
        <v>50</v>
      </c>
      <c r="P420" s="86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0" s="582"/>
      <c r="R420" s="582"/>
      <c r="S420" s="582"/>
      <c r="T420" s="583"/>
      <c r="U420" s="34"/>
      <c r="V420" s="34"/>
      <c r="W420" s="35" t="s">
        <v>70</v>
      </c>
      <c r="X420" s="575">
        <v>0</v>
      </c>
      <c r="Y420" s="576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69" t="s">
        <v>653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654</v>
      </c>
      <c r="B421" s="54" t="s">
        <v>655</v>
      </c>
      <c r="C421" s="31">
        <v>4301031363</v>
      </c>
      <c r="D421" s="579">
        <v>4607091389425</v>
      </c>
      <c r="E421" s="580"/>
      <c r="F421" s="574">
        <v>0.35</v>
      </c>
      <c r="G421" s="32">
        <v>6</v>
      </c>
      <c r="H421" s="574">
        <v>2.1</v>
      </c>
      <c r="I421" s="574">
        <v>2.23</v>
      </c>
      <c r="J421" s="32">
        <v>234</v>
      </c>
      <c r="K421" s="32" t="s">
        <v>67</v>
      </c>
      <c r="L421" s="32"/>
      <c r="M421" s="33" t="s">
        <v>68</v>
      </c>
      <c r="N421" s="33"/>
      <c r="O421" s="32">
        <v>50</v>
      </c>
      <c r="P421" s="87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1" s="582"/>
      <c r="R421" s="582"/>
      <c r="S421" s="582"/>
      <c r="T421" s="583"/>
      <c r="U421" s="34"/>
      <c r="V421" s="34"/>
      <c r="W421" s="35" t="s">
        <v>70</v>
      </c>
      <c r="X421" s="575">
        <v>0</v>
      </c>
      <c r="Y421" s="576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656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657</v>
      </c>
      <c r="B422" s="54" t="s">
        <v>658</v>
      </c>
      <c r="C422" s="31">
        <v>4301031373</v>
      </c>
      <c r="D422" s="579">
        <v>4680115880771</v>
      </c>
      <c r="E422" s="580"/>
      <c r="F422" s="574">
        <v>0.28000000000000003</v>
      </c>
      <c r="G422" s="32">
        <v>6</v>
      </c>
      <c r="H422" s="574">
        <v>1.68</v>
      </c>
      <c r="I422" s="574">
        <v>1.81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0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2" s="582"/>
      <c r="R422" s="582"/>
      <c r="S422" s="582"/>
      <c r="T422" s="583"/>
      <c r="U422" s="34"/>
      <c r="V422" s="34"/>
      <c r="W422" s="35" t="s">
        <v>70</v>
      </c>
      <c r="X422" s="575">
        <v>0</v>
      </c>
      <c r="Y422" s="576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659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660</v>
      </c>
      <c r="B423" s="54" t="s">
        <v>661</v>
      </c>
      <c r="C423" s="31">
        <v>4301031359</v>
      </c>
      <c r="D423" s="579">
        <v>4607091389500</v>
      </c>
      <c r="E423" s="580"/>
      <c r="F423" s="574">
        <v>0.35</v>
      </c>
      <c r="G423" s="32">
        <v>6</v>
      </c>
      <c r="H423" s="574">
        <v>2.1</v>
      </c>
      <c r="I423" s="574">
        <v>2.23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69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3" s="582"/>
      <c r="R423" s="582"/>
      <c r="S423" s="582"/>
      <c r="T423" s="583"/>
      <c r="U423" s="34"/>
      <c r="V423" s="34"/>
      <c r="W423" s="35" t="s">
        <v>70</v>
      </c>
      <c r="X423" s="575">
        <v>0</v>
      </c>
      <c r="Y423" s="576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659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585"/>
      <c r="B424" s="586"/>
      <c r="C424" s="586"/>
      <c r="D424" s="586"/>
      <c r="E424" s="586"/>
      <c r="F424" s="586"/>
      <c r="G424" s="586"/>
      <c r="H424" s="586"/>
      <c r="I424" s="586"/>
      <c r="J424" s="586"/>
      <c r="K424" s="586"/>
      <c r="L424" s="586"/>
      <c r="M424" s="586"/>
      <c r="N424" s="586"/>
      <c r="O424" s="587"/>
      <c r="P424" s="591" t="s">
        <v>72</v>
      </c>
      <c r="Q424" s="592"/>
      <c r="R424" s="592"/>
      <c r="S424" s="592"/>
      <c r="T424" s="592"/>
      <c r="U424" s="592"/>
      <c r="V424" s="593"/>
      <c r="W424" s="37" t="s">
        <v>73</v>
      </c>
      <c r="X424" s="577">
        <f>IFERROR(X420/H420,"0")+IFERROR(X421/H421,"0")+IFERROR(X422/H422,"0")+IFERROR(X423/H423,"0")</f>
        <v>0</v>
      </c>
      <c r="Y424" s="577">
        <f>IFERROR(Y420/H420,"0")+IFERROR(Y421/H421,"0")+IFERROR(Y422/H422,"0")+IFERROR(Y423/H423,"0")</f>
        <v>0</v>
      </c>
      <c r="Z424" s="577">
        <f>IFERROR(IF(Z420="",0,Z420),"0")+IFERROR(IF(Z421="",0,Z421),"0")+IFERROR(IF(Z422="",0,Z422),"0")+IFERROR(IF(Z423="",0,Z423),"0")</f>
        <v>0</v>
      </c>
      <c r="AA424" s="578"/>
      <c r="AB424" s="578"/>
      <c r="AC424" s="578"/>
    </row>
    <row r="425" spans="1:68" hidden="1" x14ac:dyDescent="0.2">
      <c r="A425" s="586"/>
      <c r="B425" s="586"/>
      <c r="C425" s="586"/>
      <c r="D425" s="586"/>
      <c r="E425" s="586"/>
      <c r="F425" s="586"/>
      <c r="G425" s="586"/>
      <c r="H425" s="586"/>
      <c r="I425" s="586"/>
      <c r="J425" s="586"/>
      <c r="K425" s="586"/>
      <c r="L425" s="586"/>
      <c r="M425" s="586"/>
      <c r="N425" s="586"/>
      <c r="O425" s="587"/>
      <c r="P425" s="591" t="s">
        <v>72</v>
      </c>
      <c r="Q425" s="592"/>
      <c r="R425" s="592"/>
      <c r="S425" s="592"/>
      <c r="T425" s="592"/>
      <c r="U425" s="592"/>
      <c r="V425" s="593"/>
      <c r="W425" s="37" t="s">
        <v>70</v>
      </c>
      <c r="X425" s="577">
        <f>IFERROR(SUM(X420:X423),"0")</f>
        <v>0</v>
      </c>
      <c r="Y425" s="577">
        <f>IFERROR(SUM(Y420:Y423),"0")</f>
        <v>0</v>
      </c>
      <c r="Z425" s="37"/>
      <c r="AA425" s="578"/>
      <c r="AB425" s="578"/>
      <c r="AC425" s="578"/>
    </row>
    <row r="426" spans="1:68" ht="16.5" hidden="1" customHeight="1" x14ac:dyDescent="0.25">
      <c r="A426" s="629" t="s">
        <v>662</v>
      </c>
      <c r="B426" s="586"/>
      <c r="C426" s="586"/>
      <c r="D426" s="586"/>
      <c r="E426" s="586"/>
      <c r="F426" s="586"/>
      <c r="G426" s="586"/>
      <c r="H426" s="586"/>
      <c r="I426" s="586"/>
      <c r="J426" s="586"/>
      <c r="K426" s="586"/>
      <c r="L426" s="586"/>
      <c r="M426" s="586"/>
      <c r="N426" s="586"/>
      <c r="O426" s="586"/>
      <c r="P426" s="586"/>
      <c r="Q426" s="586"/>
      <c r="R426" s="586"/>
      <c r="S426" s="586"/>
      <c r="T426" s="586"/>
      <c r="U426" s="586"/>
      <c r="V426" s="586"/>
      <c r="W426" s="586"/>
      <c r="X426" s="586"/>
      <c r="Y426" s="586"/>
      <c r="Z426" s="586"/>
      <c r="AA426" s="570"/>
      <c r="AB426" s="570"/>
      <c r="AC426" s="570"/>
    </row>
    <row r="427" spans="1:68" ht="14.25" hidden="1" customHeight="1" x14ac:dyDescent="0.25">
      <c r="A427" s="597" t="s">
        <v>64</v>
      </c>
      <c r="B427" s="586"/>
      <c r="C427" s="586"/>
      <c r="D427" s="586"/>
      <c r="E427" s="586"/>
      <c r="F427" s="586"/>
      <c r="G427" s="586"/>
      <c r="H427" s="586"/>
      <c r="I427" s="586"/>
      <c r="J427" s="586"/>
      <c r="K427" s="586"/>
      <c r="L427" s="586"/>
      <c r="M427" s="586"/>
      <c r="N427" s="586"/>
      <c r="O427" s="586"/>
      <c r="P427" s="586"/>
      <c r="Q427" s="586"/>
      <c r="R427" s="586"/>
      <c r="S427" s="586"/>
      <c r="T427" s="586"/>
      <c r="U427" s="586"/>
      <c r="V427" s="586"/>
      <c r="W427" s="586"/>
      <c r="X427" s="586"/>
      <c r="Y427" s="586"/>
      <c r="Z427" s="586"/>
      <c r="AA427" s="571"/>
      <c r="AB427" s="571"/>
      <c r="AC427" s="571"/>
    </row>
    <row r="428" spans="1:68" ht="27" hidden="1" customHeight="1" x14ac:dyDescent="0.25">
      <c r="A428" s="54" t="s">
        <v>663</v>
      </c>
      <c r="B428" s="54" t="s">
        <v>664</v>
      </c>
      <c r="C428" s="31">
        <v>4301031347</v>
      </c>
      <c r="D428" s="579">
        <v>4680115885110</v>
      </c>
      <c r="E428" s="580"/>
      <c r="F428" s="574">
        <v>0.2</v>
      </c>
      <c r="G428" s="32">
        <v>6</v>
      </c>
      <c r="H428" s="574">
        <v>1.2</v>
      </c>
      <c r="I428" s="574">
        <v>2.1</v>
      </c>
      <c r="J428" s="32">
        <v>182</v>
      </c>
      <c r="K428" s="32" t="s">
        <v>77</v>
      </c>
      <c r="L428" s="32"/>
      <c r="M428" s="33" t="s">
        <v>68</v>
      </c>
      <c r="N428" s="33"/>
      <c r="O428" s="32">
        <v>50</v>
      </c>
      <c r="P428" s="68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8" s="582"/>
      <c r="R428" s="582"/>
      <c r="S428" s="582"/>
      <c r="T428" s="583"/>
      <c r="U428" s="34"/>
      <c r="V428" s="34"/>
      <c r="W428" s="35" t="s">
        <v>70</v>
      </c>
      <c r="X428" s="575">
        <v>0</v>
      </c>
      <c r="Y428" s="576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665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585"/>
      <c r="B429" s="586"/>
      <c r="C429" s="586"/>
      <c r="D429" s="586"/>
      <c r="E429" s="586"/>
      <c r="F429" s="586"/>
      <c r="G429" s="586"/>
      <c r="H429" s="586"/>
      <c r="I429" s="586"/>
      <c r="J429" s="586"/>
      <c r="K429" s="586"/>
      <c r="L429" s="586"/>
      <c r="M429" s="586"/>
      <c r="N429" s="586"/>
      <c r="O429" s="587"/>
      <c r="P429" s="591" t="s">
        <v>72</v>
      </c>
      <c r="Q429" s="592"/>
      <c r="R429" s="592"/>
      <c r="S429" s="592"/>
      <c r="T429" s="592"/>
      <c r="U429" s="592"/>
      <c r="V429" s="593"/>
      <c r="W429" s="37" t="s">
        <v>73</v>
      </c>
      <c r="X429" s="577">
        <f>IFERROR(X428/H428,"0")</f>
        <v>0</v>
      </c>
      <c r="Y429" s="577">
        <f>IFERROR(Y428/H428,"0")</f>
        <v>0</v>
      </c>
      <c r="Z429" s="577">
        <f>IFERROR(IF(Z428="",0,Z428),"0")</f>
        <v>0</v>
      </c>
      <c r="AA429" s="578"/>
      <c r="AB429" s="578"/>
      <c r="AC429" s="578"/>
    </row>
    <row r="430" spans="1:68" hidden="1" x14ac:dyDescent="0.2">
      <c r="A430" s="586"/>
      <c r="B430" s="586"/>
      <c r="C430" s="586"/>
      <c r="D430" s="586"/>
      <c r="E430" s="586"/>
      <c r="F430" s="586"/>
      <c r="G430" s="586"/>
      <c r="H430" s="586"/>
      <c r="I430" s="586"/>
      <c r="J430" s="586"/>
      <c r="K430" s="586"/>
      <c r="L430" s="586"/>
      <c r="M430" s="586"/>
      <c r="N430" s="586"/>
      <c r="O430" s="587"/>
      <c r="P430" s="591" t="s">
        <v>72</v>
      </c>
      <c r="Q430" s="592"/>
      <c r="R430" s="592"/>
      <c r="S430" s="592"/>
      <c r="T430" s="592"/>
      <c r="U430" s="592"/>
      <c r="V430" s="593"/>
      <c r="W430" s="37" t="s">
        <v>70</v>
      </c>
      <c r="X430" s="577">
        <f>IFERROR(SUM(X428:X428),"0")</f>
        <v>0</v>
      </c>
      <c r="Y430" s="577">
        <f>IFERROR(SUM(Y428:Y428),"0")</f>
        <v>0</v>
      </c>
      <c r="Z430" s="37"/>
      <c r="AA430" s="578"/>
      <c r="AB430" s="578"/>
      <c r="AC430" s="578"/>
    </row>
    <row r="431" spans="1:68" ht="16.5" hidden="1" customHeight="1" x14ac:dyDescent="0.25">
      <c r="A431" s="629" t="s">
        <v>666</v>
      </c>
      <c r="B431" s="586"/>
      <c r="C431" s="586"/>
      <c r="D431" s="586"/>
      <c r="E431" s="586"/>
      <c r="F431" s="586"/>
      <c r="G431" s="586"/>
      <c r="H431" s="586"/>
      <c r="I431" s="586"/>
      <c r="J431" s="586"/>
      <c r="K431" s="586"/>
      <c r="L431" s="586"/>
      <c r="M431" s="586"/>
      <c r="N431" s="586"/>
      <c r="O431" s="586"/>
      <c r="P431" s="586"/>
      <c r="Q431" s="586"/>
      <c r="R431" s="586"/>
      <c r="S431" s="586"/>
      <c r="T431" s="586"/>
      <c r="U431" s="586"/>
      <c r="V431" s="586"/>
      <c r="W431" s="586"/>
      <c r="X431" s="586"/>
      <c r="Y431" s="586"/>
      <c r="Z431" s="586"/>
      <c r="AA431" s="570"/>
      <c r="AB431" s="570"/>
      <c r="AC431" s="570"/>
    </row>
    <row r="432" spans="1:68" ht="14.25" hidden="1" customHeight="1" x14ac:dyDescent="0.25">
      <c r="A432" s="597" t="s">
        <v>64</v>
      </c>
      <c r="B432" s="586"/>
      <c r="C432" s="586"/>
      <c r="D432" s="586"/>
      <c r="E432" s="586"/>
      <c r="F432" s="586"/>
      <c r="G432" s="586"/>
      <c r="H432" s="586"/>
      <c r="I432" s="586"/>
      <c r="J432" s="586"/>
      <c r="K432" s="586"/>
      <c r="L432" s="586"/>
      <c r="M432" s="586"/>
      <c r="N432" s="586"/>
      <c r="O432" s="586"/>
      <c r="P432" s="586"/>
      <c r="Q432" s="586"/>
      <c r="R432" s="586"/>
      <c r="S432" s="586"/>
      <c r="T432" s="586"/>
      <c r="U432" s="586"/>
      <c r="V432" s="586"/>
      <c r="W432" s="586"/>
      <c r="X432" s="586"/>
      <c r="Y432" s="586"/>
      <c r="Z432" s="586"/>
      <c r="AA432" s="571"/>
      <c r="AB432" s="571"/>
      <c r="AC432" s="571"/>
    </row>
    <row r="433" spans="1:68" ht="27" hidden="1" customHeight="1" x14ac:dyDescent="0.25">
      <c r="A433" s="54" t="s">
        <v>667</v>
      </c>
      <c r="B433" s="54" t="s">
        <v>668</v>
      </c>
      <c r="C433" s="31">
        <v>4301031261</v>
      </c>
      <c r="D433" s="579">
        <v>4680115885103</v>
      </c>
      <c r="E433" s="580"/>
      <c r="F433" s="574">
        <v>0.27</v>
      </c>
      <c r="G433" s="32">
        <v>6</v>
      </c>
      <c r="H433" s="574">
        <v>1.62</v>
      </c>
      <c r="I433" s="574">
        <v>1.8</v>
      </c>
      <c r="J433" s="32">
        <v>182</v>
      </c>
      <c r="K433" s="32" t="s">
        <v>77</v>
      </c>
      <c r="L433" s="32"/>
      <c r="M433" s="33" t="s">
        <v>68</v>
      </c>
      <c r="N433" s="33"/>
      <c r="O433" s="32">
        <v>40</v>
      </c>
      <c r="P433" s="91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3" s="582"/>
      <c r="R433" s="582"/>
      <c r="S433" s="582"/>
      <c r="T433" s="583"/>
      <c r="U433" s="34"/>
      <c r="V433" s="34"/>
      <c r="W433" s="35" t="s">
        <v>70</v>
      </c>
      <c r="X433" s="575">
        <v>0</v>
      </c>
      <c r="Y433" s="576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669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585"/>
      <c r="B434" s="586"/>
      <c r="C434" s="586"/>
      <c r="D434" s="586"/>
      <c r="E434" s="586"/>
      <c r="F434" s="586"/>
      <c r="G434" s="586"/>
      <c r="H434" s="586"/>
      <c r="I434" s="586"/>
      <c r="J434" s="586"/>
      <c r="K434" s="586"/>
      <c r="L434" s="586"/>
      <c r="M434" s="586"/>
      <c r="N434" s="586"/>
      <c r="O434" s="587"/>
      <c r="P434" s="591" t="s">
        <v>72</v>
      </c>
      <c r="Q434" s="592"/>
      <c r="R434" s="592"/>
      <c r="S434" s="592"/>
      <c r="T434" s="592"/>
      <c r="U434" s="592"/>
      <c r="V434" s="593"/>
      <c r="W434" s="37" t="s">
        <v>73</v>
      </c>
      <c r="X434" s="577">
        <f>IFERROR(X433/H433,"0")</f>
        <v>0</v>
      </c>
      <c r="Y434" s="577">
        <f>IFERROR(Y433/H433,"0")</f>
        <v>0</v>
      </c>
      <c r="Z434" s="577">
        <f>IFERROR(IF(Z433="",0,Z433),"0")</f>
        <v>0</v>
      </c>
      <c r="AA434" s="578"/>
      <c r="AB434" s="578"/>
      <c r="AC434" s="578"/>
    </row>
    <row r="435" spans="1:68" hidden="1" x14ac:dyDescent="0.2">
      <c r="A435" s="586"/>
      <c r="B435" s="586"/>
      <c r="C435" s="586"/>
      <c r="D435" s="586"/>
      <c r="E435" s="586"/>
      <c r="F435" s="586"/>
      <c r="G435" s="586"/>
      <c r="H435" s="586"/>
      <c r="I435" s="586"/>
      <c r="J435" s="586"/>
      <c r="K435" s="586"/>
      <c r="L435" s="586"/>
      <c r="M435" s="586"/>
      <c r="N435" s="586"/>
      <c r="O435" s="587"/>
      <c r="P435" s="591" t="s">
        <v>72</v>
      </c>
      <c r="Q435" s="592"/>
      <c r="R435" s="592"/>
      <c r="S435" s="592"/>
      <c r="T435" s="592"/>
      <c r="U435" s="592"/>
      <c r="V435" s="593"/>
      <c r="W435" s="37" t="s">
        <v>70</v>
      </c>
      <c r="X435" s="577">
        <f>IFERROR(SUM(X433:X433),"0")</f>
        <v>0</v>
      </c>
      <c r="Y435" s="577">
        <f>IFERROR(SUM(Y433:Y433),"0")</f>
        <v>0</v>
      </c>
      <c r="Z435" s="37"/>
      <c r="AA435" s="578"/>
      <c r="AB435" s="578"/>
      <c r="AC435" s="578"/>
    </row>
    <row r="436" spans="1:68" ht="27.75" hidden="1" customHeight="1" x14ac:dyDescent="0.2">
      <c r="A436" s="625" t="s">
        <v>670</v>
      </c>
      <c r="B436" s="626"/>
      <c r="C436" s="626"/>
      <c r="D436" s="626"/>
      <c r="E436" s="626"/>
      <c r="F436" s="626"/>
      <c r="G436" s="626"/>
      <c r="H436" s="626"/>
      <c r="I436" s="626"/>
      <c r="J436" s="626"/>
      <c r="K436" s="626"/>
      <c r="L436" s="626"/>
      <c r="M436" s="626"/>
      <c r="N436" s="626"/>
      <c r="O436" s="626"/>
      <c r="P436" s="626"/>
      <c r="Q436" s="626"/>
      <c r="R436" s="626"/>
      <c r="S436" s="626"/>
      <c r="T436" s="626"/>
      <c r="U436" s="626"/>
      <c r="V436" s="626"/>
      <c r="W436" s="626"/>
      <c r="X436" s="626"/>
      <c r="Y436" s="626"/>
      <c r="Z436" s="626"/>
      <c r="AA436" s="48"/>
      <c r="AB436" s="48"/>
      <c r="AC436" s="48"/>
    </row>
    <row r="437" spans="1:68" ht="16.5" hidden="1" customHeight="1" x14ac:dyDescent="0.25">
      <c r="A437" s="629" t="s">
        <v>670</v>
      </c>
      <c r="B437" s="586"/>
      <c r="C437" s="586"/>
      <c r="D437" s="586"/>
      <c r="E437" s="586"/>
      <c r="F437" s="586"/>
      <c r="G437" s="586"/>
      <c r="H437" s="586"/>
      <c r="I437" s="586"/>
      <c r="J437" s="586"/>
      <c r="K437" s="586"/>
      <c r="L437" s="586"/>
      <c r="M437" s="586"/>
      <c r="N437" s="586"/>
      <c r="O437" s="586"/>
      <c r="P437" s="586"/>
      <c r="Q437" s="586"/>
      <c r="R437" s="586"/>
      <c r="S437" s="586"/>
      <c r="T437" s="586"/>
      <c r="U437" s="586"/>
      <c r="V437" s="586"/>
      <c r="W437" s="586"/>
      <c r="X437" s="586"/>
      <c r="Y437" s="586"/>
      <c r="Z437" s="586"/>
      <c r="AA437" s="570"/>
      <c r="AB437" s="570"/>
      <c r="AC437" s="570"/>
    </row>
    <row r="438" spans="1:68" ht="14.25" hidden="1" customHeight="1" x14ac:dyDescent="0.25">
      <c r="A438" s="597" t="s">
        <v>103</v>
      </c>
      <c r="B438" s="586"/>
      <c r="C438" s="586"/>
      <c r="D438" s="586"/>
      <c r="E438" s="586"/>
      <c r="F438" s="586"/>
      <c r="G438" s="586"/>
      <c r="H438" s="586"/>
      <c r="I438" s="586"/>
      <c r="J438" s="586"/>
      <c r="K438" s="586"/>
      <c r="L438" s="586"/>
      <c r="M438" s="586"/>
      <c r="N438" s="586"/>
      <c r="O438" s="586"/>
      <c r="P438" s="586"/>
      <c r="Q438" s="586"/>
      <c r="R438" s="586"/>
      <c r="S438" s="586"/>
      <c r="T438" s="586"/>
      <c r="U438" s="586"/>
      <c r="V438" s="586"/>
      <c r="W438" s="586"/>
      <c r="X438" s="586"/>
      <c r="Y438" s="586"/>
      <c r="Z438" s="586"/>
      <c r="AA438" s="571"/>
      <c r="AB438" s="571"/>
      <c r="AC438" s="571"/>
    </row>
    <row r="439" spans="1:68" ht="27" hidden="1" customHeight="1" x14ac:dyDescent="0.25">
      <c r="A439" s="54" t="s">
        <v>671</v>
      </c>
      <c r="B439" s="54" t="s">
        <v>672</v>
      </c>
      <c r="C439" s="31">
        <v>4301011795</v>
      </c>
      <c r="D439" s="579">
        <v>4607091389067</v>
      </c>
      <c r="E439" s="580"/>
      <c r="F439" s="574">
        <v>0.88</v>
      </c>
      <c r="G439" s="32">
        <v>6</v>
      </c>
      <c r="H439" s="574">
        <v>5.28</v>
      </c>
      <c r="I439" s="574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91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9" s="582"/>
      <c r="R439" s="582"/>
      <c r="S439" s="582"/>
      <c r="T439" s="583"/>
      <c r="U439" s="34"/>
      <c r="V439" s="34"/>
      <c r="W439" s="35" t="s">
        <v>70</v>
      </c>
      <c r="X439" s="575">
        <v>0</v>
      </c>
      <c r="Y439" s="576">
        <f t="shared" ref="Y439:Y451" si="63">IFERROR(IF(X439="",0,CEILING((X439/$H439),1)*$H439),"")</f>
        <v>0</v>
      </c>
      <c r="Z439" s="36" t="str">
        <f t="shared" ref="Z439:Z444" si="64">IFERROR(IF(Y439=0,"",ROUNDUP(Y439/H439,0)*0.01196),"")</f>
        <v/>
      </c>
      <c r="AA439" s="56"/>
      <c r="AB439" s="57"/>
      <c r="AC439" s="481" t="s">
        <v>673</v>
      </c>
      <c r="AG439" s="64"/>
      <c r="AJ439" s="68"/>
      <c r="AK439" s="68">
        <v>0</v>
      </c>
      <c r="BB439" s="482" t="s">
        <v>1</v>
      </c>
      <c r="BM439" s="64">
        <f t="shared" ref="BM439:BM451" si="65">IFERROR(X439*I439/H439,"0")</f>
        <v>0</v>
      </c>
      <c r="BN439" s="64">
        <f t="shared" ref="BN439:BN451" si="66">IFERROR(Y439*I439/H439,"0")</f>
        <v>0</v>
      </c>
      <c r="BO439" s="64">
        <f t="shared" ref="BO439:BO451" si="67">IFERROR(1/J439*(X439/H439),"0")</f>
        <v>0</v>
      </c>
      <c r="BP439" s="64">
        <f t="shared" ref="BP439:BP451" si="68">IFERROR(1/J439*(Y439/H439),"0")</f>
        <v>0</v>
      </c>
    </row>
    <row r="440" spans="1:68" ht="27" hidden="1" customHeight="1" x14ac:dyDescent="0.25">
      <c r="A440" s="54" t="s">
        <v>674</v>
      </c>
      <c r="B440" s="54" t="s">
        <v>675</v>
      </c>
      <c r="C440" s="31">
        <v>4301011961</v>
      </c>
      <c r="D440" s="579">
        <v>4680115885271</v>
      </c>
      <c r="E440" s="580"/>
      <c r="F440" s="574">
        <v>0.88</v>
      </c>
      <c r="G440" s="32">
        <v>6</v>
      </c>
      <c r="H440" s="574">
        <v>5.28</v>
      </c>
      <c r="I440" s="574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4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0" s="582"/>
      <c r="R440" s="582"/>
      <c r="S440" s="582"/>
      <c r="T440" s="583"/>
      <c r="U440" s="34"/>
      <c r="V440" s="34"/>
      <c r="W440" s="35" t="s">
        <v>70</v>
      </c>
      <c r="X440" s="575">
        <v>0</v>
      </c>
      <c r="Y440" s="576">
        <f t="shared" si="63"/>
        <v>0</v>
      </c>
      <c r="Z440" s="36" t="str">
        <f t="shared" si="64"/>
        <v/>
      </c>
      <c r="AA440" s="56"/>
      <c r="AB440" s="57"/>
      <c r="AC440" s="483" t="s">
        <v>676</v>
      </c>
      <c r="AG440" s="64"/>
      <c r="AJ440" s="68"/>
      <c r="AK440" s="68">
        <v>0</v>
      </c>
      <c r="BB440" s="484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hidden="1" customHeight="1" x14ac:dyDescent="0.25">
      <c r="A441" s="54" t="s">
        <v>677</v>
      </c>
      <c r="B441" s="54" t="s">
        <v>678</v>
      </c>
      <c r="C441" s="31">
        <v>4301011376</v>
      </c>
      <c r="D441" s="579">
        <v>4680115885226</v>
      </c>
      <c r="E441" s="580"/>
      <c r="F441" s="574">
        <v>0.88</v>
      </c>
      <c r="G441" s="32">
        <v>6</v>
      </c>
      <c r="H441" s="574">
        <v>5.28</v>
      </c>
      <c r="I441" s="574">
        <v>5.64</v>
      </c>
      <c r="J441" s="32">
        <v>104</v>
      </c>
      <c r="K441" s="32" t="s">
        <v>106</v>
      </c>
      <c r="L441" s="32"/>
      <c r="M441" s="33" t="s">
        <v>78</v>
      </c>
      <c r="N441" s="33"/>
      <c r="O441" s="32">
        <v>60</v>
      </c>
      <c r="P441" s="77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1" s="582"/>
      <c r="R441" s="582"/>
      <c r="S441" s="582"/>
      <c r="T441" s="583"/>
      <c r="U441" s="34"/>
      <c r="V441" s="34"/>
      <c r="W441" s="35" t="s">
        <v>70</v>
      </c>
      <c r="X441" s="575">
        <v>0</v>
      </c>
      <c r="Y441" s="576">
        <f t="shared" si="63"/>
        <v>0</v>
      </c>
      <c r="Z441" s="36" t="str">
        <f t="shared" si="64"/>
        <v/>
      </c>
      <c r="AA441" s="56"/>
      <c r="AB441" s="57"/>
      <c r="AC441" s="485" t="s">
        <v>679</v>
      </c>
      <c r="AG441" s="64"/>
      <c r="AJ441" s="68"/>
      <c r="AK441" s="68">
        <v>0</v>
      </c>
      <c r="BB441" s="486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16.5" hidden="1" customHeight="1" x14ac:dyDescent="0.25">
      <c r="A442" s="54" t="s">
        <v>680</v>
      </c>
      <c r="B442" s="54" t="s">
        <v>681</v>
      </c>
      <c r="C442" s="31">
        <v>4301011774</v>
      </c>
      <c r="D442" s="579">
        <v>4680115884502</v>
      </c>
      <c r="E442" s="580"/>
      <c r="F442" s="574">
        <v>0.88</v>
      </c>
      <c r="G442" s="32">
        <v>6</v>
      </c>
      <c r="H442" s="574">
        <v>5.28</v>
      </c>
      <c r="I442" s="574">
        <v>5.64</v>
      </c>
      <c r="J442" s="32">
        <v>104</v>
      </c>
      <c r="K442" s="32" t="s">
        <v>106</v>
      </c>
      <c r="L442" s="32"/>
      <c r="M442" s="33" t="s">
        <v>107</v>
      </c>
      <c r="N442" s="33"/>
      <c r="O442" s="32">
        <v>60</v>
      </c>
      <c r="P442" s="7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82"/>
      <c r="R442" s="582"/>
      <c r="S442" s="582"/>
      <c r="T442" s="583"/>
      <c r="U442" s="34"/>
      <c r="V442" s="34"/>
      <c r="W442" s="35" t="s">
        <v>70</v>
      </c>
      <c r="X442" s="575">
        <v>0</v>
      </c>
      <c r="Y442" s="576">
        <f t="shared" si="63"/>
        <v>0</v>
      </c>
      <c r="Z442" s="36" t="str">
        <f t="shared" si="64"/>
        <v/>
      </c>
      <c r="AA442" s="56"/>
      <c r="AB442" s="57"/>
      <c r="AC442" s="487" t="s">
        <v>682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hidden="1" customHeight="1" x14ac:dyDescent="0.25">
      <c r="A443" s="54" t="s">
        <v>683</v>
      </c>
      <c r="B443" s="54" t="s">
        <v>684</v>
      </c>
      <c r="C443" s="31">
        <v>4301011771</v>
      </c>
      <c r="D443" s="579">
        <v>4607091389104</v>
      </c>
      <c r="E443" s="580"/>
      <c r="F443" s="574">
        <v>0.88</v>
      </c>
      <c r="G443" s="32">
        <v>6</v>
      </c>
      <c r="H443" s="574">
        <v>5.28</v>
      </c>
      <c r="I443" s="574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0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82"/>
      <c r="R443" s="582"/>
      <c r="S443" s="582"/>
      <c r="T443" s="583"/>
      <c r="U443" s="34"/>
      <c r="V443" s="34"/>
      <c r="W443" s="35" t="s">
        <v>70</v>
      </c>
      <c r="X443" s="575">
        <v>0</v>
      </c>
      <c r="Y443" s="576">
        <f t="shared" si="63"/>
        <v>0</v>
      </c>
      <c r="Z443" s="36" t="str">
        <f t="shared" si="64"/>
        <v/>
      </c>
      <c r="AA443" s="56"/>
      <c r="AB443" s="57"/>
      <c r="AC443" s="489" t="s">
        <v>685</v>
      </c>
      <c r="AG443" s="64"/>
      <c r="AJ443" s="68"/>
      <c r="AK443" s="68">
        <v>0</v>
      </c>
      <c r="BB443" s="490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16.5" hidden="1" customHeight="1" x14ac:dyDescent="0.25">
      <c r="A444" s="54" t="s">
        <v>686</v>
      </c>
      <c r="B444" s="54" t="s">
        <v>687</v>
      </c>
      <c r="C444" s="31">
        <v>4301011799</v>
      </c>
      <c r="D444" s="579">
        <v>4680115884519</v>
      </c>
      <c r="E444" s="580"/>
      <c r="F444" s="574">
        <v>0.88</v>
      </c>
      <c r="G444" s="32">
        <v>6</v>
      </c>
      <c r="H444" s="574">
        <v>5.28</v>
      </c>
      <c r="I444" s="574">
        <v>5.64</v>
      </c>
      <c r="J444" s="32">
        <v>104</v>
      </c>
      <c r="K444" s="32" t="s">
        <v>106</v>
      </c>
      <c r="L444" s="32"/>
      <c r="M444" s="33" t="s">
        <v>78</v>
      </c>
      <c r="N444" s="33"/>
      <c r="O444" s="32">
        <v>60</v>
      </c>
      <c r="P444" s="91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82"/>
      <c r="R444" s="582"/>
      <c r="S444" s="582"/>
      <c r="T444" s="583"/>
      <c r="U444" s="34"/>
      <c r="V444" s="34"/>
      <c r="W444" s="35" t="s">
        <v>70</v>
      </c>
      <c r="X444" s="575">
        <v>0</v>
      </c>
      <c r="Y444" s="576">
        <f t="shared" si="63"/>
        <v>0</v>
      </c>
      <c r="Z444" s="36" t="str">
        <f t="shared" si="64"/>
        <v/>
      </c>
      <c r="AA444" s="56"/>
      <c r="AB444" s="57"/>
      <c r="AC444" s="491" t="s">
        <v>688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hidden="1" customHeight="1" x14ac:dyDescent="0.25">
      <c r="A445" s="54" t="s">
        <v>689</v>
      </c>
      <c r="B445" s="54" t="s">
        <v>690</v>
      </c>
      <c r="C445" s="31">
        <v>4301012125</v>
      </c>
      <c r="D445" s="579">
        <v>4680115886391</v>
      </c>
      <c r="E445" s="580"/>
      <c r="F445" s="574">
        <v>0.4</v>
      </c>
      <c r="G445" s="32">
        <v>6</v>
      </c>
      <c r="H445" s="574">
        <v>2.4</v>
      </c>
      <c r="I445" s="574">
        <v>2.58</v>
      </c>
      <c r="J445" s="32">
        <v>182</v>
      </c>
      <c r="K445" s="32" t="s">
        <v>77</v>
      </c>
      <c r="L445" s="32"/>
      <c r="M445" s="33" t="s">
        <v>78</v>
      </c>
      <c r="N445" s="33"/>
      <c r="O445" s="32">
        <v>60</v>
      </c>
      <c r="P445" s="63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82"/>
      <c r="R445" s="582"/>
      <c r="S445" s="582"/>
      <c r="T445" s="583"/>
      <c r="U445" s="34"/>
      <c r="V445" s="34"/>
      <c r="W445" s="35" t="s">
        <v>70</v>
      </c>
      <c r="X445" s="575">
        <v>0</v>
      </c>
      <c r="Y445" s="576">
        <f t="shared" si="63"/>
        <v>0</v>
      </c>
      <c r="Z445" s="36" t="str">
        <f>IFERROR(IF(Y445=0,"",ROUNDUP(Y445/H445,0)*0.00651),"")</f>
        <v/>
      </c>
      <c r="AA445" s="56"/>
      <c r="AB445" s="57"/>
      <c r="AC445" s="493" t="s">
        <v>673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customHeight="1" x14ac:dyDescent="0.25">
      <c r="A446" s="54" t="s">
        <v>691</v>
      </c>
      <c r="B446" s="54" t="s">
        <v>692</v>
      </c>
      <c r="C446" s="31">
        <v>4301011778</v>
      </c>
      <c r="D446" s="579">
        <v>4680115880603</v>
      </c>
      <c r="E446" s="580"/>
      <c r="F446" s="574">
        <v>0.6</v>
      </c>
      <c r="G446" s="32">
        <v>6</v>
      </c>
      <c r="H446" s="574">
        <v>3.6</v>
      </c>
      <c r="I446" s="574">
        <v>3.81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60</v>
      </c>
      <c r="P446" s="74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582"/>
      <c r="R446" s="582"/>
      <c r="S446" s="582"/>
      <c r="T446" s="583"/>
      <c r="U446" s="34"/>
      <c r="V446" s="34"/>
      <c r="W446" s="35" t="s">
        <v>70</v>
      </c>
      <c r="X446" s="575">
        <v>19</v>
      </c>
      <c r="Y446" s="576">
        <f t="shared" si="63"/>
        <v>21.6</v>
      </c>
      <c r="Z446" s="36">
        <f>IFERROR(IF(Y446=0,"",ROUNDUP(Y446/H446,0)*0.00902),"")</f>
        <v>5.4120000000000001E-2</v>
      </c>
      <c r="AA446" s="56"/>
      <c r="AB446" s="57"/>
      <c r="AC446" s="495" t="s">
        <v>673</v>
      </c>
      <c r="AG446" s="64"/>
      <c r="AJ446" s="68"/>
      <c r="AK446" s="68">
        <v>0</v>
      </c>
      <c r="BB446" s="496" t="s">
        <v>1</v>
      </c>
      <c r="BM446" s="64">
        <f t="shared" si="65"/>
        <v>20.108333333333334</v>
      </c>
      <c r="BN446" s="64">
        <f t="shared" si="66"/>
        <v>22.860000000000003</v>
      </c>
      <c r="BO446" s="64">
        <f t="shared" si="67"/>
        <v>3.9983164983164982E-2</v>
      </c>
      <c r="BP446" s="64">
        <f t="shared" si="68"/>
        <v>4.5454545454545456E-2</v>
      </c>
    </row>
    <row r="447" spans="1:68" ht="27" hidden="1" customHeight="1" x14ac:dyDescent="0.25">
      <c r="A447" s="54" t="s">
        <v>691</v>
      </c>
      <c r="B447" s="54" t="s">
        <v>693</v>
      </c>
      <c r="C447" s="31">
        <v>4301012035</v>
      </c>
      <c r="D447" s="579">
        <v>4680115880603</v>
      </c>
      <c r="E447" s="580"/>
      <c r="F447" s="574">
        <v>0.6</v>
      </c>
      <c r="G447" s="32">
        <v>8</v>
      </c>
      <c r="H447" s="574">
        <v>4.8</v>
      </c>
      <c r="I447" s="574">
        <v>6.93</v>
      </c>
      <c r="J447" s="32">
        <v>132</v>
      </c>
      <c r="K447" s="32" t="s">
        <v>111</v>
      </c>
      <c r="L447" s="32"/>
      <c r="M447" s="33" t="s">
        <v>107</v>
      </c>
      <c r="N447" s="33"/>
      <c r="O447" s="32">
        <v>60</v>
      </c>
      <c r="P447" s="89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582"/>
      <c r="R447" s="582"/>
      <c r="S447" s="582"/>
      <c r="T447" s="583"/>
      <c r="U447" s="34"/>
      <c r="V447" s="34"/>
      <c r="W447" s="35" t="s">
        <v>70</v>
      </c>
      <c r="X447" s="575">
        <v>0</v>
      </c>
      <c r="Y447" s="576">
        <f t="shared" si="63"/>
        <v>0</v>
      </c>
      <c r="Z447" s="36" t="str">
        <f>IFERROR(IF(Y447=0,"",ROUNDUP(Y447/H447,0)*0.00902),"")</f>
        <v/>
      </c>
      <c r="AA447" s="56"/>
      <c r="AB447" s="57"/>
      <c r="AC447" s="497" t="s">
        <v>673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hidden="1" customHeight="1" x14ac:dyDescent="0.25">
      <c r="A448" s="54" t="s">
        <v>694</v>
      </c>
      <c r="B448" s="54" t="s">
        <v>695</v>
      </c>
      <c r="C448" s="31">
        <v>4301012036</v>
      </c>
      <c r="D448" s="579">
        <v>4680115882782</v>
      </c>
      <c r="E448" s="580"/>
      <c r="F448" s="574">
        <v>0.6</v>
      </c>
      <c r="G448" s="32">
        <v>8</v>
      </c>
      <c r="H448" s="574">
        <v>4.8</v>
      </c>
      <c r="I448" s="574">
        <v>6.96</v>
      </c>
      <c r="J448" s="32">
        <v>120</v>
      </c>
      <c r="K448" s="32" t="s">
        <v>111</v>
      </c>
      <c r="L448" s="32"/>
      <c r="M448" s="33" t="s">
        <v>107</v>
      </c>
      <c r="N448" s="33"/>
      <c r="O448" s="32">
        <v>60</v>
      </c>
      <c r="P448" s="77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8" s="582"/>
      <c r="R448" s="582"/>
      <c r="S448" s="582"/>
      <c r="T448" s="583"/>
      <c r="U448" s="34"/>
      <c r="V448" s="34"/>
      <c r="W448" s="35" t="s">
        <v>70</v>
      </c>
      <c r="X448" s="575">
        <v>0</v>
      </c>
      <c r="Y448" s="576">
        <f t="shared" si="63"/>
        <v>0</v>
      </c>
      <c r="Z448" s="36" t="str">
        <f>IFERROR(IF(Y448=0,"",ROUNDUP(Y448/H448,0)*0.00937),"")</f>
        <v/>
      </c>
      <c r="AA448" s="56"/>
      <c r="AB448" s="57"/>
      <c r="AC448" s="499" t="s">
        <v>676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hidden="1" customHeight="1" x14ac:dyDescent="0.25">
      <c r="A449" s="54" t="s">
        <v>696</v>
      </c>
      <c r="B449" s="54" t="s">
        <v>697</v>
      </c>
      <c r="C449" s="31">
        <v>4301012050</v>
      </c>
      <c r="D449" s="579">
        <v>4680115885479</v>
      </c>
      <c r="E449" s="580"/>
      <c r="F449" s="574">
        <v>0.4</v>
      </c>
      <c r="G449" s="32">
        <v>6</v>
      </c>
      <c r="H449" s="574">
        <v>2.4</v>
      </c>
      <c r="I449" s="574">
        <v>2.58</v>
      </c>
      <c r="J449" s="32">
        <v>182</v>
      </c>
      <c r="K449" s="32" t="s">
        <v>77</v>
      </c>
      <c r="L449" s="32"/>
      <c r="M449" s="33" t="s">
        <v>107</v>
      </c>
      <c r="N449" s="33"/>
      <c r="O449" s="32">
        <v>60</v>
      </c>
      <c r="P449" s="90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9" s="582"/>
      <c r="R449" s="582"/>
      <c r="S449" s="582"/>
      <c r="T449" s="583"/>
      <c r="U449" s="34"/>
      <c r="V449" s="34"/>
      <c r="W449" s="35" t="s">
        <v>70</v>
      </c>
      <c r="X449" s="575">
        <v>0</v>
      </c>
      <c r="Y449" s="576">
        <f t="shared" si="63"/>
        <v>0</v>
      </c>
      <c r="Z449" s="36" t="str">
        <f>IFERROR(IF(Y449=0,"",ROUNDUP(Y449/H449,0)*0.00651),"")</f>
        <v/>
      </c>
      <c r="AA449" s="56"/>
      <c r="AB449" s="57"/>
      <c r="AC449" s="501" t="s">
        <v>685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ht="27" hidden="1" customHeight="1" x14ac:dyDescent="0.25">
      <c r="A450" s="54" t="s">
        <v>698</v>
      </c>
      <c r="B450" s="54" t="s">
        <v>699</v>
      </c>
      <c r="C450" s="31">
        <v>4301011784</v>
      </c>
      <c r="D450" s="579">
        <v>4607091389982</v>
      </c>
      <c r="E450" s="580"/>
      <c r="F450" s="574">
        <v>0.6</v>
      </c>
      <c r="G450" s="32">
        <v>6</v>
      </c>
      <c r="H450" s="574">
        <v>3.6</v>
      </c>
      <c r="I450" s="574">
        <v>3.81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60</v>
      </c>
      <c r="P450" s="72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0" s="582"/>
      <c r="R450" s="582"/>
      <c r="S450" s="582"/>
      <c r="T450" s="583"/>
      <c r="U450" s="34"/>
      <c r="V450" s="34"/>
      <c r="W450" s="35" t="s">
        <v>70</v>
      </c>
      <c r="X450" s="575">
        <v>0</v>
      </c>
      <c r="Y450" s="576">
        <f t="shared" si="63"/>
        <v>0</v>
      </c>
      <c r="Z450" s="36" t="str">
        <f>IFERROR(IF(Y450=0,"",ROUNDUP(Y450/H450,0)*0.00902),"")</f>
        <v/>
      </c>
      <c r="AA450" s="56"/>
      <c r="AB450" s="57"/>
      <c r="AC450" s="503" t="s">
        <v>685</v>
      </c>
      <c r="AG450" s="64"/>
      <c r="AJ450" s="68"/>
      <c r="AK450" s="68">
        <v>0</v>
      </c>
      <c r="BB450" s="504" t="s">
        <v>1</v>
      </c>
      <c r="BM450" s="64">
        <f t="shared" si="65"/>
        <v>0</v>
      </c>
      <c r="BN450" s="64">
        <f t="shared" si="66"/>
        <v>0</v>
      </c>
      <c r="BO450" s="64">
        <f t="shared" si="67"/>
        <v>0</v>
      </c>
      <c r="BP450" s="64">
        <f t="shared" si="68"/>
        <v>0</v>
      </c>
    </row>
    <row r="451" spans="1:68" ht="27" hidden="1" customHeight="1" x14ac:dyDescent="0.25">
      <c r="A451" s="54" t="s">
        <v>698</v>
      </c>
      <c r="B451" s="54" t="s">
        <v>700</v>
      </c>
      <c r="C451" s="31">
        <v>4301012034</v>
      </c>
      <c r="D451" s="579">
        <v>4607091389982</v>
      </c>
      <c r="E451" s="580"/>
      <c r="F451" s="574">
        <v>0.6</v>
      </c>
      <c r="G451" s="32">
        <v>8</v>
      </c>
      <c r="H451" s="574">
        <v>4.8</v>
      </c>
      <c r="I451" s="574">
        <v>6.96</v>
      </c>
      <c r="J451" s="32">
        <v>120</v>
      </c>
      <c r="K451" s="32" t="s">
        <v>111</v>
      </c>
      <c r="L451" s="32"/>
      <c r="M451" s="33" t="s">
        <v>107</v>
      </c>
      <c r="N451" s="33"/>
      <c r="O451" s="32">
        <v>60</v>
      </c>
      <c r="P451" s="76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2"/>
      <c r="R451" s="582"/>
      <c r="S451" s="582"/>
      <c r="T451" s="583"/>
      <c r="U451" s="34"/>
      <c r="V451" s="34"/>
      <c r="W451" s="35" t="s">
        <v>70</v>
      </c>
      <c r="X451" s="575">
        <v>0</v>
      </c>
      <c r="Y451" s="576">
        <f t="shared" si="63"/>
        <v>0</v>
      </c>
      <c r="Z451" s="36" t="str">
        <f>IFERROR(IF(Y451=0,"",ROUNDUP(Y451/H451,0)*0.00937),"")</f>
        <v/>
      </c>
      <c r="AA451" s="56"/>
      <c r="AB451" s="57"/>
      <c r="AC451" s="505" t="s">
        <v>685</v>
      </c>
      <c r="AG451" s="64"/>
      <c r="AJ451" s="68"/>
      <c r="AK451" s="68">
        <v>0</v>
      </c>
      <c r="BB451" s="506" t="s">
        <v>1</v>
      </c>
      <c r="BM451" s="64">
        <f t="shared" si="65"/>
        <v>0</v>
      </c>
      <c r="BN451" s="64">
        <f t="shared" si="66"/>
        <v>0</v>
      </c>
      <c r="BO451" s="64">
        <f t="shared" si="67"/>
        <v>0</v>
      </c>
      <c r="BP451" s="64">
        <f t="shared" si="68"/>
        <v>0</v>
      </c>
    </row>
    <row r="452" spans="1:68" x14ac:dyDescent="0.2">
      <c r="A452" s="585"/>
      <c r="B452" s="586"/>
      <c r="C452" s="586"/>
      <c r="D452" s="586"/>
      <c r="E452" s="586"/>
      <c r="F452" s="586"/>
      <c r="G452" s="586"/>
      <c r="H452" s="586"/>
      <c r="I452" s="586"/>
      <c r="J452" s="586"/>
      <c r="K452" s="586"/>
      <c r="L452" s="586"/>
      <c r="M452" s="586"/>
      <c r="N452" s="586"/>
      <c r="O452" s="587"/>
      <c r="P452" s="591" t="s">
        <v>72</v>
      </c>
      <c r="Q452" s="592"/>
      <c r="R452" s="592"/>
      <c r="S452" s="592"/>
      <c r="T452" s="592"/>
      <c r="U452" s="592"/>
      <c r="V452" s="593"/>
      <c r="W452" s="37" t="s">
        <v>73</v>
      </c>
      <c r="X452" s="577">
        <f>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</f>
        <v>5.2777777777777777</v>
      </c>
      <c r="Y452" s="577">
        <f>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</f>
        <v>6</v>
      </c>
      <c r="Z452" s="577">
        <f>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</f>
        <v>5.4120000000000001E-2</v>
      </c>
      <c r="AA452" s="578"/>
      <c r="AB452" s="578"/>
      <c r="AC452" s="578"/>
    </row>
    <row r="453" spans="1:68" x14ac:dyDescent="0.2">
      <c r="A453" s="586"/>
      <c r="B453" s="586"/>
      <c r="C453" s="586"/>
      <c r="D453" s="586"/>
      <c r="E453" s="586"/>
      <c r="F453" s="586"/>
      <c r="G453" s="586"/>
      <c r="H453" s="586"/>
      <c r="I453" s="586"/>
      <c r="J453" s="586"/>
      <c r="K453" s="586"/>
      <c r="L453" s="586"/>
      <c r="M453" s="586"/>
      <c r="N453" s="586"/>
      <c r="O453" s="587"/>
      <c r="P453" s="591" t="s">
        <v>72</v>
      </c>
      <c r="Q453" s="592"/>
      <c r="R453" s="592"/>
      <c r="S453" s="592"/>
      <c r="T453" s="592"/>
      <c r="U453" s="592"/>
      <c r="V453" s="593"/>
      <c r="W453" s="37" t="s">
        <v>70</v>
      </c>
      <c r="X453" s="577">
        <f>IFERROR(SUM(X439:X451),"0")</f>
        <v>19</v>
      </c>
      <c r="Y453" s="577">
        <f>IFERROR(SUM(Y439:Y451),"0")</f>
        <v>21.6</v>
      </c>
      <c r="Z453" s="37"/>
      <c r="AA453" s="578"/>
      <c r="AB453" s="578"/>
      <c r="AC453" s="578"/>
    </row>
    <row r="454" spans="1:68" ht="14.25" hidden="1" customHeight="1" x14ac:dyDescent="0.25">
      <c r="A454" s="597" t="s">
        <v>142</v>
      </c>
      <c r="B454" s="586"/>
      <c r="C454" s="586"/>
      <c r="D454" s="586"/>
      <c r="E454" s="586"/>
      <c r="F454" s="586"/>
      <c r="G454" s="586"/>
      <c r="H454" s="586"/>
      <c r="I454" s="586"/>
      <c r="J454" s="586"/>
      <c r="K454" s="586"/>
      <c r="L454" s="586"/>
      <c r="M454" s="586"/>
      <c r="N454" s="586"/>
      <c r="O454" s="586"/>
      <c r="P454" s="586"/>
      <c r="Q454" s="586"/>
      <c r="R454" s="586"/>
      <c r="S454" s="586"/>
      <c r="T454" s="586"/>
      <c r="U454" s="586"/>
      <c r="V454" s="586"/>
      <c r="W454" s="586"/>
      <c r="X454" s="586"/>
      <c r="Y454" s="586"/>
      <c r="Z454" s="586"/>
      <c r="AA454" s="571"/>
      <c r="AB454" s="571"/>
      <c r="AC454" s="571"/>
    </row>
    <row r="455" spans="1:68" ht="16.5" hidden="1" customHeight="1" x14ac:dyDescent="0.25">
      <c r="A455" s="54" t="s">
        <v>701</v>
      </c>
      <c r="B455" s="54" t="s">
        <v>702</v>
      </c>
      <c r="C455" s="31">
        <v>4301020334</v>
      </c>
      <c r="D455" s="579">
        <v>4607091388930</v>
      </c>
      <c r="E455" s="580"/>
      <c r="F455" s="574">
        <v>0.88</v>
      </c>
      <c r="G455" s="32">
        <v>6</v>
      </c>
      <c r="H455" s="574">
        <v>5.28</v>
      </c>
      <c r="I455" s="574">
        <v>5.64</v>
      </c>
      <c r="J455" s="32">
        <v>104</v>
      </c>
      <c r="K455" s="32" t="s">
        <v>106</v>
      </c>
      <c r="L455" s="32"/>
      <c r="M455" s="33" t="s">
        <v>78</v>
      </c>
      <c r="N455" s="33"/>
      <c r="O455" s="32">
        <v>70</v>
      </c>
      <c r="P455" s="61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5" s="582"/>
      <c r="R455" s="582"/>
      <c r="S455" s="582"/>
      <c r="T455" s="583"/>
      <c r="U455" s="34"/>
      <c r="V455" s="34"/>
      <c r="W455" s="35" t="s">
        <v>70</v>
      </c>
      <c r="X455" s="575">
        <v>0</v>
      </c>
      <c r="Y455" s="576">
        <f>IFERROR(IF(X455="",0,CEILING((X455/$H455),1)*$H455),"")</f>
        <v>0</v>
      </c>
      <c r="Z455" s="36" t="str">
        <f>IFERROR(IF(Y455=0,"",ROUNDUP(Y455/H455,0)*0.01196),"")</f>
        <v/>
      </c>
      <c r="AA455" s="56"/>
      <c r="AB455" s="57"/>
      <c r="AC455" s="507" t="s">
        <v>703</v>
      </c>
      <c r="AG455" s="64"/>
      <c r="AJ455" s="68"/>
      <c r="AK455" s="68">
        <v>0</v>
      </c>
      <c r="BB455" s="508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t="16.5" hidden="1" customHeight="1" x14ac:dyDescent="0.25">
      <c r="A456" s="54" t="s">
        <v>704</v>
      </c>
      <c r="B456" s="54" t="s">
        <v>705</v>
      </c>
      <c r="C456" s="31">
        <v>4301020384</v>
      </c>
      <c r="D456" s="579">
        <v>4680115886407</v>
      </c>
      <c r="E456" s="580"/>
      <c r="F456" s="574">
        <v>0.4</v>
      </c>
      <c r="G456" s="32">
        <v>6</v>
      </c>
      <c r="H456" s="574">
        <v>2.4</v>
      </c>
      <c r="I456" s="574">
        <v>2.58</v>
      </c>
      <c r="J456" s="32">
        <v>182</v>
      </c>
      <c r="K456" s="32" t="s">
        <v>77</v>
      </c>
      <c r="L456" s="32"/>
      <c r="M456" s="33" t="s">
        <v>78</v>
      </c>
      <c r="N456" s="33"/>
      <c r="O456" s="32">
        <v>70</v>
      </c>
      <c r="P456" s="69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6" s="582"/>
      <c r="R456" s="582"/>
      <c r="S456" s="582"/>
      <c r="T456" s="583"/>
      <c r="U456" s="34"/>
      <c r="V456" s="34"/>
      <c r="W456" s="35" t="s">
        <v>70</v>
      </c>
      <c r="X456" s="575">
        <v>0</v>
      </c>
      <c r="Y456" s="576">
        <f>IFERROR(IF(X456="",0,CEILING((X456/$H456),1)*$H456),"")</f>
        <v>0</v>
      </c>
      <c r="Z456" s="36" t="str">
        <f>IFERROR(IF(Y456=0,"",ROUNDUP(Y456/H456,0)*0.00651),"")</f>
        <v/>
      </c>
      <c r="AA456" s="56"/>
      <c r="AB456" s="57"/>
      <c r="AC456" s="509" t="s">
        <v>703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hidden="1" customHeight="1" x14ac:dyDescent="0.25">
      <c r="A457" s="54" t="s">
        <v>706</v>
      </c>
      <c r="B457" s="54" t="s">
        <v>707</v>
      </c>
      <c r="C457" s="31">
        <v>4301020385</v>
      </c>
      <c r="D457" s="579">
        <v>4680115880054</v>
      </c>
      <c r="E457" s="580"/>
      <c r="F457" s="574">
        <v>0.6</v>
      </c>
      <c r="G457" s="32">
        <v>8</v>
      </c>
      <c r="H457" s="574">
        <v>4.8</v>
      </c>
      <c r="I457" s="574">
        <v>6.93</v>
      </c>
      <c r="J457" s="32">
        <v>132</v>
      </c>
      <c r="K457" s="32" t="s">
        <v>111</v>
      </c>
      <c r="L457" s="32"/>
      <c r="M457" s="33" t="s">
        <v>107</v>
      </c>
      <c r="N457" s="33"/>
      <c r="O457" s="32">
        <v>70</v>
      </c>
      <c r="P457" s="62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7" s="582"/>
      <c r="R457" s="582"/>
      <c r="S457" s="582"/>
      <c r="T457" s="583"/>
      <c r="U457" s="34"/>
      <c r="V457" s="34"/>
      <c r="W457" s="35" t="s">
        <v>70</v>
      </c>
      <c r="X457" s="575">
        <v>0</v>
      </c>
      <c r="Y457" s="576">
        <f>IFERROR(IF(X457="",0,CEILING((X457/$H457),1)*$H457),"")</f>
        <v>0</v>
      </c>
      <c r="Z457" s="36" t="str">
        <f>IFERROR(IF(Y457=0,"",ROUNDUP(Y457/H457,0)*0.00902),"")</f>
        <v/>
      </c>
      <c r="AA457" s="56"/>
      <c r="AB457" s="57"/>
      <c r="AC457" s="511" t="s">
        <v>703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585"/>
      <c r="B458" s="586"/>
      <c r="C458" s="586"/>
      <c r="D458" s="586"/>
      <c r="E458" s="586"/>
      <c r="F458" s="586"/>
      <c r="G458" s="586"/>
      <c r="H458" s="586"/>
      <c r="I458" s="586"/>
      <c r="J458" s="586"/>
      <c r="K458" s="586"/>
      <c r="L458" s="586"/>
      <c r="M458" s="586"/>
      <c r="N458" s="586"/>
      <c r="O458" s="587"/>
      <c r="P458" s="591" t="s">
        <v>72</v>
      </c>
      <c r="Q458" s="592"/>
      <c r="R458" s="592"/>
      <c r="S458" s="592"/>
      <c r="T458" s="592"/>
      <c r="U458" s="592"/>
      <c r="V458" s="593"/>
      <c r="W458" s="37" t="s">
        <v>73</v>
      </c>
      <c r="X458" s="577">
        <f>IFERROR(X455/H455,"0")+IFERROR(X456/H456,"0")+IFERROR(X457/H457,"0")</f>
        <v>0</v>
      </c>
      <c r="Y458" s="577">
        <f>IFERROR(Y455/H455,"0")+IFERROR(Y456/H456,"0")+IFERROR(Y457/H457,"0")</f>
        <v>0</v>
      </c>
      <c r="Z458" s="577">
        <f>IFERROR(IF(Z455="",0,Z455),"0")+IFERROR(IF(Z456="",0,Z456),"0")+IFERROR(IF(Z457="",0,Z457),"0")</f>
        <v>0</v>
      </c>
      <c r="AA458" s="578"/>
      <c r="AB458" s="578"/>
      <c r="AC458" s="578"/>
    </row>
    <row r="459" spans="1:68" hidden="1" x14ac:dyDescent="0.2">
      <c r="A459" s="586"/>
      <c r="B459" s="586"/>
      <c r="C459" s="586"/>
      <c r="D459" s="586"/>
      <c r="E459" s="586"/>
      <c r="F459" s="586"/>
      <c r="G459" s="586"/>
      <c r="H459" s="586"/>
      <c r="I459" s="586"/>
      <c r="J459" s="586"/>
      <c r="K459" s="586"/>
      <c r="L459" s="586"/>
      <c r="M459" s="586"/>
      <c r="N459" s="586"/>
      <c r="O459" s="587"/>
      <c r="P459" s="591" t="s">
        <v>72</v>
      </c>
      <c r="Q459" s="592"/>
      <c r="R459" s="592"/>
      <c r="S459" s="592"/>
      <c r="T459" s="592"/>
      <c r="U459" s="592"/>
      <c r="V459" s="593"/>
      <c r="W459" s="37" t="s">
        <v>70</v>
      </c>
      <c r="X459" s="577">
        <f>IFERROR(SUM(X455:X457),"0")</f>
        <v>0</v>
      </c>
      <c r="Y459" s="577">
        <f>IFERROR(SUM(Y455:Y457),"0")</f>
        <v>0</v>
      </c>
      <c r="Z459" s="37"/>
      <c r="AA459" s="578"/>
      <c r="AB459" s="578"/>
      <c r="AC459" s="578"/>
    </row>
    <row r="460" spans="1:68" ht="14.25" hidden="1" customHeight="1" x14ac:dyDescent="0.25">
      <c r="A460" s="597" t="s">
        <v>64</v>
      </c>
      <c r="B460" s="586"/>
      <c r="C460" s="586"/>
      <c r="D460" s="586"/>
      <c r="E460" s="586"/>
      <c r="F460" s="586"/>
      <c r="G460" s="586"/>
      <c r="H460" s="586"/>
      <c r="I460" s="586"/>
      <c r="J460" s="586"/>
      <c r="K460" s="586"/>
      <c r="L460" s="586"/>
      <c r="M460" s="586"/>
      <c r="N460" s="586"/>
      <c r="O460" s="586"/>
      <c r="P460" s="586"/>
      <c r="Q460" s="586"/>
      <c r="R460" s="586"/>
      <c r="S460" s="586"/>
      <c r="T460" s="586"/>
      <c r="U460" s="586"/>
      <c r="V460" s="586"/>
      <c r="W460" s="586"/>
      <c r="X460" s="586"/>
      <c r="Y460" s="586"/>
      <c r="Z460" s="586"/>
      <c r="AA460" s="571"/>
      <c r="AB460" s="571"/>
      <c r="AC460" s="571"/>
    </row>
    <row r="461" spans="1:68" ht="27" hidden="1" customHeight="1" x14ac:dyDescent="0.25">
      <c r="A461" s="54" t="s">
        <v>708</v>
      </c>
      <c r="B461" s="54" t="s">
        <v>709</v>
      </c>
      <c r="C461" s="31">
        <v>4301031349</v>
      </c>
      <c r="D461" s="579">
        <v>4680115883116</v>
      </c>
      <c r="E461" s="580"/>
      <c r="F461" s="574">
        <v>0.88</v>
      </c>
      <c r="G461" s="32">
        <v>6</v>
      </c>
      <c r="H461" s="574">
        <v>5.28</v>
      </c>
      <c r="I461" s="574">
        <v>5.64</v>
      </c>
      <c r="J461" s="32">
        <v>104</v>
      </c>
      <c r="K461" s="32" t="s">
        <v>106</v>
      </c>
      <c r="L461" s="32"/>
      <c r="M461" s="33" t="s">
        <v>107</v>
      </c>
      <c r="N461" s="33"/>
      <c r="O461" s="32">
        <v>70</v>
      </c>
      <c r="P461" s="82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1" s="582"/>
      <c r="R461" s="582"/>
      <c r="S461" s="582"/>
      <c r="T461" s="583"/>
      <c r="U461" s="34"/>
      <c r="V461" s="34"/>
      <c r="W461" s="35" t="s">
        <v>70</v>
      </c>
      <c r="X461" s="575">
        <v>0</v>
      </c>
      <c r="Y461" s="576">
        <f t="shared" ref="Y461:Y467" si="69">IFERROR(IF(X461="",0,CEILING((X461/$H461),1)*$H461),"")</f>
        <v>0</v>
      </c>
      <c r="Z461" s="36" t="str">
        <f>IFERROR(IF(Y461=0,"",ROUNDUP(Y461/H461,0)*0.01196),"")</f>
        <v/>
      </c>
      <c r="AA461" s="56"/>
      <c r="AB461" s="57"/>
      <c r="AC461" s="513" t="s">
        <v>710</v>
      </c>
      <c r="AG461" s="64"/>
      <c r="AJ461" s="68"/>
      <c r="AK461" s="68">
        <v>0</v>
      </c>
      <c r="BB461" s="514" t="s">
        <v>1</v>
      </c>
      <c r="BM461" s="64">
        <f t="shared" ref="BM461:BM467" si="70">IFERROR(X461*I461/H461,"0")</f>
        <v>0</v>
      </c>
      <c r="BN461" s="64">
        <f t="shared" ref="BN461:BN467" si="71">IFERROR(Y461*I461/H461,"0")</f>
        <v>0</v>
      </c>
      <c r="BO461" s="64">
        <f t="shared" ref="BO461:BO467" si="72">IFERROR(1/J461*(X461/H461),"0")</f>
        <v>0</v>
      </c>
      <c r="BP461" s="64">
        <f t="shared" ref="BP461:BP467" si="73">IFERROR(1/J461*(Y461/H461),"0")</f>
        <v>0</v>
      </c>
    </row>
    <row r="462" spans="1:68" ht="27" hidden="1" customHeight="1" x14ac:dyDescent="0.25">
      <c r="A462" s="54" t="s">
        <v>711</v>
      </c>
      <c r="B462" s="54" t="s">
        <v>712</v>
      </c>
      <c r="C462" s="31">
        <v>4301031350</v>
      </c>
      <c r="D462" s="579">
        <v>4680115883093</v>
      </c>
      <c r="E462" s="580"/>
      <c r="F462" s="574">
        <v>0.88</v>
      </c>
      <c r="G462" s="32">
        <v>6</v>
      </c>
      <c r="H462" s="574">
        <v>5.28</v>
      </c>
      <c r="I462" s="574">
        <v>5.64</v>
      </c>
      <c r="J462" s="32">
        <v>104</v>
      </c>
      <c r="K462" s="32" t="s">
        <v>106</v>
      </c>
      <c r="L462" s="32"/>
      <c r="M462" s="33" t="s">
        <v>68</v>
      </c>
      <c r="N462" s="33"/>
      <c r="O462" s="32">
        <v>70</v>
      </c>
      <c r="P462" s="83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2" s="582"/>
      <c r="R462" s="582"/>
      <c r="S462" s="582"/>
      <c r="T462" s="583"/>
      <c r="U462" s="34"/>
      <c r="V462" s="34"/>
      <c r="W462" s="35" t="s">
        <v>70</v>
      </c>
      <c r="X462" s="575">
        <v>0</v>
      </c>
      <c r="Y462" s="576">
        <f t="shared" si="69"/>
        <v>0</v>
      </c>
      <c r="Z462" s="36" t="str">
        <f>IFERROR(IF(Y462=0,"",ROUNDUP(Y462/H462,0)*0.01196),"")</f>
        <v/>
      </c>
      <c r="AA462" s="56"/>
      <c r="AB462" s="57"/>
      <c r="AC462" s="515" t="s">
        <v>713</v>
      </c>
      <c r="AG462" s="64"/>
      <c r="AJ462" s="68"/>
      <c r="AK462" s="68">
        <v>0</v>
      </c>
      <c r="BB462" s="51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hidden="1" customHeight="1" x14ac:dyDescent="0.25">
      <c r="A463" s="54" t="s">
        <v>714</v>
      </c>
      <c r="B463" s="54" t="s">
        <v>715</v>
      </c>
      <c r="C463" s="31">
        <v>4301031353</v>
      </c>
      <c r="D463" s="579">
        <v>4680115883109</v>
      </c>
      <c r="E463" s="580"/>
      <c r="F463" s="574">
        <v>0.88</v>
      </c>
      <c r="G463" s="32">
        <v>6</v>
      </c>
      <c r="H463" s="574">
        <v>5.28</v>
      </c>
      <c r="I463" s="574">
        <v>5.64</v>
      </c>
      <c r="J463" s="32">
        <v>104</v>
      </c>
      <c r="K463" s="32" t="s">
        <v>106</v>
      </c>
      <c r="L463" s="32"/>
      <c r="M463" s="33" t="s">
        <v>68</v>
      </c>
      <c r="N463" s="33"/>
      <c r="O463" s="32">
        <v>70</v>
      </c>
      <c r="P463" s="82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3" s="582"/>
      <c r="R463" s="582"/>
      <c r="S463" s="582"/>
      <c r="T463" s="583"/>
      <c r="U463" s="34"/>
      <c r="V463" s="34"/>
      <c r="W463" s="35" t="s">
        <v>70</v>
      </c>
      <c r="X463" s="575">
        <v>0</v>
      </c>
      <c r="Y463" s="576">
        <f t="shared" si="69"/>
        <v>0</v>
      </c>
      <c r="Z463" s="36" t="str">
        <f>IFERROR(IF(Y463=0,"",ROUNDUP(Y463/H463,0)*0.01196),"")</f>
        <v/>
      </c>
      <c r="AA463" s="56"/>
      <c r="AB463" s="57"/>
      <c r="AC463" s="517" t="s">
        <v>716</v>
      </c>
      <c r="AG463" s="64"/>
      <c r="AJ463" s="68"/>
      <c r="AK463" s="68">
        <v>0</v>
      </c>
      <c r="BB463" s="51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hidden="1" customHeight="1" x14ac:dyDescent="0.25">
      <c r="A464" s="54" t="s">
        <v>717</v>
      </c>
      <c r="B464" s="54" t="s">
        <v>718</v>
      </c>
      <c r="C464" s="31">
        <v>4301031351</v>
      </c>
      <c r="D464" s="579">
        <v>4680115882072</v>
      </c>
      <c r="E464" s="580"/>
      <c r="F464" s="574">
        <v>0.6</v>
      </c>
      <c r="G464" s="32">
        <v>6</v>
      </c>
      <c r="H464" s="574">
        <v>3.6</v>
      </c>
      <c r="I464" s="574">
        <v>3.81</v>
      </c>
      <c r="J464" s="32">
        <v>132</v>
      </c>
      <c r="K464" s="32" t="s">
        <v>111</v>
      </c>
      <c r="L464" s="32"/>
      <c r="M464" s="33" t="s">
        <v>107</v>
      </c>
      <c r="N464" s="33"/>
      <c r="O464" s="32">
        <v>70</v>
      </c>
      <c r="P464" s="67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4" s="582"/>
      <c r="R464" s="582"/>
      <c r="S464" s="582"/>
      <c r="T464" s="583"/>
      <c r="U464" s="34"/>
      <c r="V464" s="34"/>
      <c r="W464" s="35" t="s">
        <v>70</v>
      </c>
      <c r="X464" s="575">
        <v>0</v>
      </c>
      <c r="Y464" s="576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710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hidden="1" customHeight="1" x14ac:dyDescent="0.25">
      <c r="A465" s="54" t="s">
        <v>717</v>
      </c>
      <c r="B465" s="54" t="s">
        <v>719</v>
      </c>
      <c r="C465" s="31">
        <v>4301031419</v>
      </c>
      <c r="D465" s="579">
        <v>4680115882072</v>
      </c>
      <c r="E465" s="580"/>
      <c r="F465" s="574">
        <v>0.6</v>
      </c>
      <c r="G465" s="32">
        <v>8</v>
      </c>
      <c r="H465" s="574">
        <v>4.8</v>
      </c>
      <c r="I465" s="574">
        <v>6.93</v>
      </c>
      <c r="J465" s="32">
        <v>132</v>
      </c>
      <c r="K465" s="32" t="s">
        <v>111</v>
      </c>
      <c r="L465" s="32"/>
      <c r="M465" s="33" t="s">
        <v>107</v>
      </c>
      <c r="N465" s="33"/>
      <c r="O465" s="32">
        <v>70</v>
      </c>
      <c r="P465" s="83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2"/>
      <c r="R465" s="582"/>
      <c r="S465" s="582"/>
      <c r="T465" s="583"/>
      <c r="U465" s="34"/>
      <c r="V465" s="34"/>
      <c r="W465" s="35" t="s">
        <v>70</v>
      </c>
      <c r="X465" s="575">
        <v>0</v>
      </c>
      <c r="Y465" s="576">
        <f t="shared" si="69"/>
        <v>0</v>
      </c>
      <c r="Z465" s="36" t="str">
        <f>IFERROR(IF(Y465=0,"",ROUNDUP(Y465/H465,0)*0.00902),"")</f>
        <v/>
      </c>
      <c r="AA465" s="56"/>
      <c r="AB465" s="57"/>
      <c r="AC465" s="521" t="s">
        <v>710</v>
      </c>
      <c r="AG465" s="64"/>
      <c r="AJ465" s="68"/>
      <c r="AK465" s="68">
        <v>0</v>
      </c>
      <c r="BB465" s="52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hidden="1" customHeight="1" x14ac:dyDescent="0.25">
      <c r="A466" s="54" t="s">
        <v>720</v>
      </c>
      <c r="B466" s="54" t="s">
        <v>721</v>
      </c>
      <c r="C466" s="31">
        <v>4301031418</v>
      </c>
      <c r="D466" s="579">
        <v>4680115882102</v>
      </c>
      <c r="E466" s="580"/>
      <c r="F466" s="574">
        <v>0.6</v>
      </c>
      <c r="G466" s="32">
        <v>8</v>
      </c>
      <c r="H466" s="574">
        <v>4.8</v>
      </c>
      <c r="I466" s="574">
        <v>6.69</v>
      </c>
      <c r="J466" s="32">
        <v>132</v>
      </c>
      <c r="K466" s="32" t="s">
        <v>111</v>
      </c>
      <c r="L466" s="32"/>
      <c r="M466" s="33" t="s">
        <v>68</v>
      </c>
      <c r="N466" s="33"/>
      <c r="O466" s="32">
        <v>70</v>
      </c>
      <c r="P466" s="67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6" s="582"/>
      <c r="R466" s="582"/>
      <c r="S466" s="582"/>
      <c r="T466" s="583"/>
      <c r="U466" s="34"/>
      <c r="V466" s="34"/>
      <c r="W466" s="35" t="s">
        <v>70</v>
      </c>
      <c r="X466" s="575">
        <v>0</v>
      </c>
      <c r="Y466" s="576">
        <f t="shared" si="69"/>
        <v>0</v>
      </c>
      <c r="Z466" s="36" t="str">
        <f>IFERROR(IF(Y466=0,"",ROUNDUP(Y466/H466,0)*0.00902),"")</f>
        <v/>
      </c>
      <c r="AA466" s="56"/>
      <c r="AB466" s="57"/>
      <c r="AC466" s="523" t="s">
        <v>713</v>
      </c>
      <c r="AG466" s="64"/>
      <c r="AJ466" s="68"/>
      <c r="AK466" s="68">
        <v>0</v>
      </c>
      <c r="BB466" s="52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722</v>
      </c>
      <c r="B467" s="54" t="s">
        <v>723</v>
      </c>
      <c r="C467" s="31">
        <v>4301031417</v>
      </c>
      <c r="D467" s="579">
        <v>4680115882096</v>
      </c>
      <c r="E467" s="580"/>
      <c r="F467" s="574">
        <v>0.6</v>
      </c>
      <c r="G467" s="32">
        <v>8</v>
      </c>
      <c r="H467" s="574">
        <v>4.8</v>
      </c>
      <c r="I467" s="574">
        <v>6.69</v>
      </c>
      <c r="J467" s="32">
        <v>132</v>
      </c>
      <c r="K467" s="32" t="s">
        <v>111</v>
      </c>
      <c r="L467" s="32"/>
      <c r="M467" s="33" t="s">
        <v>68</v>
      </c>
      <c r="N467" s="33"/>
      <c r="O467" s="32">
        <v>70</v>
      </c>
      <c r="P467" s="70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7" s="582"/>
      <c r="R467" s="582"/>
      <c r="S467" s="582"/>
      <c r="T467" s="583"/>
      <c r="U467" s="34"/>
      <c r="V467" s="34"/>
      <c r="W467" s="35" t="s">
        <v>70</v>
      </c>
      <c r="X467" s="575">
        <v>19</v>
      </c>
      <c r="Y467" s="576">
        <f t="shared" si="69"/>
        <v>19.2</v>
      </c>
      <c r="Z467" s="36">
        <f>IFERROR(IF(Y467=0,"",ROUNDUP(Y467/H467,0)*0.00902),"")</f>
        <v>3.6080000000000001E-2</v>
      </c>
      <c r="AA467" s="56"/>
      <c r="AB467" s="57"/>
      <c r="AC467" s="525" t="s">
        <v>716</v>
      </c>
      <c r="AG467" s="64"/>
      <c r="AJ467" s="68"/>
      <c r="AK467" s="68">
        <v>0</v>
      </c>
      <c r="BB467" s="526" t="s">
        <v>1</v>
      </c>
      <c r="BM467" s="64">
        <f t="shared" si="70"/>
        <v>26.481250000000003</v>
      </c>
      <c r="BN467" s="64">
        <f t="shared" si="71"/>
        <v>26.76</v>
      </c>
      <c r="BO467" s="64">
        <f t="shared" si="72"/>
        <v>2.998737373737374E-2</v>
      </c>
      <c r="BP467" s="64">
        <f t="shared" si="73"/>
        <v>3.0303030303030304E-2</v>
      </c>
    </row>
    <row r="468" spans="1:68" x14ac:dyDescent="0.2">
      <c r="A468" s="585"/>
      <c r="B468" s="586"/>
      <c r="C468" s="586"/>
      <c r="D468" s="586"/>
      <c r="E468" s="586"/>
      <c r="F468" s="586"/>
      <c r="G468" s="586"/>
      <c r="H468" s="586"/>
      <c r="I468" s="586"/>
      <c r="J468" s="586"/>
      <c r="K468" s="586"/>
      <c r="L468" s="586"/>
      <c r="M468" s="586"/>
      <c r="N468" s="586"/>
      <c r="O468" s="587"/>
      <c r="P468" s="591" t="s">
        <v>72</v>
      </c>
      <c r="Q468" s="592"/>
      <c r="R468" s="592"/>
      <c r="S468" s="592"/>
      <c r="T468" s="592"/>
      <c r="U468" s="592"/>
      <c r="V468" s="593"/>
      <c r="W468" s="37" t="s">
        <v>73</v>
      </c>
      <c r="X468" s="577">
        <f>IFERROR(X461/H461,"0")+IFERROR(X462/H462,"0")+IFERROR(X463/H463,"0")+IFERROR(X464/H464,"0")+IFERROR(X465/H465,"0")+IFERROR(X466/H466,"0")+IFERROR(X467/H467,"0")</f>
        <v>3.9583333333333335</v>
      </c>
      <c r="Y468" s="577">
        <f>IFERROR(Y461/H461,"0")+IFERROR(Y462/H462,"0")+IFERROR(Y463/H463,"0")+IFERROR(Y464/H464,"0")+IFERROR(Y465/H465,"0")+IFERROR(Y466/H466,"0")+IFERROR(Y467/H467,"0")</f>
        <v>4</v>
      </c>
      <c r="Z468" s="577">
        <f>IFERROR(IF(Z461="",0,Z461),"0")+IFERROR(IF(Z462="",0,Z462),"0")+IFERROR(IF(Z463="",0,Z463),"0")+IFERROR(IF(Z464="",0,Z464),"0")+IFERROR(IF(Z465="",0,Z465),"0")+IFERROR(IF(Z466="",0,Z466),"0")+IFERROR(IF(Z467="",0,Z467),"0")</f>
        <v>3.6080000000000001E-2</v>
      </c>
      <c r="AA468" s="578"/>
      <c r="AB468" s="578"/>
      <c r="AC468" s="578"/>
    </row>
    <row r="469" spans="1:68" x14ac:dyDescent="0.2">
      <c r="A469" s="586"/>
      <c r="B469" s="586"/>
      <c r="C469" s="586"/>
      <c r="D469" s="586"/>
      <c r="E469" s="586"/>
      <c r="F469" s="586"/>
      <c r="G469" s="586"/>
      <c r="H469" s="586"/>
      <c r="I469" s="586"/>
      <c r="J469" s="586"/>
      <c r="K469" s="586"/>
      <c r="L469" s="586"/>
      <c r="M469" s="586"/>
      <c r="N469" s="586"/>
      <c r="O469" s="587"/>
      <c r="P469" s="591" t="s">
        <v>72</v>
      </c>
      <c r="Q469" s="592"/>
      <c r="R469" s="592"/>
      <c r="S469" s="592"/>
      <c r="T469" s="592"/>
      <c r="U469" s="592"/>
      <c r="V469" s="593"/>
      <c r="W469" s="37" t="s">
        <v>70</v>
      </c>
      <c r="X469" s="577">
        <f>IFERROR(SUM(X461:X467),"0")</f>
        <v>19</v>
      </c>
      <c r="Y469" s="577">
        <f>IFERROR(SUM(Y461:Y467),"0")</f>
        <v>19.2</v>
      </c>
      <c r="Z469" s="37"/>
      <c r="AA469" s="578"/>
      <c r="AB469" s="578"/>
      <c r="AC469" s="578"/>
    </row>
    <row r="470" spans="1:68" ht="14.25" hidden="1" customHeight="1" x14ac:dyDescent="0.25">
      <c r="A470" s="597" t="s">
        <v>74</v>
      </c>
      <c r="B470" s="586"/>
      <c r="C470" s="586"/>
      <c r="D470" s="586"/>
      <c r="E470" s="586"/>
      <c r="F470" s="586"/>
      <c r="G470" s="586"/>
      <c r="H470" s="586"/>
      <c r="I470" s="586"/>
      <c r="J470" s="586"/>
      <c r="K470" s="586"/>
      <c r="L470" s="586"/>
      <c r="M470" s="586"/>
      <c r="N470" s="586"/>
      <c r="O470" s="586"/>
      <c r="P470" s="586"/>
      <c r="Q470" s="586"/>
      <c r="R470" s="586"/>
      <c r="S470" s="586"/>
      <c r="T470" s="586"/>
      <c r="U470" s="586"/>
      <c r="V470" s="586"/>
      <c r="W470" s="586"/>
      <c r="X470" s="586"/>
      <c r="Y470" s="586"/>
      <c r="Z470" s="586"/>
      <c r="AA470" s="571"/>
      <c r="AB470" s="571"/>
      <c r="AC470" s="571"/>
    </row>
    <row r="471" spans="1:68" ht="16.5" hidden="1" customHeight="1" x14ac:dyDescent="0.25">
      <c r="A471" s="54" t="s">
        <v>724</v>
      </c>
      <c r="B471" s="54" t="s">
        <v>725</v>
      </c>
      <c r="C471" s="31">
        <v>4301051232</v>
      </c>
      <c r="D471" s="579">
        <v>4607091383409</v>
      </c>
      <c r="E471" s="580"/>
      <c r="F471" s="574">
        <v>1.3</v>
      </c>
      <c r="G471" s="32">
        <v>6</v>
      </c>
      <c r="H471" s="574">
        <v>7.8</v>
      </c>
      <c r="I471" s="574">
        <v>8.3010000000000002</v>
      </c>
      <c r="J471" s="32">
        <v>64</v>
      </c>
      <c r="K471" s="32" t="s">
        <v>106</v>
      </c>
      <c r="L471" s="32"/>
      <c r="M471" s="33" t="s">
        <v>78</v>
      </c>
      <c r="N471" s="33"/>
      <c r="O471" s="32">
        <v>45</v>
      </c>
      <c r="P471" s="65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1" s="582"/>
      <c r="R471" s="582"/>
      <c r="S471" s="582"/>
      <c r="T471" s="583"/>
      <c r="U471" s="34"/>
      <c r="V471" s="34"/>
      <c r="W471" s="35" t="s">
        <v>70</v>
      </c>
      <c r="X471" s="575">
        <v>0</v>
      </c>
      <c r="Y471" s="576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27" t="s">
        <v>726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16.5" hidden="1" customHeight="1" x14ac:dyDescent="0.25">
      <c r="A472" s="54" t="s">
        <v>727</v>
      </c>
      <c r="B472" s="54" t="s">
        <v>728</v>
      </c>
      <c r="C472" s="31">
        <v>4301051233</v>
      </c>
      <c r="D472" s="579">
        <v>4607091383416</v>
      </c>
      <c r="E472" s="580"/>
      <c r="F472" s="574">
        <v>1.3</v>
      </c>
      <c r="G472" s="32">
        <v>6</v>
      </c>
      <c r="H472" s="574">
        <v>7.8</v>
      </c>
      <c r="I472" s="574">
        <v>8.3010000000000002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45</v>
      </c>
      <c r="P472" s="80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2" s="582"/>
      <c r="R472" s="582"/>
      <c r="S472" s="582"/>
      <c r="T472" s="583"/>
      <c r="U472" s="34"/>
      <c r="V472" s="34"/>
      <c r="W472" s="35" t="s">
        <v>70</v>
      </c>
      <c r="X472" s="575">
        <v>0</v>
      </c>
      <c r="Y472" s="57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729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730</v>
      </c>
      <c r="B473" s="54" t="s">
        <v>731</v>
      </c>
      <c r="C473" s="31">
        <v>4301051064</v>
      </c>
      <c r="D473" s="579">
        <v>4680115883536</v>
      </c>
      <c r="E473" s="580"/>
      <c r="F473" s="574">
        <v>0.3</v>
      </c>
      <c r="G473" s="32">
        <v>6</v>
      </c>
      <c r="H473" s="574">
        <v>1.8</v>
      </c>
      <c r="I473" s="574">
        <v>2.0459999999999998</v>
      </c>
      <c r="J473" s="32">
        <v>182</v>
      </c>
      <c r="K473" s="32" t="s">
        <v>77</v>
      </c>
      <c r="L473" s="32"/>
      <c r="M473" s="33" t="s">
        <v>78</v>
      </c>
      <c r="N473" s="33"/>
      <c r="O473" s="32">
        <v>45</v>
      </c>
      <c r="P473" s="63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3" s="582"/>
      <c r="R473" s="582"/>
      <c r="S473" s="582"/>
      <c r="T473" s="583"/>
      <c r="U473" s="34"/>
      <c r="V473" s="34"/>
      <c r="W473" s="35" t="s">
        <v>70</v>
      </c>
      <c r="X473" s="575">
        <v>0</v>
      </c>
      <c r="Y473" s="576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31" t="s">
        <v>732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585"/>
      <c r="B474" s="586"/>
      <c r="C474" s="586"/>
      <c r="D474" s="586"/>
      <c r="E474" s="586"/>
      <c r="F474" s="586"/>
      <c r="G474" s="586"/>
      <c r="H474" s="586"/>
      <c r="I474" s="586"/>
      <c r="J474" s="586"/>
      <c r="K474" s="586"/>
      <c r="L474" s="586"/>
      <c r="M474" s="586"/>
      <c r="N474" s="586"/>
      <c r="O474" s="587"/>
      <c r="P474" s="591" t="s">
        <v>72</v>
      </c>
      <c r="Q474" s="592"/>
      <c r="R474" s="592"/>
      <c r="S474" s="592"/>
      <c r="T474" s="592"/>
      <c r="U474" s="592"/>
      <c r="V474" s="593"/>
      <c r="W474" s="37" t="s">
        <v>73</v>
      </c>
      <c r="X474" s="577">
        <f>IFERROR(X471/H471,"0")+IFERROR(X472/H472,"0")+IFERROR(X473/H473,"0")</f>
        <v>0</v>
      </c>
      <c r="Y474" s="577">
        <f>IFERROR(Y471/H471,"0")+IFERROR(Y472/H472,"0")+IFERROR(Y473/H473,"0")</f>
        <v>0</v>
      </c>
      <c r="Z474" s="577">
        <f>IFERROR(IF(Z471="",0,Z471),"0")+IFERROR(IF(Z472="",0,Z472),"0")+IFERROR(IF(Z473="",0,Z473),"0")</f>
        <v>0</v>
      </c>
      <c r="AA474" s="578"/>
      <c r="AB474" s="578"/>
      <c r="AC474" s="578"/>
    </row>
    <row r="475" spans="1:68" hidden="1" x14ac:dyDescent="0.2">
      <c r="A475" s="586"/>
      <c r="B475" s="586"/>
      <c r="C475" s="586"/>
      <c r="D475" s="586"/>
      <c r="E475" s="586"/>
      <c r="F475" s="586"/>
      <c r="G475" s="586"/>
      <c r="H475" s="586"/>
      <c r="I475" s="586"/>
      <c r="J475" s="586"/>
      <c r="K475" s="586"/>
      <c r="L475" s="586"/>
      <c r="M475" s="586"/>
      <c r="N475" s="586"/>
      <c r="O475" s="587"/>
      <c r="P475" s="591" t="s">
        <v>72</v>
      </c>
      <c r="Q475" s="592"/>
      <c r="R475" s="592"/>
      <c r="S475" s="592"/>
      <c r="T475" s="592"/>
      <c r="U475" s="592"/>
      <c r="V475" s="593"/>
      <c r="W475" s="37" t="s">
        <v>70</v>
      </c>
      <c r="X475" s="577">
        <f>IFERROR(SUM(X471:X473),"0")</f>
        <v>0</v>
      </c>
      <c r="Y475" s="577">
        <f>IFERROR(SUM(Y471:Y473),"0")</f>
        <v>0</v>
      </c>
      <c r="Z475" s="37"/>
      <c r="AA475" s="578"/>
      <c r="AB475" s="578"/>
      <c r="AC475" s="578"/>
    </row>
    <row r="476" spans="1:68" ht="14.25" hidden="1" customHeight="1" x14ac:dyDescent="0.25">
      <c r="A476" s="597" t="s">
        <v>177</v>
      </c>
      <c r="B476" s="586"/>
      <c r="C476" s="586"/>
      <c r="D476" s="586"/>
      <c r="E476" s="586"/>
      <c r="F476" s="586"/>
      <c r="G476" s="586"/>
      <c r="H476" s="586"/>
      <c r="I476" s="586"/>
      <c r="J476" s="586"/>
      <c r="K476" s="586"/>
      <c r="L476" s="586"/>
      <c r="M476" s="586"/>
      <c r="N476" s="586"/>
      <c r="O476" s="586"/>
      <c r="P476" s="586"/>
      <c r="Q476" s="586"/>
      <c r="R476" s="586"/>
      <c r="S476" s="586"/>
      <c r="T476" s="586"/>
      <c r="U476" s="586"/>
      <c r="V476" s="586"/>
      <c r="W476" s="586"/>
      <c r="X476" s="586"/>
      <c r="Y476" s="586"/>
      <c r="Z476" s="586"/>
      <c r="AA476" s="571"/>
      <c r="AB476" s="571"/>
      <c r="AC476" s="571"/>
    </row>
    <row r="477" spans="1:68" ht="27" hidden="1" customHeight="1" x14ac:dyDescent="0.25">
      <c r="A477" s="54" t="s">
        <v>733</v>
      </c>
      <c r="B477" s="54" t="s">
        <v>734</v>
      </c>
      <c r="C477" s="31">
        <v>4301060450</v>
      </c>
      <c r="D477" s="579">
        <v>4680115885035</v>
      </c>
      <c r="E477" s="580"/>
      <c r="F477" s="574">
        <v>1</v>
      </c>
      <c r="G477" s="32">
        <v>4</v>
      </c>
      <c r="H477" s="574">
        <v>4</v>
      </c>
      <c r="I477" s="574">
        <v>4.4160000000000004</v>
      </c>
      <c r="J477" s="32">
        <v>104</v>
      </c>
      <c r="K477" s="32" t="s">
        <v>106</v>
      </c>
      <c r="L477" s="32"/>
      <c r="M477" s="33" t="s">
        <v>78</v>
      </c>
      <c r="N477" s="33"/>
      <c r="O477" s="32">
        <v>35</v>
      </c>
      <c r="P477" s="77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77" s="582"/>
      <c r="R477" s="582"/>
      <c r="S477" s="582"/>
      <c r="T477" s="583"/>
      <c r="U477" s="34"/>
      <c r="V477" s="34"/>
      <c r="W477" s="35" t="s">
        <v>70</v>
      </c>
      <c r="X477" s="575">
        <v>0</v>
      </c>
      <c r="Y477" s="576">
        <f>IFERROR(IF(X477="",0,CEILING((X477/$H477),1)*$H477),"")</f>
        <v>0</v>
      </c>
      <c r="Z477" s="36" t="str">
        <f>IFERROR(IF(Y477=0,"",ROUNDUP(Y477/H477,0)*0.01196),"")</f>
        <v/>
      </c>
      <c r="AA477" s="56"/>
      <c r="AB477" s="57"/>
      <c r="AC477" s="533" t="s">
        <v>735</v>
      </c>
      <c r="AG477" s="64"/>
      <c r="AJ477" s="68"/>
      <c r="AK477" s="68">
        <v>0</v>
      </c>
      <c r="BB477" s="53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85"/>
      <c r="B478" s="586"/>
      <c r="C478" s="586"/>
      <c r="D478" s="586"/>
      <c r="E478" s="586"/>
      <c r="F478" s="586"/>
      <c r="G478" s="586"/>
      <c r="H478" s="586"/>
      <c r="I478" s="586"/>
      <c r="J478" s="586"/>
      <c r="K478" s="586"/>
      <c r="L478" s="586"/>
      <c r="M478" s="586"/>
      <c r="N478" s="586"/>
      <c r="O478" s="587"/>
      <c r="P478" s="591" t="s">
        <v>72</v>
      </c>
      <c r="Q478" s="592"/>
      <c r="R478" s="592"/>
      <c r="S478" s="592"/>
      <c r="T478" s="592"/>
      <c r="U478" s="592"/>
      <c r="V478" s="593"/>
      <c r="W478" s="37" t="s">
        <v>73</v>
      </c>
      <c r="X478" s="577">
        <f>IFERROR(X477/H477,"0")</f>
        <v>0</v>
      </c>
      <c r="Y478" s="577">
        <f>IFERROR(Y477/H477,"0")</f>
        <v>0</v>
      </c>
      <c r="Z478" s="577">
        <f>IFERROR(IF(Z477="",0,Z477),"0")</f>
        <v>0</v>
      </c>
      <c r="AA478" s="578"/>
      <c r="AB478" s="578"/>
      <c r="AC478" s="578"/>
    </row>
    <row r="479" spans="1:68" hidden="1" x14ac:dyDescent="0.2">
      <c r="A479" s="586"/>
      <c r="B479" s="586"/>
      <c r="C479" s="586"/>
      <c r="D479" s="586"/>
      <c r="E479" s="586"/>
      <c r="F479" s="586"/>
      <c r="G479" s="586"/>
      <c r="H479" s="586"/>
      <c r="I479" s="586"/>
      <c r="J479" s="586"/>
      <c r="K479" s="586"/>
      <c r="L479" s="586"/>
      <c r="M479" s="586"/>
      <c r="N479" s="586"/>
      <c r="O479" s="587"/>
      <c r="P479" s="591" t="s">
        <v>72</v>
      </c>
      <c r="Q479" s="592"/>
      <c r="R479" s="592"/>
      <c r="S479" s="592"/>
      <c r="T479" s="592"/>
      <c r="U479" s="592"/>
      <c r="V479" s="593"/>
      <c r="W479" s="37" t="s">
        <v>70</v>
      </c>
      <c r="X479" s="577">
        <f>IFERROR(SUM(X477:X477),"0")</f>
        <v>0</v>
      </c>
      <c r="Y479" s="577">
        <f>IFERROR(SUM(Y477:Y477),"0")</f>
        <v>0</v>
      </c>
      <c r="Z479" s="37"/>
      <c r="AA479" s="578"/>
      <c r="AB479" s="578"/>
      <c r="AC479" s="578"/>
    </row>
    <row r="480" spans="1:68" ht="27.75" hidden="1" customHeight="1" x14ac:dyDescent="0.2">
      <c r="A480" s="625" t="s">
        <v>736</v>
      </c>
      <c r="B480" s="626"/>
      <c r="C480" s="626"/>
      <c r="D480" s="626"/>
      <c r="E480" s="626"/>
      <c r="F480" s="626"/>
      <c r="G480" s="626"/>
      <c r="H480" s="626"/>
      <c r="I480" s="626"/>
      <c r="J480" s="626"/>
      <c r="K480" s="626"/>
      <c r="L480" s="626"/>
      <c r="M480" s="626"/>
      <c r="N480" s="626"/>
      <c r="O480" s="626"/>
      <c r="P480" s="626"/>
      <c r="Q480" s="626"/>
      <c r="R480" s="626"/>
      <c r="S480" s="626"/>
      <c r="T480" s="626"/>
      <c r="U480" s="626"/>
      <c r="V480" s="626"/>
      <c r="W480" s="626"/>
      <c r="X480" s="626"/>
      <c r="Y480" s="626"/>
      <c r="Z480" s="626"/>
      <c r="AA480" s="48"/>
      <c r="AB480" s="48"/>
      <c r="AC480" s="48"/>
    </row>
    <row r="481" spans="1:68" ht="16.5" hidden="1" customHeight="1" x14ac:dyDescent="0.25">
      <c r="A481" s="629" t="s">
        <v>736</v>
      </c>
      <c r="B481" s="586"/>
      <c r="C481" s="586"/>
      <c r="D481" s="586"/>
      <c r="E481" s="586"/>
      <c r="F481" s="586"/>
      <c r="G481" s="586"/>
      <c r="H481" s="586"/>
      <c r="I481" s="586"/>
      <c r="J481" s="586"/>
      <c r="K481" s="586"/>
      <c r="L481" s="586"/>
      <c r="M481" s="586"/>
      <c r="N481" s="586"/>
      <c r="O481" s="586"/>
      <c r="P481" s="586"/>
      <c r="Q481" s="586"/>
      <c r="R481" s="586"/>
      <c r="S481" s="586"/>
      <c r="T481" s="586"/>
      <c r="U481" s="586"/>
      <c r="V481" s="586"/>
      <c r="W481" s="586"/>
      <c r="X481" s="586"/>
      <c r="Y481" s="586"/>
      <c r="Z481" s="586"/>
      <c r="AA481" s="570"/>
      <c r="AB481" s="570"/>
      <c r="AC481" s="570"/>
    </row>
    <row r="482" spans="1:68" ht="14.25" hidden="1" customHeight="1" x14ac:dyDescent="0.25">
      <c r="A482" s="597" t="s">
        <v>103</v>
      </c>
      <c r="B482" s="586"/>
      <c r="C482" s="586"/>
      <c r="D482" s="586"/>
      <c r="E482" s="586"/>
      <c r="F482" s="586"/>
      <c r="G482" s="586"/>
      <c r="H482" s="586"/>
      <c r="I482" s="586"/>
      <c r="J482" s="586"/>
      <c r="K482" s="586"/>
      <c r="L482" s="586"/>
      <c r="M482" s="586"/>
      <c r="N482" s="586"/>
      <c r="O482" s="586"/>
      <c r="P482" s="586"/>
      <c r="Q482" s="586"/>
      <c r="R482" s="586"/>
      <c r="S482" s="586"/>
      <c r="T482" s="586"/>
      <c r="U482" s="586"/>
      <c r="V482" s="586"/>
      <c r="W482" s="586"/>
      <c r="X482" s="586"/>
      <c r="Y482" s="586"/>
      <c r="Z482" s="586"/>
      <c r="AA482" s="571"/>
      <c r="AB482" s="571"/>
      <c r="AC482" s="571"/>
    </row>
    <row r="483" spans="1:68" ht="27" hidden="1" customHeight="1" x14ac:dyDescent="0.25">
      <c r="A483" s="54" t="s">
        <v>737</v>
      </c>
      <c r="B483" s="54" t="s">
        <v>738</v>
      </c>
      <c r="C483" s="31">
        <v>4301011763</v>
      </c>
      <c r="D483" s="579">
        <v>4640242181011</v>
      </c>
      <c r="E483" s="580"/>
      <c r="F483" s="574">
        <v>1.35</v>
      </c>
      <c r="G483" s="32">
        <v>8</v>
      </c>
      <c r="H483" s="574">
        <v>10.8</v>
      </c>
      <c r="I483" s="574">
        <v>11.234999999999999</v>
      </c>
      <c r="J483" s="32">
        <v>64</v>
      </c>
      <c r="K483" s="32" t="s">
        <v>106</v>
      </c>
      <c r="L483" s="32"/>
      <c r="M483" s="33" t="s">
        <v>78</v>
      </c>
      <c r="N483" s="33"/>
      <c r="O483" s="32">
        <v>55</v>
      </c>
      <c r="P483" s="828" t="s">
        <v>739</v>
      </c>
      <c r="Q483" s="582"/>
      <c r="R483" s="582"/>
      <c r="S483" s="582"/>
      <c r="T483" s="583"/>
      <c r="U483" s="34"/>
      <c r="V483" s="34"/>
      <c r="W483" s="35" t="s">
        <v>70</v>
      </c>
      <c r="X483" s="575">
        <v>0</v>
      </c>
      <c r="Y483" s="576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5" t="s">
        <v>740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741</v>
      </c>
      <c r="B484" s="54" t="s">
        <v>742</v>
      </c>
      <c r="C484" s="31">
        <v>4301011585</v>
      </c>
      <c r="D484" s="579">
        <v>4640242180441</v>
      </c>
      <c r="E484" s="580"/>
      <c r="F484" s="574">
        <v>1.5</v>
      </c>
      <c r="G484" s="32">
        <v>8</v>
      </c>
      <c r="H484" s="574">
        <v>12</v>
      </c>
      <c r="I484" s="574">
        <v>12.435</v>
      </c>
      <c r="J484" s="32">
        <v>64</v>
      </c>
      <c r="K484" s="32" t="s">
        <v>106</v>
      </c>
      <c r="L484" s="32"/>
      <c r="M484" s="33" t="s">
        <v>107</v>
      </c>
      <c r="N484" s="33"/>
      <c r="O484" s="32">
        <v>50</v>
      </c>
      <c r="P484" s="884" t="s">
        <v>743</v>
      </c>
      <c r="Q484" s="582"/>
      <c r="R484" s="582"/>
      <c r="S484" s="582"/>
      <c r="T484" s="583"/>
      <c r="U484" s="34"/>
      <c r="V484" s="34"/>
      <c r="W484" s="35" t="s">
        <v>70</v>
      </c>
      <c r="X484" s="575">
        <v>0</v>
      </c>
      <c r="Y484" s="576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7" t="s">
        <v>744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745</v>
      </c>
      <c r="B485" s="54" t="s">
        <v>746</v>
      </c>
      <c r="C485" s="31">
        <v>4301011584</v>
      </c>
      <c r="D485" s="579">
        <v>4640242180564</v>
      </c>
      <c r="E485" s="580"/>
      <c r="F485" s="574">
        <v>1.5</v>
      </c>
      <c r="G485" s="32">
        <v>8</v>
      </c>
      <c r="H485" s="574">
        <v>12</v>
      </c>
      <c r="I485" s="574">
        <v>12.435</v>
      </c>
      <c r="J485" s="32">
        <v>64</v>
      </c>
      <c r="K485" s="32" t="s">
        <v>106</v>
      </c>
      <c r="L485" s="32"/>
      <c r="M485" s="33" t="s">
        <v>107</v>
      </c>
      <c r="N485" s="33"/>
      <c r="O485" s="32">
        <v>50</v>
      </c>
      <c r="P485" s="796" t="s">
        <v>747</v>
      </c>
      <c r="Q485" s="582"/>
      <c r="R485" s="582"/>
      <c r="S485" s="582"/>
      <c r="T485" s="583"/>
      <c r="U485" s="34"/>
      <c r="V485" s="34"/>
      <c r="W485" s="35" t="s">
        <v>70</v>
      </c>
      <c r="X485" s="575">
        <v>0</v>
      </c>
      <c r="Y485" s="576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748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585"/>
      <c r="B486" s="586"/>
      <c r="C486" s="586"/>
      <c r="D486" s="586"/>
      <c r="E486" s="586"/>
      <c r="F486" s="586"/>
      <c r="G486" s="586"/>
      <c r="H486" s="586"/>
      <c r="I486" s="586"/>
      <c r="J486" s="586"/>
      <c r="K486" s="586"/>
      <c r="L486" s="586"/>
      <c r="M486" s="586"/>
      <c r="N486" s="586"/>
      <c r="O486" s="587"/>
      <c r="P486" s="591" t="s">
        <v>72</v>
      </c>
      <c r="Q486" s="592"/>
      <c r="R486" s="592"/>
      <c r="S486" s="592"/>
      <c r="T486" s="592"/>
      <c r="U486" s="592"/>
      <c r="V486" s="593"/>
      <c r="W486" s="37" t="s">
        <v>73</v>
      </c>
      <c r="X486" s="577">
        <f>IFERROR(X483/H483,"0")+IFERROR(X484/H484,"0")+IFERROR(X485/H485,"0")</f>
        <v>0</v>
      </c>
      <c r="Y486" s="577">
        <f>IFERROR(Y483/H483,"0")+IFERROR(Y484/H484,"0")+IFERROR(Y485/H485,"0")</f>
        <v>0</v>
      </c>
      <c r="Z486" s="577">
        <f>IFERROR(IF(Z483="",0,Z483),"0")+IFERROR(IF(Z484="",0,Z484),"0")+IFERROR(IF(Z485="",0,Z485),"0")</f>
        <v>0</v>
      </c>
      <c r="AA486" s="578"/>
      <c r="AB486" s="578"/>
      <c r="AC486" s="578"/>
    </row>
    <row r="487" spans="1:68" hidden="1" x14ac:dyDescent="0.2">
      <c r="A487" s="586"/>
      <c r="B487" s="586"/>
      <c r="C487" s="586"/>
      <c r="D487" s="586"/>
      <c r="E487" s="586"/>
      <c r="F487" s="586"/>
      <c r="G487" s="586"/>
      <c r="H487" s="586"/>
      <c r="I487" s="586"/>
      <c r="J487" s="586"/>
      <c r="K487" s="586"/>
      <c r="L487" s="586"/>
      <c r="M487" s="586"/>
      <c r="N487" s="586"/>
      <c r="O487" s="587"/>
      <c r="P487" s="591" t="s">
        <v>72</v>
      </c>
      <c r="Q487" s="592"/>
      <c r="R487" s="592"/>
      <c r="S487" s="592"/>
      <c r="T487" s="592"/>
      <c r="U487" s="592"/>
      <c r="V487" s="593"/>
      <c r="W487" s="37" t="s">
        <v>70</v>
      </c>
      <c r="X487" s="577">
        <f>IFERROR(SUM(X483:X485),"0")</f>
        <v>0</v>
      </c>
      <c r="Y487" s="577">
        <f>IFERROR(SUM(Y483:Y485),"0")</f>
        <v>0</v>
      </c>
      <c r="Z487" s="37"/>
      <c r="AA487" s="578"/>
      <c r="AB487" s="578"/>
      <c r="AC487" s="578"/>
    </row>
    <row r="488" spans="1:68" ht="14.25" hidden="1" customHeight="1" x14ac:dyDescent="0.25">
      <c r="A488" s="597" t="s">
        <v>142</v>
      </c>
      <c r="B488" s="586"/>
      <c r="C488" s="586"/>
      <c r="D488" s="586"/>
      <c r="E488" s="586"/>
      <c r="F488" s="586"/>
      <c r="G488" s="586"/>
      <c r="H488" s="586"/>
      <c r="I488" s="586"/>
      <c r="J488" s="586"/>
      <c r="K488" s="586"/>
      <c r="L488" s="586"/>
      <c r="M488" s="586"/>
      <c r="N488" s="586"/>
      <c r="O488" s="586"/>
      <c r="P488" s="586"/>
      <c r="Q488" s="586"/>
      <c r="R488" s="586"/>
      <c r="S488" s="586"/>
      <c r="T488" s="586"/>
      <c r="U488" s="586"/>
      <c r="V488" s="586"/>
      <c r="W488" s="586"/>
      <c r="X488" s="586"/>
      <c r="Y488" s="586"/>
      <c r="Z488" s="586"/>
      <c r="AA488" s="571"/>
      <c r="AB488" s="571"/>
      <c r="AC488" s="571"/>
    </row>
    <row r="489" spans="1:68" ht="27" hidden="1" customHeight="1" x14ac:dyDescent="0.25">
      <c r="A489" s="54" t="s">
        <v>749</v>
      </c>
      <c r="B489" s="54" t="s">
        <v>750</v>
      </c>
      <c r="C489" s="31">
        <v>4301020269</v>
      </c>
      <c r="D489" s="579">
        <v>4640242180519</v>
      </c>
      <c r="E489" s="580"/>
      <c r="F489" s="574">
        <v>1.35</v>
      </c>
      <c r="G489" s="32">
        <v>8</v>
      </c>
      <c r="H489" s="574">
        <v>10.8</v>
      </c>
      <c r="I489" s="574">
        <v>11.234999999999999</v>
      </c>
      <c r="J489" s="32">
        <v>64</v>
      </c>
      <c r="K489" s="32" t="s">
        <v>106</v>
      </c>
      <c r="L489" s="32"/>
      <c r="M489" s="33" t="s">
        <v>78</v>
      </c>
      <c r="N489" s="33"/>
      <c r="O489" s="32">
        <v>50</v>
      </c>
      <c r="P489" s="764" t="s">
        <v>751</v>
      </c>
      <c r="Q489" s="582"/>
      <c r="R489" s="582"/>
      <c r="S489" s="582"/>
      <c r="T489" s="583"/>
      <c r="U489" s="34"/>
      <c r="V489" s="34"/>
      <c r="W489" s="35" t="s">
        <v>70</v>
      </c>
      <c r="X489" s="575">
        <v>0</v>
      </c>
      <c r="Y489" s="576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1" t="s">
        <v>752</v>
      </c>
      <c r="AG489" s="64"/>
      <c r="AJ489" s="68"/>
      <c r="AK489" s="68">
        <v>0</v>
      </c>
      <c r="BB489" s="542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749</v>
      </c>
      <c r="B490" s="54" t="s">
        <v>753</v>
      </c>
      <c r="C490" s="31">
        <v>4301020400</v>
      </c>
      <c r="D490" s="579">
        <v>4640242180519</v>
      </c>
      <c r="E490" s="580"/>
      <c r="F490" s="574">
        <v>1.5</v>
      </c>
      <c r="G490" s="32">
        <v>8</v>
      </c>
      <c r="H490" s="574">
        <v>12</v>
      </c>
      <c r="I490" s="574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919" t="s">
        <v>754</v>
      </c>
      <c r="Q490" s="582"/>
      <c r="R490" s="582"/>
      <c r="S490" s="582"/>
      <c r="T490" s="583"/>
      <c r="U490" s="34"/>
      <c r="V490" s="34"/>
      <c r="W490" s="35" t="s">
        <v>70</v>
      </c>
      <c r="X490" s="575">
        <v>0</v>
      </c>
      <c r="Y490" s="576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755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756</v>
      </c>
      <c r="B491" s="54" t="s">
        <v>757</v>
      </c>
      <c r="C491" s="31">
        <v>4301020260</v>
      </c>
      <c r="D491" s="579">
        <v>4640242180526</v>
      </c>
      <c r="E491" s="580"/>
      <c r="F491" s="574">
        <v>1.8</v>
      </c>
      <c r="G491" s="32">
        <v>6</v>
      </c>
      <c r="H491" s="574">
        <v>10.8</v>
      </c>
      <c r="I491" s="574">
        <v>11.234999999999999</v>
      </c>
      <c r="J491" s="32">
        <v>64</v>
      </c>
      <c r="K491" s="32" t="s">
        <v>106</v>
      </c>
      <c r="L491" s="32"/>
      <c r="M491" s="33" t="s">
        <v>107</v>
      </c>
      <c r="N491" s="33"/>
      <c r="O491" s="32">
        <v>50</v>
      </c>
      <c r="P491" s="766" t="s">
        <v>758</v>
      </c>
      <c r="Q491" s="582"/>
      <c r="R491" s="582"/>
      <c r="S491" s="582"/>
      <c r="T491" s="583"/>
      <c r="U491" s="34"/>
      <c r="V491" s="34"/>
      <c r="W491" s="35" t="s">
        <v>70</v>
      </c>
      <c r="X491" s="575">
        <v>0</v>
      </c>
      <c r="Y491" s="576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752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759</v>
      </c>
      <c r="B492" s="54" t="s">
        <v>760</v>
      </c>
      <c r="C492" s="31">
        <v>4301020295</v>
      </c>
      <c r="D492" s="579">
        <v>4640242181363</v>
      </c>
      <c r="E492" s="580"/>
      <c r="F492" s="574">
        <v>0.4</v>
      </c>
      <c r="G492" s="32">
        <v>10</v>
      </c>
      <c r="H492" s="574">
        <v>4</v>
      </c>
      <c r="I492" s="574">
        <v>4.21</v>
      </c>
      <c r="J492" s="32">
        <v>132</v>
      </c>
      <c r="K492" s="32" t="s">
        <v>111</v>
      </c>
      <c r="L492" s="32"/>
      <c r="M492" s="33" t="s">
        <v>107</v>
      </c>
      <c r="N492" s="33"/>
      <c r="O492" s="32">
        <v>50</v>
      </c>
      <c r="P492" s="676" t="s">
        <v>761</v>
      </c>
      <c r="Q492" s="582"/>
      <c r="R492" s="582"/>
      <c r="S492" s="582"/>
      <c r="T492" s="583"/>
      <c r="U492" s="34"/>
      <c r="V492" s="34"/>
      <c r="W492" s="35" t="s">
        <v>70</v>
      </c>
      <c r="X492" s="575">
        <v>0</v>
      </c>
      <c r="Y492" s="576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762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85"/>
      <c r="B493" s="586"/>
      <c r="C493" s="586"/>
      <c r="D493" s="586"/>
      <c r="E493" s="586"/>
      <c r="F493" s="586"/>
      <c r="G493" s="586"/>
      <c r="H493" s="586"/>
      <c r="I493" s="586"/>
      <c r="J493" s="586"/>
      <c r="K493" s="586"/>
      <c r="L493" s="586"/>
      <c r="M493" s="586"/>
      <c r="N493" s="586"/>
      <c r="O493" s="587"/>
      <c r="P493" s="591" t="s">
        <v>72</v>
      </c>
      <c r="Q493" s="592"/>
      <c r="R493" s="592"/>
      <c r="S493" s="592"/>
      <c r="T493" s="592"/>
      <c r="U493" s="592"/>
      <c r="V493" s="593"/>
      <c r="W493" s="37" t="s">
        <v>73</v>
      </c>
      <c r="X493" s="577">
        <f>IFERROR(X489/H489,"0")+IFERROR(X490/H490,"0")+IFERROR(X491/H491,"0")+IFERROR(X492/H492,"0")</f>
        <v>0</v>
      </c>
      <c r="Y493" s="577">
        <f>IFERROR(Y489/H489,"0")+IFERROR(Y490/H490,"0")+IFERROR(Y491/H491,"0")+IFERROR(Y492/H492,"0")</f>
        <v>0</v>
      </c>
      <c r="Z493" s="577">
        <f>IFERROR(IF(Z489="",0,Z489),"0")+IFERROR(IF(Z490="",0,Z490),"0")+IFERROR(IF(Z491="",0,Z491),"0")+IFERROR(IF(Z492="",0,Z492),"0")</f>
        <v>0</v>
      </c>
      <c r="AA493" s="578"/>
      <c r="AB493" s="578"/>
      <c r="AC493" s="578"/>
    </row>
    <row r="494" spans="1:68" hidden="1" x14ac:dyDescent="0.2">
      <c r="A494" s="586"/>
      <c r="B494" s="586"/>
      <c r="C494" s="586"/>
      <c r="D494" s="586"/>
      <c r="E494" s="586"/>
      <c r="F494" s="586"/>
      <c r="G494" s="586"/>
      <c r="H494" s="586"/>
      <c r="I494" s="586"/>
      <c r="J494" s="586"/>
      <c r="K494" s="586"/>
      <c r="L494" s="586"/>
      <c r="M494" s="586"/>
      <c r="N494" s="586"/>
      <c r="O494" s="587"/>
      <c r="P494" s="591" t="s">
        <v>72</v>
      </c>
      <c r="Q494" s="592"/>
      <c r="R494" s="592"/>
      <c r="S494" s="592"/>
      <c r="T494" s="592"/>
      <c r="U494" s="592"/>
      <c r="V494" s="593"/>
      <c r="W494" s="37" t="s">
        <v>70</v>
      </c>
      <c r="X494" s="577">
        <f>IFERROR(SUM(X489:X492),"0")</f>
        <v>0</v>
      </c>
      <c r="Y494" s="577">
        <f>IFERROR(SUM(Y489:Y492),"0")</f>
        <v>0</v>
      </c>
      <c r="Z494" s="37"/>
      <c r="AA494" s="578"/>
      <c r="AB494" s="578"/>
      <c r="AC494" s="578"/>
    </row>
    <row r="495" spans="1:68" ht="14.25" hidden="1" customHeight="1" x14ac:dyDescent="0.25">
      <c r="A495" s="597" t="s">
        <v>64</v>
      </c>
      <c r="B495" s="586"/>
      <c r="C495" s="586"/>
      <c r="D495" s="586"/>
      <c r="E495" s="586"/>
      <c r="F495" s="586"/>
      <c r="G495" s="586"/>
      <c r="H495" s="586"/>
      <c r="I495" s="586"/>
      <c r="J495" s="586"/>
      <c r="K495" s="586"/>
      <c r="L495" s="586"/>
      <c r="M495" s="586"/>
      <c r="N495" s="586"/>
      <c r="O495" s="586"/>
      <c r="P495" s="586"/>
      <c r="Q495" s="586"/>
      <c r="R495" s="586"/>
      <c r="S495" s="586"/>
      <c r="T495" s="586"/>
      <c r="U495" s="586"/>
      <c r="V495" s="586"/>
      <c r="W495" s="586"/>
      <c r="X495" s="586"/>
      <c r="Y495" s="586"/>
      <c r="Z495" s="586"/>
      <c r="AA495" s="571"/>
      <c r="AB495" s="571"/>
      <c r="AC495" s="571"/>
    </row>
    <row r="496" spans="1:68" ht="27" hidden="1" customHeight="1" x14ac:dyDescent="0.25">
      <c r="A496" s="54" t="s">
        <v>763</v>
      </c>
      <c r="B496" s="54" t="s">
        <v>764</v>
      </c>
      <c r="C496" s="31">
        <v>4301031280</v>
      </c>
      <c r="D496" s="579">
        <v>4640242180816</v>
      </c>
      <c r="E496" s="580"/>
      <c r="F496" s="574">
        <v>0.7</v>
      </c>
      <c r="G496" s="32">
        <v>6</v>
      </c>
      <c r="H496" s="574">
        <v>4.2</v>
      </c>
      <c r="I496" s="574">
        <v>4.47</v>
      </c>
      <c r="J496" s="32">
        <v>132</v>
      </c>
      <c r="K496" s="32" t="s">
        <v>111</v>
      </c>
      <c r="L496" s="32"/>
      <c r="M496" s="33" t="s">
        <v>68</v>
      </c>
      <c r="N496" s="33"/>
      <c r="O496" s="32">
        <v>40</v>
      </c>
      <c r="P496" s="749" t="s">
        <v>765</v>
      </c>
      <c r="Q496" s="582"/>
      <c r="R496" s="582"/>
      <c r="S496" s="582"/>
      <c r="T496" s="583"/>
      <c r="U496" s="34"/>
      <c r="V496" s="34"/>
      <c r="W496" s="35" t="s">
        <v>70</v>
      </c>
      <c r="X496" s="575">
        <v>0</v>
      </c>
      <c r="Y496" s="576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49" t="s">
        <v>766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767</v>
      </c>
      <c r="B497" s="54" t="s">
        <v>768</v>
      </c>
      <c r="C497" s="31">
        <v>4301031244</v>
      </c>
      <c r="D497" s="579">
        <v>4640242180595</v>
      </c>
      <c r="E497" s="580"/>
      <c r="F497" s="574">
        <v>0.7</v>
      </c>
      <c r="G497" s="32">
        <v>6</v>
      </c>
      <c r="H497" s="574">
        <v>4.2</v>
      </c>
      <c r="I497" s="574">
        <v>4.47</v>
      </c>
      <c r="J497" s="32">
        <v>132</v>
      </c>
      <c r="K497" s="32" t="s">
        <v>111</v>
      </c>
      <c r="L497" s="32"/>
      <c r="M497" s="33" t="s">
        <v>68</v>
      </c>
      <c r="N497" s="33"/>
      <c r="O497" s="32">
        <v>40</v>
      </c>
      <c r="P497" s="882" t="s">
        <v>769</v>
      </c>
      <c r="Q497" s="582"/>
      <c r="R497" s="582"/>
      <c r="S497" s="582"/>
      <c r="T497" s="583"/>
      <c r="U497" s="34"/>
      <c r="V497" s="34"/>
      <c r="W497" s="35" t="s">
        <v>70</v>
      </c>
      <c r="X497" s="575">
        <v>100</v>
      </c>
      <c r="Y497" s="576">
        <f>IFERROR(IF(X497="",0,CEILING((X497/$H497),1)*$H497),"")</f>
        <v>100.80000000000001</v>
      </c>
      <c r="Z497" s="36">
        <f>IFERROR(IF(Y497=0,"",ROUNDUP(Y497/H497,0)*0.00902),"")</f>
        <v>0.21648000000000001</v>
      </c>
      <c r="AA497" s="56"/>
      <c r="AB497" s="57"/>
      <c r="AC497" s="551" t="s">
        <v>770</v>
      </c>
      <c r="AG497" s="64"/>
      <c r="AJ497" s="68"/>
      <c r="AK497" s="68">
        <v>0</v>
      </c>
      <c r="BB497" s="552" t="s">
        <v>1</v>
      </c>
      <c r="BM497" s="64">
        <f>IFERROR(X497*I497/H497,"0")</f>
        <v>106.42857142857143</v>
      </c>
      <c r="BN497" s="64">
        <f>IFERROR(Y497*I497/H497,"0")</f>
        <v>107.28</v>
      </c>
      <c r="BO497" s="64">
        <f>IFERROR(1/J497*(X497/H497),"0")</f>
        <v>0.18037518037518038</v>
      </c>
      <c r="BP497" s="64">
        <f>IFERROR(1/J497*(Y497/H497),"0")</f>
        <v>0.18181818181818182</v>
      </c>
    </row>
    <row r="498" spans="1:68" x14ac:dyDescent="0.2">
      <c r="A498" s="585"/>
      <c r="B498" s="586"/>
      <c r="C498" s="586"/>
      <c r="D498" s="586"/>
      <c r="E498" s="586"/>
      <c r="F498" s="586"/>
      <c r="G498" s="586"/>
      <c r="H498" s="586"/>
      <c r="I498" s="586"/>
      <c r="J498" s="586"/>
      <c r="K498" s="586"/>
      <c r="L498" s="586"/>
      <c r="M498" s="586"/>
      <c r="N498" s="586"/>
      <c r="O498" s="587"/>
      <c r="P498" s="591" t="s">
        <v>72</v>
      </c>
      <c r="Q498" s="592"/>
      <c r="R498" s="592"/>
      <c r="S498" s="592"/>
      <c r="T498" s="592"/>
      <c r="U498" s="592"/>
      <c r="V498" s="593"/>
      <c r="W498" s="37" t="s">
        <v>73</v>
      </c>
      <c r="X498" s="577">
        <f>IFERROR(X496/H496,"0")+IFERROR(X497/H497,"0")</f>
        <v>23.80952380952381</v>
      </c>
      <c r="Y498" s="577">
        <f>IFERROR(Y496/H496,"0")+IFERROR(Y497/H497,"0")</f>
        <v>24</v>
      </c>
      <c r="Z498" s="577">
        <f>IFERROR(IF(Z496="",0,Z496),"0")+IFERROR(IF(Z497="",0,Z497),"0")</f>
        <v>0.21648000000000001</v>
      </c>
      <c r="AA498" s="578"/>
      <c r="AB498" s="578"/>
      <c r="AC498" s="578"/>
    </row>
    <row r="499" spans="1:68" x14ac:dyDescent="0.2">
      <c r="A499" s="586"/>
      <c r="B499" s="586"/>
      <c r="C499" s="586"/>
      <c r="D499" s="586"/>
      <c r="E499" s="586"/>
      <c r="F499" s="586"/>
      <c r="G499" s="586"/>
      <c r="H499" s="586"/>
      <c r="I499" s="586"/>
      <c r="J499" s="586"/>
      <c r="K499" s="586"/>
      <c r="L499" s="586"/>
      <c r="M499" s="586"/>
      <c r="N499" s="586"/>
      <c r="O499" s="587"/>
      <c r="P499" s="591" t="s">
        <v>72</v>
      </c>
      <c r="Q499" s="592"/>
      <c r="R499" s="592"/>
      <c r="S499" s="592"/>
      <c r="T499" s="592"/>
      <c r="U499" s="592"/>
      <c r="V499" s="593"/>
      <c r="W499" s="37" t="s">
        <v>70</v>
      </c>
      <c r="X499" s="577">
        <f>IFERROR(SUM(X496:X497),"0")</f>
        <v>100</v>
      </c>
      <c r="Y499" s="577">
        <f>IFERROR(SUM(Y496:Y497),"0")</f>
        <v>100.80000000000001</v>
      </c>
      <c r="Z499" s="37"/>
      <c r="AA499" s="578"/>
      <c r="AB499" s="578"/>
      <c r="AC499" s="578"/>
    </row>
    <row r="500" spans="1:68" ht="14.25" hidden="1" customHeight="1" x14ac:dyDescent="0.25">
      <c r="A500" s="597" t="s">
        <v>74</v>
      </c>
      <c r="B500" s="586"/>
      <c r="C500" s="586"/>
      <c r="D500" s="586"/>
      <c r="E500" s="586"/>
      <c r="F500" s="586"/>
      <c r="G500" s="586"/>
      <c r="H500" s="586"/>
      <c r="I500" s="586"/>
      <c r="J500" s="586"/>
      <c r="K500" s="586"/>
      <c r="L500" s="586"/>
      <c r="M500" s="586"/>
      <c r="N500" s="586"/>
      <c r="O500" s="586"/>
      <c r="P500" s="586"/>
      <c r="Q500" s="586"/>
      <c r="R500" s="586"/>
      <c r="S500" s="586"/>
      <c r="T500" s="586"/>
      <c r="U500" s="586"/>
      <c r="V500" s="586"/>
      <c r="W500" s="586"/>
      <c r="X500" s="586"/>
      <c r="Y500" s="586"/>
      <c r="Z500" s="586"/>
      <c r="AA500" s="571"/>
      <c r="AB500" s="571"/>
      <c r="AC500" s="571"/>
    </row>
    <row r="501" spans="1:68" ht="27" hidden="1" customHeight="1" x14ac:dyDescent="0.25">
      <c r="A501" s="54" t="s">
        <v>771</v>
      </c>
      <c r="B501" s="54" t="s">
        <v>772</v>
      </c>
      <c r="C501" s="31">
        <v>4301052046</v>
      </c>
      <c r="D501" s="579">
        <v>4640242180533</v>
      </c>
      <c r="E501" s="580"/>
      <c r="F501" s="574">
        <v>1.5</v>
      </c>
      <c r="G501" s="32">
        <v>6</v>
      </c>
      <c r="H501" s="574">
        <v>9</v>
      </c>
      <c r="I501" s="574">
        <v>9.5190000000000001</v>
      </c>
      <c r="J501" s="32">
        <v>64</v>
      </c>
      <c r="K501" s="32" t="s">
        <v>106</v>
      </c>
      <c r="L501" s="32"/>
      <c r="M501" s="33" t="s">
        <v>93</v>
      </c>
      <c r="N501" s="33"/>
      <c r="O501" s="32">
        <v>45</v>
      </c>
      <c r="P501" s="731" t="s">
        <v>773</v>
      </c>
      <c r="Q501" s="582"/>
      <c r="R501" s="582"/>
      <c r="S501" s="582"/>
      <c r="T501" s="583"/>
      <c r="U501" s="34"/>
      <c r="V501" s="34"/>
      <c r="W501" s="35" t="s">
        <v>70</v>
      </c>
      <c r="X501" s="575">
        <v>0</v>
      </c>
      <c r="Y501" s="576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3" t="s">
        <v>774</v>
      </c>
      <c r="AG501" s="64"/>
      <c r="AJ501" s="68"/>
      <c r="AK501" s="68">
        <v>0</v>
      </c>
      <c r="BB501" s="55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771</v>
      </c>
      <c r="B502" s="54" t="s">
        <v>775</v>
      </c>
      <c r="C502" s="31">
        <v>4301051887</v>
      </c>
      <c r="D502" s="579">
        <v>4640242180533</v>
      </c>
      <c r="E502" s="580"/>
      <c r="F502" s="574">
        <v>1.3</v>
      </c>
      <c r="G502" s="32">
        <v>6</v>
      </c>
      <c r="H502" s="574">
        <v>7.8</v>
      </c>
      <c r="I502" s="574">
        <v>8.3190000000000008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45</v>
      </c>
      <c r="P502" s="654" t="s">
        <v>773</v>
      </c>
      <c r="Q502" s="582"/>
      <c r="R502" s="582"/>
      <c r="S502" s="582"/>
      <c r="T502" s="583"/>
      <c r="U502" s="34"/>
      <c r="V502" s="34"/>
      <c r="W502" s="35" t="s">
        <v>70</v>
      </c>
      <c r="X502" s="575">
        <v>0</v>
      </c>
      <c r="Y502" s="576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774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85"/>
      <c r="B503" s="586"/>
      <c r="C503" s="586"/>
      <c r="D503" s="586"/>
      <c r="E503" s="586"/>
      <c r="F503" s="586"/>
      <c r="G503" s="586"/>
      <c r="H503" s="586"/>
      <c r="I503" s="586"/>
      <c r="J503" s="586"/>
      <c r="K503" s="586"/>
      <c r="L503" s="586"/>
      <c r="M503" s="586"/>
      <c r="N503" s="586"/>
      <c r="O503" s="587"/>
      <c r="P503" s="591" t="s">
        <v>72</v>
      </c>
      <c r="Q503" s="592"/>
      <c r="R503" s="592"/>
      <c r="S503" s="592"/>
      <c r="T503" s="592"/>
      <c r="U503" s="592"/>
      <c r="V503" s="593"/>
      <c r="W503" s="37" t="s">
        <v>73</v>
      </c>
      <c r="X503" s="577">
        <f>IFERROR(X501/H501,"0")+IFERROR(X502/H502,"0")</f>
        <v>0</v>
      </c>
      <c r="Y503" s="577">
        <f>IFERROR(Y501/H501,"0")+IFERROR(Y502/H502,"0")</f>
        <v>0</v>
      </c>
      <c r="Z503" s="577">
        <f>IFERROR(IF(Z501="",0,Z501),"0")+IFERROR(IF(Z502="",0,Z502),"0")</f>
        <v>0</v>
      </c>
      <c r="AA503" s="578"/>
      <c r="AB503" s="578"/>
      <c r="AC503" s="578"/>
    </row>
    <row r="504" spans="1:68" hidden="1" x14ac:dyDescent="0.2">
      <c r="A504" s="586"/>
      <c r="B504" s="586"/>
      <c r="C504" s="586"/>
      <c r="D504" s="586"/>
      <c r="E504" s="586"/>
      <c r="F504" s="586"/>
      <c r="G504" s="586"/>
      <c r="H504" s="586"/>
      <c r="I504" s="586"/>
      <c r="J504" s="586"/>
      <c r="K504" s="586"/>
      <c r="L504" s="586"/>
      <c r="M504" s="586"/>
      <c r="N504" s="586"/>
      <c r="O504" s="587"/>
      <c r="P504" s="591" t="s">
        <v>72</v>
      </c>
      <c r="Q504" s="592"/>
      <c r="R504" s="592"/>
      <c r="S504" s="592"/>
      <c r="T504" s="592"/>
      <c r="U504" s="592"/>
      <c r="V504" s="593"/>
      <c r="W504" s="37" t="s">
        <v>70</v>
      </c>
      <c r="X504" s="577">
        <f>IFERROR(SUM(X501:X502),"0")</f>
        <v>0</v>
      </c>
      <c r="Y504" s="577">
        <f>IFERROR(SUM(Y501:Y502),"0")</f>
        <v>0</v>
      </c>
      <c r="Z504" s="37"/>
      <c r="AA504" s="578"/>
      <c r="AB504" s="578"/>
      <c r="AC504" s="578"/>
    </row>
    <row r="505" spans="1:68" ht="14.25" hidden="1" customHeight="1" x14ac:dyDescent="0.25">
      <c r="A505" s="597" t="s">
        <v>177</v>
      </c>
      <c r="B505" s="586"/>
      <c r="C505" s="586"/>
      <c r="D505" s="586"/>
      <c r="E505" s="586"/>
      <c r="F505" s="586"/>
      <c r="G505" s="586"/>
      <c r="H505" s="586"/>
      <c r="I505" s="586"/>
      <c r="J505" s="586"/>
      <c r="K505" s="586"/>
      <c r="L505" s="586"/>
      <c r="M505" s="586"/>
      <c r="N505" s="586"/>
      <c r="O505" s="586"/>
      <c r="P505" s="586"/>
      <c r="Q505" s="586"/>
      <c r="R505" s="586"/>
      <c r="S505" s="586"/>
      <c r="T505" s="586"/>
      <c r="U505" s="586"/>
      <c r="V505" s="586"/>
      <c r="W505" s="586"/>
      <c r="X505" s="586"/>
      <c r="Y505" s="586"/>
      <c r="Z505" s="586"/>
      <c r="AA505" s="571"/>
      <c r="AB505" s="571"/>
      <c r="AC505" s="571"/>
    </row>
    <row r="506" spans="1:68" ht="27" hidden="1" customHeight="1" x14ac:dyDescent="0.25">
      <c r="A506" s="54" t="s">
        <v>776</v>
      </c>
      <c r="B506" s="54" t="s">
        <v>777</v>
      </c>
      <c r="C506" s="31">
        <v>4301060485</v>
      </c>
      <c r="D506" s="579">
        <v>4640242180120</v>
      </c>
      <c r="E506" s="580"/>
      <c r="F506" s="574">
        <v>1.3</v>
      </c>
      <c r="G506" s="32">
        <v>6</v>
      </c>
      <c r="H506" s="574">
        <v>7.8</v>
      </c>
      <c r="I506" s="574">
        <v>8.2349999999999994</v>
      </c>
      <c r="J506" s="32">
        <v>64</v>
      </c>
      <c r="K506" s="32" t="s">
        <v>106</v>
      </c>
      <c r="L506" s="32"/>
      <c r="M506" s="33" t="s">
        <v>78</v>
      </c>
      <c r="N506" s="33"/>
      <c r="O506" s="32">
        <v>40</v>
      </c>
      <c r="P506" s="777" t="s">
        <v>778</v>
      </c>
      <c r="Q506" s="582"/>
      <c r="R506" s="582"/>
      <c r="S506" s="582"/>
      <c r="T506" s="583"/>
      <c r="U506" s="34"/>
      <c r="V506" s="34"/>
      <c r="W506" s="35" t="s">
        <v>70</v>
      </c>
      <c r="X506" s="575">
        <v>0</v>
      </c>
      <c r="Y506" s="576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57" t="s">
        <v>779</v>
      </c>
      <c r="AG506" s="64"/>
      <c r="AJ506" s="68"/>
      <c r="AK506" s="68">
        <v>0</v>
      </c>
      <c r="BB506" s="558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776</v>
      </c>
      <c r="B507" s="54" t="s">
        <v>780</v>
      </c>
      <c r="C507" s="31">
        <v>4301060496</v>
      </c>
      <c r="D507" s="579">
        <v>4640242180120</v>
      </c>
      <c r="E507" s="580"/>
      <c r="F507" s="574">
        <v>1.5</v>
      </c>
      <c r="G507" s="32">
        <v>6</v>
      </c>
      <c r="H507" s="574">
        <v>9</v>
      </c>
      <c r="I507" s="574">
        <v>9.4350000000000005</v>
      </c>
      <c r="J507" s="32">
        <v>64</v>
      </c>
      <c r="K507" s="32" t="s">
        <v>106</v>
      </c>
      <c r="L507" s="32"/>
      <c r="M507" s="33" t="s">
        <v>93</v>
      </c>
      <c r="N507" s="33"/>
      <c r="O507" s="32">
        <v>40</v>
      </c>
      <c r="P507" s="908" t="s">
        <v>781</v>
      </c>
      <c r="Q507" s="582"/>
      <c r="R507" s="582"/>
      <c r="S507" s="582"/>
      <c r="T507" s="583"/>
      <c r="U507" s="34"/>
      <c r="V507" s="34"/>
      <c r="W507" s="35" t="s">
        <v>70</v>
      </c>
      <c r="X507" s="575">
        <v>0</v>
      </c>
      <c r="Y507" s="576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9" t="s">
        <v>779</v>
      </c>
      <c r="AG507" s="64"/>
      <c r="AJ507" s="68"/>
      <c r="AK507" s="68">
        <v>0</v>
      </c>
      <c r="BB507" s="56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782</v>
      </c>
      <c r="B508" s="54" t="s">
        <v>783</v>
      </c>
      <c r="C508" s="31">
        <v>4301060486</v>
      </c>
      <c r="D508" s="579">
        <v>4640242180137</v>
      </c>
      <c r="E508" s="580"/>
      <c r="F508" s="574">
        <v>1.3</v>
      </c>
      <c r="G508" s="32">
        <v>6</v>
      </c>
      <c r="H508" s="574">
        <v>7.8</v>
      </c>
      <c r="I508" s="574">
        <v>8.2349999999999994</v>
      </c>
      <c r="J508" s="32">
        <v>64</v>
      </c>
      <c r="K508" s="32" t="s">
        <v>106</v>
      </c>
      <c r="L508" s="32"/>
      <c r="M508" s="33" t="s">
        <v>78</v>
      </c>
      <c r="N508" s="33"/>
      <c r="O508" s="32">
        <v>40</v>
      </c>
      <c r="P508" s="669" t="s">
        <v>784</v>
      </c>
      <c r="Q508" s="582"/>
      <c r="R508" s="582"/>
      <c r="S508" s="582"/>
      <c r="T508" s="583"/>
      <c r="U508" s="34"/>
      <c r="V508" s="34"/>
      <c r="W508" s="35" t="s">
        <v>70</v>
      </c>
      <c r="X508" s="575">
        <v>0</v>
      </c>
      <c r="Y508" s="576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1" t="s">
        <v>785</v>
      </c>
      <c r="AG508" s="64"/>
      <c r="AJ508" s="68"/>
      <c r="AK508" s="68">
        <v>0</v>
      </c>
      <c r="BB508" s="56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782</v>
      </c>
      <c r="B509" s="54" t="s">
        <v>786</v>
      </c>
      <c r="C509" s="31">
        <v>4301060498</v>
      </c>
      <c r="D509" s="579">
        <v>4640242180137</v>
      </c>
      <c r="E509" s="580"/>
      <c r="F509" s="574">
        <v>1.5</v>
      </c>
      <c r="G509" s="32">
        <v>6</v>
      </c>
      <c r="H509" s="574">
        <v>9</v>
      </c>
      <c r="I509" s="574">
        <v>9.4350000000000005</v>
      </c>
      <c r="J509" s="32">
        <v>64</v>
      </c>
      <c r="K509" s="32" t="s">
        <v>106</v>
      </c>
      <c r="L509" s="32"/>
      <c r="M509" s="33" t="s">
        <v>93</v>
      </c>
      <c r="N509" s="33"/>
      <c r="O509" s="32">
        <v>40</v>
      </c>
      <c r="P509" s="831" t="s">
        <v>787</v>
      </c>
      <c r="Q509" s="582"/>
      <c r="R509" s="582"/>
      <c r="S509" s="582"/>
      <c r="T509" s="583"/>
      <c r="U509" s="34"/>
      <c r="V509" s="34"/>
      <c r="W509" s="35" t="s">
        <v>70</v>
      </c>
      <c r="X509" s="575">
        <v>0</v>
      </c>
      <c r="Y509" s="576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3" t="s">
        <v>785</v>
      </c>
      <c r="AG509" s="64"/>
      <c r="AJ509" s="68"/>
      <c r="AK509" s="68">
        <v>0</v>
      </c>
      <c r="BB509" s="56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585"/>
      <c r="B510" s="586"/>
      <c r="C510" s="586"/>
      <c r="D510" s="586"/>
      <c r="E510" s="586"/>
      <c r="F510" s="586"/>
      <c r="G510" s="586"/>
      <c r="H510" s="586"/>
      <c r="I510" s="586"/>
      <c r="J510" s="586"/>
      <c r="K510" s="586"/>
      <c r="L510" s="586"/>
      <c r="M510" s="586"/>
      <c r="N510" s="586"/>
      <c r="O510" s="587"/>
      <c r="P510" s="591" t="s">
        <v>72</v>
      </c>
      <c r="Q510" s="592"/>
      <c r="R510" s="592"/>
      <c r="S510" s="592"/>
      <c r="T510" s="592"/>
      <c r="U510" s="592"/>
      <c r="V510" s="593"/>
      <c r="W510" s="37" t="s">
        <v>73</v>
      </c>
      <c r="X510" s="577">
        <f>IFERROR(X506/H506,"0")+IFERROR(X507/H507,"0")+IFERROR(X508/H508,"0")+IFERROR(X509/H509,"0")</f>
        <v>0</v>
      </c>
      <c r="Y510" s="577">
        <f>IFERROR(Y506/H506,"0")+IFERROR(Y507/H507,"0")+IFERROR(Y508/H508,"0")+IFERROR(Y509/H509,"0")</f>
        <v>0</v>
      </c>
      <c r="Z510" s="577">
        <f>IFERROR(IF(Z506="",0,Z506),"0")+IFERROR(IF(Z507="",0,Z507),"0")+IFERROR(IF(Z508="",0,Z508),"0")+IFERROR(IF(Z509="",0,Z509),"0")</f>
        <v>0</v>
      </c>
      <c r="AA510" s="578"/>
      <c r="AB510" s="578"/>
      <c r="AC510" s="578"/>
    </row>
    <row r="511" spans="1:68" hidden="1" x14ac:dyDescent="0.2">
      <c r="A511" s="586"/>
      <c r="B511" s="586"/>
      <c r="C511" s="586"/>
      <c r="D511" s="586"/>
      <c r="E511" s="586"/>
      <c r="F511" s="586"/>
      <c r="G511" s="586"/>
      <c r="H511" s="586"/>
      <c r="I511" s="586"/>
      <c r="J511" s="586"/>
      <c r="K511" s="586"/>
      <c r="L511" s="586"/>
      <c r="M511" s="586"/>
      <c r="N511" s="586"/>
      <c r="O511" s="587"/>
      <c r="P511" s="591" t="s">
        <v>72</v>
      </c>
      <c r="Q511" s="592"/>
      <c r="R511" s="592"/>
      <c r="S511" s="592"/>
      <c r="T511" s="592"/>
      <c r="U511" s="592"/>
      <c r="V511" s="593"/>
      <c r="W511" s="37" t="s">
        <v>70</v>
      </c>
      <c r="X511" s="577">
        <f>IFERROR(SUM(X506:X509),"0")</f>
        <v>0</v>
      </c>
      <c r="Y511" s="577">
        <f>IFERROR(SUM(Y506:Y509),"0")</f>
        <v>0</v>
      </c>
      <c r="Z511" s="37"/>
      <c r="AA511" s="578"/>
      <c r="AB511" s="578"/>
      <c r="AC511" s="578"/>
    </row>
    <row r="512" spans="1:68" ht="16.5" hidden="1" customHeight="1" x14ac:dyDescent="0.25">
      <c r="A512" s="629" t="s">
        <v>788</v>
      </c>
      <c r="B512" s="586"/>
      <c r="C512" s="586"/>
      <c r="D512" s="586"/>
      <c r="E512" s="586"/>
      <c r="F512" s="586"/>
      <c r="G512" s="586"/>
      <c r="H512" s="586"/>
      <c r="I512" s="586"/>
      <c r="J512" s="586"/>
      <c r="K512" s="586"/>
      <c r="L512" s="586"/>
      <c r="M512" s="586"/>
      <c r="N512" s="586"/>
      <c r="O512" s="586"/>
      <c r="P512" s="586"/>
      <c r="Q512" s="586"/>
      <c r="R512" s="586"/>
      <c r="S512" s="586"/>
      <c r="T512" s="586"/>
      <c r="U512" s="586"/>
      <c r="V512" s="586"/>
      <c r="W512" s="586"/>
      <c r="X512" s="586"/>
      <c r="Y512" s="586"/>
      <c r="Z512" s="586"/>
      <c r="AA512" s="570"/>
      <c r="AB512" s="570"/>
      <c r="AC512" s="570"/>
    </row>
    <row r="513" spans="1:68" ht="14.25" hidden="1" customHeight="1" x14ac:dyDescent="0.25">
      <c r="A513" s="597" t="s">
        <v>142</v>
      </c>
      <c r="B513" s="586"/>
      <c r="C513" s="586"/>
      <c r="D513" s="586"/>
      <c r="E513" s="586"/>
      <c r="F513" s="586"/>
      <c r="G513" s="586"/>
      <c r="H513" s="586"/>
      <c r="I513" s="586"/>
      <c r="J513" s="586"/>
      <c r="K513" s="586"/>
      <c r="L513" s="586"/>
      <c r="M513" s="586"/>
      <c r="N513" s="586"/>
      <c r="O513" s="586"/>
      <c r="P513" s="586"/>
      <c r="Q513" s="586"/>
      <c r="R513" s="586"/>
      <c r="S513" s="586"/>
      <c r="T513" s="586"/>
      <c r="U513" s="586"/>
      <c r="V513" s="586"/>
      <c r="W513" s="586"/>
      <c r="X513" s="586"/>
      <c r="Y513" s="586"/>
      <c r="Z513" s="586"/>
      <c r="AA513" s="571"/>
      <c r="AB513" s="571"/>
      <c r="AC513" s="571"/>
    </row>
    <row r="514" spans="1:68" ht="27" hidden="1" customHeight="1" x14ac:dyDescent="0.25">
      <c r="A514" s="54" t="s">
        <v>789</v>
      </c>
      <c r="B514" s="54" t="s">
        <v>790</v>
      </c>
      <c r="C514" s="31">
        <v>4301020314</v>
      </c>
      <c r="D514" s="579">
        <v>4640242180090</v>
      </c>
      <c r="E514" s="580"/>
      <c r="F514" s="574">
        <v>1.5</v>
      </c>
      <c r="G514" s="32">
        <v>8</v>
      </c>
      <c r="H514" s="574">
        <v>12</v>
      </c>
      <c r="I514" s="574">
        <v>12.435</v>
      </c>
      <c r="J514" s="32">
        <v>64</v>
      </c>
      <c r="K514" s="32" t="s">
        <v>106</v>
      </c>
      <c r="L514" s="32"/>
      <c r="M514" s="33" t="s">
        <v>107</v>
      </c>
      <c r="N514" s="33"/>
      <c r="O514" s="32">
        <v>50</v>
      </c>
      <c r="P514" s="763" t="s">
        <v>791</v>
      </c>
      <c r="Q514" s="582"/>
      <c r="R514" s="582"/>
      <c r="S514" s="582"/>
      <c r="T514" s="583"/>
      <c r="U514" s="34"/>
      <c r="V514" s="34"/>
      <c r="W514" s="35" t="s">
        <v>70</v>
      </c>
      <c r="X514" s="575">
        <v>0</v>
      </c>
      <c r="Y514" s="576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65" t="s">
        <v>792</v>
      </c>
      <c r="AG514" s="64"/>
      <c r="AJ514" s="68"/>
      <c r="AK514" s="68">
        <v>0</v>
      </c>
      <c r="BB514" s="56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585"/>
      <c r="B515" s="586"/>
      <c r="C515" s="586"/>
      <c r="D515" s="586"/>
      <c r="E515" s="586"/>
      <c r="F515" s="586"/>
      <c r="G515" s="586"/>
      <c r="H515" s="586"/>
      <c r="I515" s="586"/>
      <c r="J515" s="586"/>
      <c r="K515" s="586"/>
      <c r="L515" s="586"/>
      <c r="M515" s="586"/>
      <c r="N515" s="586"/>
      <c r="O515" s="587"/>
      <c r="P515" s="591" t="s">
        <v>72</v>
      </c>
      <c r="Q515" s="592"/>
      <c r="R515" s="592"/>
      <c r="S515" s="592"/>
      <c r="T515" s="592"/>
      <c r="U515" s="592"/>
      <c r="V515" s="593"/>
      <c r="W515" s="37" t="s">
        <v>73</v>
      </c>
      <c r="X515" s="577">
        <f>IFERROR(X514/H514,"0")</f>
        <v>0</v>
      </c>
      <c r="Y515" s="577">
        <f>IFERROR(Y514/H514,"0")</f>
        <v>0</v>
      </c>
      <c r="Z515" s="577">
        <f>IFERROR(IF(Z514="",0,Z514),"0")</f>
        <v>0</v>
      </c>
      <c r="AA515" s="578"/>
      <c r="AB515" s="578"/>
      <c r="AC515" s="578"/>
    </row>
    <row r="516" spans="1:68" hidden="1" x14ac:dyDescent="0.2">
      <c r="A516" s="586"/>
      <c r="B516" s="586"/>
      <c r="C516" s="586"/>
      <c r="D516" s="586"/>
      <c r="E516" s="586"/>
      <c r="F516" s="586"/>
      <c r="G516" s="586"/>
      <c r="H516" s="586"/>
      <c r="I516" s="586"/>
      <c r="J516" s="586"/>
      <c r="K516" s="586"/>
      <c r="L516" s="586"/>
      <c r="M516" s="586"/>
      <c r="N516" s="586"/>
      <c r="O516" s="587"/>
      <c r="P516" s="591" t="s">
        <v>72</v>
      </c>
      <c r="Q516" s="592"/>
      <c r="R516" s="592"/>
      <c r="S516" s="592"/>
      <c r="T516" s="592"/>
      <c r="U516" s="592"/>
      <c r="V516" s="593"/>
      <c r="W516" s="37" t="s">
        <v>70</v>
      </c>
      <c r="X516" s="577">
        <f>IFERROR(SUM(X514:X514),"0")</f>
        <v>0</v>
      </c>
      <c r="Y516" s="577">
        <f>IFERROR(SUM(Y514:Y514),"0")</f>
        <v>0</v>
      </c>
      <c r="Z516" s="37"/>
      <c r="AA516" s="578"/>
      <c r="AB516" s="578"/>
      <c r="AC516" s="578"/>
    </row>
    <row r="517" spans="1:68" ht="15" customHeight="1" x14ac:dyDescent="0.2">
      <c r="A517" s="907"/>
      <c r="B517" s="586"/>
      <c r="C517" s="586"/>
      <c r="D517" s="586"/>
      <c r="E517" s="586"/>
      <c r="F517" s="586"/>
      <c r="G517" s="586"/>
      <c r="H517" s="586"/>
      <c r="I517" s="586"/>
      <c r="J517" s="586"/>
      <c r="K517" s="586"/>
      <c r="L517" s="586"/>
      <c r="M517" s="586"/>
      <c r="N517" s="586"/>
      <c r="O517" s="746"/>
      <c r="P517" s="630" t="s">
        <v>793</v>
      </c>
      <c r="Q517" s="631"/>
      <c r="R517" s="631"/>
      <c r="S517" s="631"/>
      <c r="T517" s="631"/>
      <c r="U517" s="631"/>
      <c r="V517" s="632"/>
      <c r="W517" s="37" t="s">
        <v>70</v>
      </c>
      <c r="X517" s="577">
        <f>IFERROR(X24+X33+X37+X46+X50+X60+X67+X73+X82+X87+X94+X103+X111+X117+X125+X130+X136+X141+X146+X151+X157+X163+X175+X181+X185+X191+X196+X207+X219+X224+X235+X240+X244+X252+X261+X269+X276+X281+X285+X290+X300+X310+X318+X324+X332+X338+X345+X357+X362+X367+X371+X379+X383+X388+X392+X407+X412+X418+X425+X430+X435+X453+X459+X469+X475+X479+X487+X494+X499+X504+X511+X516,"0")</f>
        <v>4564</v>
      </c>
      <c r="Y517" s="577">
        <f>IFERROR(Y24+Y33+Y37+Y46+Y50+Y60+Y67+Y73+Y82+Y87+Y94+Y103+Y111+Y117+Y125+Y130+Y136+Y141+Y146+Y151+Y157+Y163+Y175+Y181+Y185+Y191+Y196+Y207+Y219+Y224+Y235+Y240+Y244+Y252+Y261+Y269+Y276+Y281+Y285+Y290+Y300+Y310+Y318+Y324+Y332+Y338+Y345+Y357+Y362+Y367+Y371+Y379+Y383+Y388+Y392+Y407+Y412+Y418+Y425+Y430+Y435+Y453+Y459+Y469+Y475+Y479+Y487+Y494+Y499+Y504+Y511+Y516,"0")</f>
        <v>4678.8700000000008</v>
      </c>
      <c r="Z517" s="37"/>
      <c r="AA517" s="578"/>
      <c r="AB517" s="578"/>
      <c r="AC517" s="578"/>
    </row>
    <row r="518" spans="1:68" x14ac:dyDescent="0.2">
      <c r="A518" s="586"/>
      <c r="B518" s="586"/>
      <c r="C518" s="586"/>
      <c r="D518" s="586"/>
      <c r="E518" s="586"/>
      <c r="F518" s="586"/>
      <c r="G518" s="586"/>
      <c r="H518" s="586"/>
      <c r="I518" s="586"/>
      <c r="J518" s="586"/>
      <c r="K518" s="586"/>
      <c r="L518" s="586"/>
      <c r="M518" s="586"/>
      <c r="N518" s="586"/>
      <c r="O518" s="746"/>
      <c r="P518" s="630" t="s">
        <v>794</v>
      </c>
      <c r="Q518" s="631"/>
      <c r="R518" s="631"/>
      <c r="S518" s="631"/>
      <c r="T518" s="631"/>
      <c r="U518" s="631"/>
      <c r="V518" s="632"/>
      <c r="W518" s="37" t="s">
        <v>70</v>
      </c>
      <c r="X518" s="577">
        <f>IFERROR(SUM(BM22:BM514),"0")</f>
        <v>4814.487497170041</v>
      </c>
      <c r="Y518" s="577">
        <f>IFERROR(SUM(BN22:BN514),"0")</f>
        <v>4935.6909999999998</v>
      </c>
      <c r="Z518" s="37"/>
      <c r="AA518" s="578"/>
      <c r="AB518" s="578"/>
      <c r="AC518" s="578"/>
    </row>
    <row r="519" spans="1:68" x14ac:dyDescent="0.2">
      <c r="A519" s="586"/>
      <c r="B519" s="586"/>
      <c r="C519" s="586"/>
      <c r="D519" s="586"/>
      <c r="E519" s="586"/>
      <c r="F519" s="586"/>
      <c r="G519" s="586"/>
      <c r="H519" s="586"/>
      <c r="I519" s="586"/>
      <c r="J519" s="586"/>
      <c r="K519" s="586"/>
      <c r="L519" s="586"/>
      <c r="M519" s="586"/>
      <c r="N519" s="586"/>
      <c r="O519" s="746"/>
      <c r="P519" s="630" t="s">
        <v>795</v>
      </c>
      <c r="Q519" s="631"/>
      <c r="R519" s="631"/>
      <c r="S519" s="631"/>
      <c r="T519" s="631"/>
      <c r="U519" s="631"/>
      <c r="V519" s="632"/>
      <c r="W519" s="37" t="s">
        <v>796</v>
      </c>
      <c r="X519" s="38">
        <f>ROUNDUP(SUM(BO22:BO514),0)</f>
        <v>8</v>
      </c>
      <c r="Y519" s="38">
        <f>ROUNDUP(SUM(BP22:BP514),0)</f>
        <v>9</v>
      </c>
      <c r="Z519" s="37"/>
      <c r="AA519" s="578"/>
      <c r="AB519" s="578"/>
      <c r="AC519" s="578"/>
    </row>
    <row r="520" spans="1:68" x14ac:dyDescent="0.2">
      <c r="A520" s="586"/>
      <c r="B520" s="586"/>
      <c r="C520" s="586"/>
      <c r="D520" s="586"/>
      <c r="E520" s="586"/>
      <c r="F520" s="586"/>
      <c r="G520" s="586"/>
      <c r="H520" s="586"/>
      <c r="I520" s="586"/>
      <c r="J520" s="586"/>
      <c r="K520" s="586"/>
      <c r="L520" s="586"/>
      <c r="M520" s="586"/>
      <c r="N520" s="586"/>
      <c r="O520" s="746"/>
      <c r="P520" s="630" t="s">
        <v>797</v>
      </c>
      <c r="Q520" s="631"/>
      <c r="R520" s="631"/>
      <c r="S520" s="631"/>
      <c r="T520" s="631"/>
      <c r="U520" s="631"/>
      <c r="V520" s="632"/>
      <c r="W520" s="37" t="s">
        <v>70</v>
      </c>
      <c r="X520" s="577">
        <f>GrossWeightTotal+PalletQtyTotal*25</f>
        <v>5014.487497170041</v>
      </c>
      <c r="Y520" s="577">
        <f>GrossWeightTotalR+PalletQtyTotalR*25</f>
        <v>5160.6909999999998</v>
      </c>
      <c r="Z520" s="37"/>
      <c r="AA520" s="578"/>
      <c r="AB520" s="578"/>
      <c r="AC520" s="578"/>
    </row>
    <row r="521" spans="1:68" x14ac:dyDescent="0.2">
      <c r="A521" s="586"/>
      <c r="B521" s="586"/>
      <c r="C521" s="586"/>
      <c r="D521" s="586"/>
      <c r="E521" s="586"/>
      <c r="F521" s="586"/>
      <c r="G521" s="586"/>
      <c r="H521" s="586"/>
      <c r="I521" s="586"/>
      <c r="J521" s="586"/>
      <c r="K521" s="586"/>
      <c r="L521" s="586"/>
      <c r="M521" s="586"/>
      <c r="N521" s="586"/>
      <c r="O521" s="746"/>
      <c r="P521" s="630" t="s">
        <v>798</v>
      </c>
      <c r="Q521" s="631"/>
      <c r="R521" s="631"/>
      <c r="S521" s="631"/>
      <c r="T521" s="631"/>
      <c r="U521" s="631"/>
      <c r="V521" s="632"/>
      <c r="W521" s="37" t="s">
        <v>796</v>
      </c>
      <c r="X521" s="577">
        <f>IFERROR(X23+X32+X36+X45+X49+X59+X66+X72+X81+X86+X93+X102+X110+X116+X124+X129+X135+X140+X145+X150+X156+X162+X174+X180+X184+X190+X195+X206+X218+X223+X234+X239+X243+X251+X260+X268+X275+X280+X284+X289+X299+X309+X317+X323+X331+X337+X344+X356+X361+X366+X370+X378+X382+X387+X391+X406+X411+X417+X424+X429+X434+X452+X458+X468+X474+X478+X486+X493+X498+X503+X510+X515,"0")</f>
        <v>835.4891508817982</v>
      </c>
      <c r="Y521" s="577">
        <f>IFERROR(Y23+Y32+Y36+Y45+Y49+Y59+Y66+Y72+Y81+Y86+Y93+Y102+Y110+Y116+Y124+Y129+Y135+Y140+Y145+Y150+Y156+Y162+Y174+Y180+Y184+Y190+Y195+Y206+Y218+Y223+Y234+Y239+Y243+Y251+Y260+Y268+Y275+Y280+Y284+Y289+Y299+Y309+Y317+Y323+Y331+Y337+Y344+Y356+Y361+Y366+Y370+Y378+Y382+Y387+Y391+Y406+Y411+Y417+Y424+Y429+Y434+Y452+Y458+Y468+Y474+Y478+Y486+Y493+Y498+Y503+Y510+Y515,"0")</f>
        <v>859</v>
      </c>
      <c r="Z521" s="37"/>
      <c r="AA521" s="578"/>
      <c r="AB521" s="578"/>
      <c r="AC521" s="578"/>
    </row>
    <row r="522" spans="1:68" ht="14.25" hidden="1" customHeight="1" x14ac:dyDescent="0.2">
      <c r="A522" s="586"/>
      <c r="B522" s="586"/>
      <c r="C522" s="586"/>
      <c r="D522" s="586"/>
      <c r="E522" s="586"/>
      <c r="F522" s="586"/>
      <c r="G522" s="586"/>
      <c r="H522" s="586"/>
      <c r="I522" s="586"/>
      <c r="J522" s="586"/>
      <c r="K522" s="586"/>
      <c r="L522" s="586"/>
      <c r="M522" s="586"/>
      <c r="N522" s="586"/>
      <c r="O522" s="746"/>
      <c r="P522" s="630" t="s">
        <v>799</v>
      </c>
      <c r="Q522" s="631"/>
      <c r="R522" s="631"/>
      <c r="S522" s="631"/>
      <c r="T522" s="631"/>
      <c r="U522" s="631"/>
      <c r="V522" s="632"/>
      <c r="W522" s="39" t="s">
        <v>800</v>
      </c>
      <c r="X522" s="37"/>
      <c r="Y522" s="37"/>
      <c r="Z522" s="37">
        <f>IFERROR(Z23+Z32+Z36+Z45+Z49+Z59+Z66+Z72+Z81+Z86+Z93+Z102+Z110+Z116+Z124+Z129+Z135+Z140+Z145+Z150+Z156+Z162+Z174+Z180+Z184+Z190+Z195+Z206+Z218+Z223+Z234+Z239+Z243+Z251+Z260+Z268+Z275+Z280+Z284+Z289+Z299+Z309+Z317+Z323+Z331+Z337+Z344+Z356+Z361+Z366+Z370+Z378+Z382+Z387+Z391+Z406+Z411+Z417+Z424+Z429+Z434+Z452+Z458+Z468+Z474+Z478+Z486+Z493+Z498+Z503+Z510+Z515,"0")</f>
        <v>9.3053500000000007</v>
      </c>
      <c r="AA522" s="578"/>
      <c r="AB522" s="578"/>
      <c r="AC522" s="578"/>
    </row>
    <row r="523" spans="1:68" ht="13.5" customHeight="1" thickBot="1" x14ac:dyDescent="0.25"/>
    <row r="524" spans="1:68" ht="27" customHeight="1" thickTop="1" thickBot="1" x14ac:dyDescent="0.25">
      <c r="A524" s="40" t="s">
        <v>801</v>
      </c>
      <c r="B524" s="572" t="s">
        <v>63</v>
      </c>
      <c r="C524" s="606" t="s">
        <v>101</v>
      </c>
      <c r="D524" s="638"/>
      <c r="E524" s="638"/>
      <c r="F524" s="638"/>
      <c r="G524" s="638"/>
      <c r="H524" s="639"/>
      <c r="I524" s="606" t="s">
        <v>266</v>
      </c>
      <c r="J524" s="638"/>
      <c r="K524" s="638"/>
      <c r="L524" s="638"/>
      <c r="M524" s="638"/>
      <c r="N524" s="638"/>
      <c r="O524" s="638"/>
      <c r="P524" s="638"/>
      <c r="Q524" s="638"/>
      <c r="R524" s="638"/>
      <c r="S524" s="639"/>
      <c r="T524" s="606" t="s">
        <v>554</v>
      </c>
      <c r="U524" s="639"/>
      <c r="V524" s="606" t="s">
        <v>611</v>
      </c>
      <c r="W524" s="638"/>
      <c r="X524" s="638"/>
      <c r="Y524" s="639"/>
      <c r="Z524" s="572" t="s">
        <v>670</v>
      </c>
      <c r="AA524" s="606" t="s">
        <v>736</v>
      </c>
      <c r="AB524" s="639"/>
      <c r="AC524" s="52"/>
      <c r="AF524" s="573"/>
    </row>
    <row r="525" spans="1:68" ht="14.25" customHeight="1" thickTop="1" x14ac:dyDescent="0.2">
      <c r="A525" s="792" t="s">
        <v>802</v>
      </c>
      <c r="B525" s="606" t="s">
        <v>63</v>
      </c>
      <c r="C525" s="606" t="s">
        <v>102</v>
      </c>
      <c r="D525" s="606" t="s">
        <v>122</v>
      </c>
      <c r="E525" s="606" t="s">
        <v>184</v>
      </c>
      <c r="F525" s="606" t="s">
        <v>207</v>
      </c>
      <c r="G525" s="606" t="s">
        <v>242</v>
      </c>
      <c r="H525" s="606" t="s">
        <v>101</v>
      </c>
      <c r="I525" s="606" t="s">
        <v>267</v>
      </c>
      <c r="J525" s="606" t="s">
        <v>307</v>
      </c>
      <c r="K525" s="606" t="s">
        <v>368</v>
      </c>
      <c r="L525" s="606" t="s">
        <v>407</v>
      </c>
      <c r="M525" s="606" t="s">
        <v>423</v>
      </c>
      <c r="N525" s="573"/>
      <c r="O525" s="606" t="s">
        <v>436</v>
      </c>
      <c r="P525" s="606" t="s">
        <v>446</v>
      </c>
      <c r="Q525" s="606" t="s">
        <v>453</v>
      </c>
      <c r="R525" s="606" t="s">
        <v>458</v>
      </c>
      <c r="S525" s="606" t="s">
        <v>544</v>
      </c>
      <c r="T525" s="606" t="s">
        <v>555</v>
      </c>
      <c r="U525" s="606" t="s">
        <v>589</v>
      </c>
      <c r="V525" s="606" t="s">
        <v>612</v>
      </c>
      <c r="W525" s="606" t="s">
        <v>644</v>
      </c>
      <c r="X525" s="606" t="s">
        <v>662</v>
      </c>
      <c r="Y525" s="606" t="s">
        <v>666</v>
      </c>
      <c r="Z525" s="606" t="s">
        <v>670</v>
      </c>
      <c r="AA525" s="606" t="s">
        <v>736</v>
      </c>
      <c r="AB525" s="606" t="s">
        <v>788</v>
      </c>
      <c r="AC525" s="52"/>
      <c r="AF525" s="573"/>
    </row>
    <row r="526" spans="1:68" ht="13.5" customHeight="1" thickBot="1" x14ac:dyDescent="0.25">
      <c r="A526" s="793"/>
      <c r="B526" s="607"/>
      <c r="C526" s="607"/>
      <c r="D526" s="607"/>
      <c r="E526" s="607"/>
      <c r="F526" s="607"/>
      <c r="G526" s="607"/>
      <c r="H526" s="607"/>
      <c r="I526" s="607"/>
      <c r="J526" s="607"/>
      <c r="K526" s="607"/>
      <c r="L526" s="607"/>
      <c r="M526" s="607"/>
      <c r="N526" s="573"/>
      <c r="O526" s="607"/>
      <c r="P526" s="607"/>
      <c r="Q526" s="607"/>
      <c r="R526" s="607"/>
      <c r="S526" s="607"/>
      <c r="T526" s="607"/>
      <c r="U526" s="607"/>
      <c r="V526" s="607"/>
      <c r="W526" s="607"/>
      <c r="X526" s="607"/>
      <c r="Y526" s="607"/>
      <c r="Z526" s="607"/>
      <c r="AA526" s="607"/>
      <c r="AB526" s="607"/>
      <c r="AC526" s="52"/>
      <c r="AF526" s="573"/>
    </row>
    <row r="527" spans="1:68" ht="18" customHeight="1" thickTop="1" thickBot="1" x14ac:dyDescent="0.25">
      <c r="A527" s="40" t="s">
        <v>803</v>
      </c>
      <c r="B527" s="46">
        <f>IFERROR(Y22*1,"0")+IFERROR(Y26*1,"0")+IFERROR(Y27*1,"0")+IFERROR(Y28*1,"0")+IFERROR(Y29*1,"0")+IFERROR(Y30*1,"0")+IFERROR(Y31*1,"0")+IFERROR(Y35*1,"0")</f>
        <v>0</v>
      </c>
      <c r="C527" s="46">
        <f>IFERROR(Y41*1,"0")+IFERROR(Y42*1,"0")+IFERROR(Y43*1,"0")+IFERROR(Y44*1,"0")+IFERROR(Y48*1,"0")</f>
        <v>274.39999999999998</v>
      </c>
      <c r="D527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644.40000000000009</v>
      </c>
      <c r="E527" s="46">
        <f>IFERROR(Y90*1,"0")+IFERROR(Y91*1,"0")+IFERROR(Y92*1,"0")+IFERROR(Y96*1,"0")+IFERROR(Y97*1,"0")+IFERROR(Y98*1,"0")+IFERROR(Y99*1,"0")+IFERROR(Y100*1,"0")+IFERROR(Y101*1,"0")</f>
        <v>307.8</v>
      </c>
      <c r="F527" s="46">
        <f>IFERROR(Y106*1,"0")+IFERROR(Y107*1,"0")+IFERROR(Y108*1,"0")+IFERROR(Y109*1,"0")+IFERROR(Y113*1,"0")+IFERROR(Y114*1,"0")+IFERROR(Y115*1,"0")+IFERROR(Y119*1,"0")+IFERROR(Y120*1,"0")+IFERROR(Y121*1,"0")+IFERROR(Y122*1,"0")+IFERROR(Y123*1,"0")+IFERROR(Y127*1,"0")+IFERROR(Y128*1,"0")</f>
        <v>211.5</v>
      </c>
      <c r="G527" s="46">
        <f>IFERROR(Y133*1,"0")+IFERROR(Y134*1,"0")+IFERROR(Y138*1,"0")+IFERROR(Y139*1,"0")+IFERROR(Y143*1,"0")+IFERROR(Y144*1,"0")</f>
        <v>13.200000000000001</v>
      </c>
      <c r="H527" s="46">
        <f>IFERROR(Y149*1,"0")+IFERROR(Y153*1,"0")+IFERROR(Y154*1,"0")+IFERROR(Y155*1,"0")</f>
        <v>96</v>
      </c>
      <c r="I527" s="46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83.160000000000011</v>
      </c>
      <c r="J527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172.8</v>
      </c>
      <c r="K527" s="46">
        <f>IFERROR(Y227*1,"0")+IFERROR(Y228*1,"0")+IFERROR(Y229*1,"0")+IFERROR(Y230*1,"0")+IFERROR(Y231*1,"0")+IFERROR(Y232*1,"0")+IFERROR(Y233*1,"0")+IFERROR(Y237*1,"0")+IFERROR(Y238*1,"0")+IFERROR(Y242*1,"0")+IFERROR(Y246*1,"0")+IFERROR(Y247*1,"0")+IFERROR(Y248*1,"0")+IFERROR(Y249*1,"0")+IFERROR(Y250*1,"0")</f>
        <v>7.11</v>
      </c>
      <c r="L527" s="46">
        <f>IFERROR(Y255*1,"0")+IFERROR(Y256*1,"0")+IFERROR(Y257*1,"0")+IFERROR(Y258*1,"0")+IFERROR(Y259*1,"0")</f>
        <v>0</v>
      </c>
      <c r="M527" s="46">
        <f>IFERROR(Y264*1,"0")+IFERROR(Y265*1,"0")+IFERROR(Y266*1,"0")+IFERROR(Y267*1,"0")</f>
        <v>0</v>
      </c>
      <c r="N527" s="573"/>
      <c r="O527" s="46">
        <f>IFERROR(Y272*1,"0")+IFERROR(Y273*1,"0")+IFERROR(Y274*1,"0")</f>
        <v>4.8</v>
      </c>
      <c r="P527" s="46">
        <f>IFERROR(Y279*1,"0")+IFERROR(Y283*1,"0")</f>
        <v>0</v>
      </c>
      <c r="Q527" s="46">
        <f>IFERROR(Y288*1,"0")</f>
        <v>0</v>
      </c>
      <c r="R527" s="46">
        <f>IFERROR(Y293*1,"0")+IFERROR(Y294*1,"0")+IFERROR(Y295*1,"0")+IFERROR(Y296*1,"0")+IFERROR(Y297*1,"0")+IFERROR(Y298*1,"0")+IFERROR(Y302*1,"0")+IFERROR(Y303*1,"0")+IFERROR(Y304*1,"0")+IFERROR(Y305*1,"0")+IFERROR(Y306*1,"0")+IFERROR(Y307*1,"0")+IFERROR(Y308*1,"0")+IFERROR(Y312*1,"0")+IFERROR(Y313*1,"0")+IFERROR(Y314*1,"0")+IFERROR(Y315*1,"0")+IFERROR(Y316*1,"0")+IFERROR(Y320*1,"0")+IFERROR(Y321*1,"0")+IFERROR(Y322*1,"0")+IFERROR(Y326*1,"0")+IFERROR(Y327*1,"0")+IFERROR(Y328*1,"0")+IFERROR(Y329*1,"0")+IFERROR(Y330*1,"0")+IFERROR(Y334*1,"0")+IFERROR(Y335*1,"0")+IFERROR(Y336*1,"0")</f>
        <v>1012.2</v>
      </c>
      <c r="S527" s="46">
        <f>IFERROR(Y341*1,"0")+IFERROR(Y342*1,"0")+IFERROR(Y343*1,"0")</f>
        <v>144.9</v>
      </c>
      <c r="T527" s="46">
        <f>IFERROR(Y349*1,"0")+IFERROR(Y350*1,"0")+IFERROR(Y351*1,"0")+IFERROR(Y352*1,"0")+IFERROR(Y353*1,"0")+IFERROR(Y354*1,"0")+IFERROR(Y355*1,"0")+IFERROR(Y359*1,"0")+IFERROR(Y360*1,"0")+IFERROR(Y364*1,"0")+IFERROR(Y365*1,"0")+IFERROR(Y369*1,"0")</f>
        <v>1565</v>
      </c>
      <c r="U527" s="46">
        <f>IFERROR(Y374*1,"0")+IFERROR(Y375*1,"0")+IFERROR(Y376*1,"0")+IFERROR(Y377*1,"0")+IFERROR(Y381*1,"0")+IFERROR(Y385*1,"0")+IFERROR(Y386*1,"0")+IFERROR(Y390*1,"0")</f>
        <v>0</v>
      </c>
      <c r="V527" s="46">
        <f>IFERROR(Y396*1,"0")+IFERROR(Y397*1,"0")+IFERROR(Y398*1,"0")+IFERROR(Y399*1,"0")+IFERROR(Y400*1,"0")+IFERROR(Y401*1,"0")+IFERROR(Y402*1,"0")+IFERROR(Y403*1,"0")+IFERROR(Y404*1,"0")+IFERROR(Y405*1,"0")+IFERROR(Y409*1,"0")+IFERROR(Y410*1,"0")</f>
        <v>0</v>
      </c>
      <c r="W527" s="46">
        <f>IFERROR(Y415*1,"0")+IFERROR(Y416*1,"0")+IFERROR(Y420*1,"0")+IFERROR(Y421*1,"0")+IFERROR(Y422*1,"0")+IFERROR(Y423*1,"0")</f>
        <v>0</v>
      </c>
      <c r="X527" s="46">
        <f>IFERROR(Y428*1,"0")</f>
        <v>0</v>
      </c>
      <c r="Y527" s="46">
        <f>IFERROR(Y433*1,"0")</f>
        <v>0</v>
      </c>
      <c r="Z527" s="46">
        <f>IFERROR(Y439*1,"0")+IFERROR(Y440*1,"0")+IFERROR(Y441*1,"0")+IFERROR(Y442*1,"0")+IFERROR(Y443*1,"0")+IFERROR(Y444*1,"0")+IFERROR(Y445*1,"0")+IFERROR(Y446*1,"0")+IFERROR(Y447*1,"0")+IFERROR(Y448*1,"0")+IFERROR(Y449*1,"0")+IFERROR(Y450*1,"0")+IFERROR(Y451*1,"0")+IFERROR(Y455*1,"0")+IFERROR(Y456*1,"0")+IFERROR(Y457*1,"0")+IFERROR(Y461*1,"0")+IFERROR(Y462*1,"0")+IFERROR(Y463*1,"0")+IFERROR(Y464*1,"0")+IFERROR(Y465*1,"0")+IFERROR(Y466*1,"0")+IFERROR(Y467*1,"0")+IFERROR(Y471*1,"0")+IFERROR(Y472*1,"0")+IFERROR(Y473*1,"0")+IFERROR(Y477*1,"0")</f>
        <v>40.799999999999997</v>
      </c>
      <c r="AA527" s="46">
        <f>IFERROR(Y483*1,"0")+IFERROR(Y484*1,"0")+IFERROR(Y485*1,"0")+IFERROR(Y489*1,"0")+IFERROR(Y490*1,"0")+IFERROR(Y491*1,"0")+IFERROR(Y492*1,"0")+IFERROR(Y496*1,"0")+IFERROR(Y497*1,"0")+IFERROR(Y501*1,"0")+IFERROR(Y502*1,"0")+IFERROR(Y506*1,"0")+IFERROR(Y507*1,"0")+IFERROR(Y508*1,"0")+IFERROR(Y509*1,"0")</f>
        <v>100.80000000000001</v>
      </c>
      <c r="AB527" s="46">
        <f>IFERROR(Y514*1,"0")</f>
        <v>0</v>
      </c>
      <c r="AC527" s="52"/>
      <c r="AF527" s="573"/>
    </row>
  </sheetData>
  <sheetProtection algorithmName="SHA-512" hashValue="0QCWVc1qmca57C8qYCgculXPb86dsfNOW1CdMT0W+vUGZ/93FOM1tNLxfllwA9lpvoVwWZtr2csCLhEobUA3UQ==" saltValue="w3UO/Ku6NvJ7uiFelIecHw==" spinCount="100000" sheet="1" objects="1" scenarios="1" sort="0" autoFilter="0" pivotTables="0"/>
  <autoFilter ref="A18:AF52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93"/>
        <filter val="1,00"/>
        <filter val="1,67"/>
        <filter val="1,79"/>
        <filter val="10,00"/>
        <filter val="100,00"/>
        <filter val="105,48"/>
        <filter val="110,00"/>
        <filter val="116,00"/>
        <filter val="12,00"/>
        <filter val="13,00"/>
        <filter val="130,00"/>
        <filter val="131,00"/>
        <filter val="14,00"/>
        <filter val="142,00"/>
        <filter val="169,00"/>
        <filter val="170,00"/>
        <filter val="179,00"/>
        <filter val="18,00"/>
        <filter val="187,00"/>
        <filter val="19,00"/>
        <filter val="2,00"/>
        <filter val="2,08"/>
        <filter val="209,00"/>
        <filter val="23,00"/>
        <filter val="23,50"/>
        <filter val="23,81"/>
        <filter val="24,00"/>
        <filter val="24,44"/>
        <filter val="26,00"/>
        <filter val="265,00"/>
        <filter val="29,11"/>
        <filter val="3,00"/>
        <filter val="3,03"/>
        <filter val="3,96"/>
        <filter val="30,00"/>
        <filter val="32,38"/>
        <filter val="32,50"/>
        <filter val="33,00"/>
        <filter val="33,33"/>
        <filter val="33,89"/>
        <filter val="34,00"/>
        <filter val="350,00"/>
        <filter val="37,33"/>
        <filter val="39,00"/>
        <filter val="4 564,00"/>
        <filter val="4 814,49"/>
        <filter val="4,00"/>
        <filter val="4,17"/>
        <filter val="4,55"/>
        <filter val="4,76"/>
        <filter val="410,00"/>
        <filter val="42,56"/>
        <filter val="423,00"/>
        <filter val="425,00"/>
        <filter val="44,00"/>
        <filter val="5 014,49"/>
        <filter val="5,00"/>
        <filter val="5,10"/>
        <filter val="5,28"/>
        <filter val="5,56"/>
        <filter val="50,00"/>
        <filter val="52,96"/>
        <filter val="528,00"/>
        <filter val="53,97"/>
        <filter val="552,00"/>
        <filter val="560,00"/>
        <filter val="59,44"/>
        <filter val="6,00"/>
        <filter val="64,60"/>
        <filter val="67,62"/>
        <filter val="68,00"/>
        <filter val="680,00"/>
        <filter val="7,00"/>
        <filter val="71,00"/>
        <filter val="73,00"/>
        <filter val="75,69"/>
        <filter val="78,00"/>
        <filter val="8"/>
        <filter val="8,00"/>
        <filter val="835,49"/>
        <filter val="9,00"/>
        <filter val="90,00"/>
        <filter val="94,00"/>
        <filter val="963,00"/>
      </filters>
    </filterColumn>
    <filterColumn colId="29" showButton="0"/>
    <filterColumn colId="30" showButton="0"/>
  </autoFilter>
  <mergeCells count="924">
    <mergeCell ref="AA524:AB524"/>
    <mergeCell ref="A131:Z131"/>
    <mergeCell ref="P313:T313"/>
    <mergeCell ref="P71:T71"/>
    <mergeCell ref="P202:T202"/>
    <mergeCell ref="P307:T307"/>
    <mergeCell ref="P444:T444"/>
    <mergeCell ref="D250:E250"/>
    <mergeCell ref="A52:Z52"/>
    <mergeCell ref="D123:E123"/>
    <mergeCell ref="P58:T58"/>
    <mergeCell ref="P365:T365"/>
    <mergeCell ref="A481:Z481"/>
    <mergeCell ref="D462:E462"/>
    <mergeCell ref="P364:T364"/>
    <mergeCell ref="A176:Z176"/>
    <mergeCell ref="P239:V239"/>
    <mergeCell ref="P439:T439"/>
    <mergeCell ref="D249:E249"/>
    <mergeCell ref="P433:T433"/>
    <mergeCell ref="D386:E386"/>
    <mergeCell ref="D215:E215"/>
    <mergeCell ref="P490:T490"/>
    <mergeCell ref="I524:S524"/>
    <mergeCell ref="A8:C8"/>
    <mergeCell ref="V524:Y524"/>
    <mergeCell ref="D97:E97"/>
    <mergeCell ref="P449:T449"/>
    <mergeCell ref="A268:O269"/>
    <mergeCell ref="A426:Z426"/>
    <mergeCell ref="A10:C10"/>
    <mergeCell ref="P361:V361"/>
    <mergeCell ref="A413:Z413"/>
    <mergeCell ref="P140:V140"/>
    <mergeCell ref="A192:Z192"/>
    <mergeCell ref="A21:Z21"/>
    <mergeCell ref="P425:V425"/>
    <mergeCell ref="A517:O522"/>
    <mergeCell ref="D121:E121"/>
    <mergeCell ref="A366:O367"/>
    <mergeCell ref="P507:T507"/>
    <mergeCell ref="P356:V356"/>
    <mergeCell ref="A468:O469"/>
    <mergeCell ref="D173:E173"/>
    <mergeCell ref="D42:E42"/>
    <mergeCell ref="D17:E18"/>
    <mergeCell ref="D471:E471"/>
    <mergeCell ref="X17:X18"/>
    <mergeCell ref="V12:W12"/>
    <mergeCell ref="D433:E433"/>
    <mergeCell ref="A245:Z245"/>
    <mergeCell ref="D237:E237"/>
    <mergeCell ref="A39:Z39"/>
    <mergeCell ref="P285:V285"/>
    <mergeCell ref="P85:T85"/>
    <mergeCell ref="D266:E266"/>
    <mergeCell ref="P149:T149"/>
    <mergeCell ref="A339:Z339"/>
    <mergeCell ref="U17:V17"/>
    <mergeCell ref="P410:T410"/>
    <mergeCell ref="P385:T385"/>
    <mergeCell ref="P310:V310"/>
    <mergeCell ref="D57:E57"/>
    <mergeCell ref="A260:O261"/>
    <mergeCell ref="D355:E355"/>
    <mergeCell ref="Y17:Y18"/>
    <mergeCell ref="D293:E293"/>
    <mergeCell ref="P163:V163"/>
    <mergeCell ref="P360:T360"/>
    <mergeCell ref="N17:N18"/>
    <mergeCell ref="O17:O18"/>
    <mergeCell ref="P62:T62"/>
    <mergeCell ref="G525:G526"/>
    <mergeCell ref="P219:V219"/>
    <mergeCell ref="P145:V145"/>
    <mergeCell ref="P23:V23"/>
    <mergeCell ref="D133:E133"/>
    <mergeCell ref="A262:Z262"/>
    <mergeCell ref="A333:Z333"/>
    <mergeCell ref="D54:E54"/>
    <mergeCell ref="P185:V185"/>
    <mergeCell ref="D483:E483"/>
    <mergeCell ref="P519:V519"/>
    <mergeCell ref="P447:T447"/>
    <mergeCell ref="P525:P526"/>
    <mergeCell ref="R525:R526"/>
    <mergeCell ref="P336:T336"/>
    <mergeCell ref="P429:V429"/>
    <mergeCell ref="P223:V223"/>
    <mergeCell ref="P494:V494"/>
    <mergeCell ref="P174:V174"/>
    <mergeCell ref="A104:Z104"/>
    <mergeCell ref="D177:E177"/>
    <mergeCell ref="P281:V281"/>
    <mergeCell ref="P354:T354"/>
    <mergeCell ref="P183:T183"/>
    <mergeCell ref="Q5:R5"/>
    <mergeCell ref="D242:E242"/>
    <mergeCell ref="P199:T199"/>
    <mergeCell ref="P290:V290"/>
    <mergeCell ref="P497:T497"/>
    <mergeCell ref="P297:T297"/>
    <mergeCell ref="D120:E120"/>
    <mergeCell ref="D107:E107"/>
    <mergeCell ref="A49:O50"/>
    <mergeCell ref="F17:F18"/>
    <mergeCell ref="P484:T484"/>
    <mergeCell ref="D405:E405"/>
    <mergeCell ref="P288:T288"/>
    <mergeCell ref="P65:T65"/>
    <mergeCell ref="P70:T70"/>
    <mergeCell ref="P228:T228"/>
    <mergeCell ref="A429:O430"/>
    <mergeCell ref="D342:E342"/>
    <mergeCell ref="P355:T355"/>
    <mergeCell ref="D171:E171"/>
    <mergeCell ref="D336:E336"/>
    <mergeCell ref="P293:T293"/>
    <mergeCell ref="Q6:R6"/>
    <mergeCell ref="M17:M18"/>
    <mergeCell ref="AA525:AA526"/>
    <mergeCell ref="A394:Z394"/>
    <mergeCell ref="P469:V469"/>
    <mergeCell ref="D221:E221"/>
    <mergeCell ref="V11:W11"/>
    <mergeCell ref="A370:O371"/>
    <mergeCell ref="D457:E457"/>
    <mergeCell ref="P57:T57"/>
    <mergeCell ref="D165:E165"/>
    <mergeCell ref="P75:T75"/>
    <mergeCell ref="P406:V406"/>
    <mergeCell ref="P342:T342"/>
    <mergeCell ref="D450:E450"/>
    <mergeCell ref="A434:O435"/>
    <mergeCell ref="D279:E279"/>
    <mergeCell ref="A254:Z254"/>
    <mergeCell ref="P121:T121"/>
    <mergeCell ref="D29:E29"/>
    <mergeCell ref="D265:E265"/>
    <mergeCell ref="D216:E216"/>
    <mergeCell ref="P195:V195"/>
    <mergeCell ref="P300:V300"/>
    <mergeCell ref="A20:Z20"/>
    <mergeCell ref="P493:V493"/>
    <mergeCell ref="AD17:AF18"/>
    <mergeCell ref="D101:E101"/>
    <mergeCell ref="A337:O338"/>
    <mergeCell ref="A132:Z132"/>
    <mergeCell ref="P378:V378"/>
    <mergeCell ref="P117:V117"/>
    <mergeCell ref="D76:E76"/>
    <mergeCell ref="F5:G5"/>
    <mergeCell ref="A488:Z488"/>
    <mergeCell ref="P411:V411"/>
    <mergeCell ref="A25:Z25"/>
    <mergeCell ref="D455:E455"/>
    <mergeCell ref="A236:Z236"/>
    <mergeCell ref="A36:O37"/>
    <mergeCell ref="P371:V371"/>
    <mergeCell ref="P123:T123"/>
    <mergeCell ref="A112:Z112"/>
    <mergeCell ref="P421:T421"/>
    <mergeCell ref="A411:O412"/>
    <mergeCell ref="A348:Z348"/>
    <mergeCell ref="P66:V66"/>
    <mergeCell ref="D247:E247"/>
    <mergeCell ref="A347:Z347"/>
    <mergeCell ref="P289:V289"/>
    <mergeCell ref="P2:W3"/>
    <mergeCell ref="P498:V498"/>
    <mergeCell ref="P133:T133"/>
    <mergeCell ref="P298:T298"/>
    <mergeCell ref="P127:T127"/>
    <mergeCell ref="P369:T369"/>
    <mergeCell ref="D508:E508"/>
    <mergeCell ref="P218:V218"/>
    <mergeCell ref="P198:T198"/>
    <mergeCell ref="P54:T54"/>
    <mergeCell ref="D35:E35"/>
    <mergeCell ref="D228:E228"/>
    <mergeCell ref="D404:E404"/>
    <mergeCell ref="A23:O24"/>
    <mergeCell ref="P64:T64"/>
    <mergeCell ref="D10:E10"/>
    <mergeCell ref="F10:G10"/>
    <mergeCell ref="D305:E305"/>
    <mergeCell ref="P349:T349"/>
    <mergeCell ref="D99:E99"/>
    <mergeCell ref="P420:T420"/>
    <mergeCell ref="D397:E397"/>
    <mergeCell ref="A344:O345"/>
    <mergeCell ref="P128:T128"/>
    <mergeCell ref="A51:Z51"/>
    <mergeCell ref="A476:Z476"/>
    <mergeCell ref="D341:E341"/>
    <mergeCell ref="D170:E170"/>
    <mergeCell ref="P41:T41"/>
    <mergeCell ref="D22:E22"/>
    <mergeCell ref="D320:E320"/>
    <mergeCell ref="D149:E149"/>
    <mergeCell ref="D447:E447"/>
    <mergeCell ref="D385:E385"/>
    <mergeCell ref="P295:T295"/>
    <mergeCell ref="P178:T178"/>
    <mergeCell ref="A102:O103"/>
    <mergeCell ref="D257:E257"/>
    <mergeCell ref="P214:T214"/>
    <mergeCell ref="P341:T341"/>
    <mergeCell ref="D213:E213"/>
    <mergeCell ref="A387:O388"/>
    <mergeCell ref="P284:V284"/>
    <mergeCell ref="A110:O111"/>
    <mergeCell ref="D321:E321"/>
    <mergeCell ref="P107:T107"/>
    <mergeCell ref="P129:V129"/>
    <mergeCell ref="P101:T101"/>
    <mergeCell ref="P50:V50"/>
    <mergeCell ref="P415:T415"/>
    <mergeCell ref="A9:C9"/>
    <mergeCell ref="D202:E202"/>
    <mergeCell ref="D58:E58"/>
    <mergeCell ref="A478:O479"/>
    <mergeCell ref="D294:E294"/>
    <mergeCell ref="A414:Z414"/>
    <mergeCell ref="D231:E231"/>
    <mergeCell ref="Q13:R13"/>
    <mergeCell ref="A243:O244"/>
    <mergeCell ref="D227:E227"/>
    <mergeCell ref="P321:T321"/>
    <mergeCell ref="A150:O151"/>
    <mergeCell ref="D85:E85"/>
    <mergeCell ref="P35:T35"/>
    <mergeCell ref="A81:O82"/>
    <mergeCell ref="D80:E80"/>
    <mergeCell ref="P188:T188"/>
    <mergeCell ref="A182:Z182"/>
    <mergeCell ref="P106:T106"/>
    <mergeCell ref="P177:T177"/>
    <mergeCell ref="A223:O224"/>
    <mergeCell ref="G17:G18"/>
    <mergeCell ref="AB525:AB526"/>
    <mergeCell ref="P337:V337"/>
    <mergeCell ref="A389:Z389"/>
    <mergeCell ref="A460:Z460"/>
    <mergeCell ref="A454:Z454"/>
    <mergeCell ref="P116:V116"/>
    <mergeCell ref="P32:V32"/>
    <mergeCell ref="P474:V474"/>
    <mergeCell ref="P103:V103"/>
    <mergeCell ref="P268:V268"/>
    <mergeCell ref="P201:T201"/>
    <mergeCell ref="A220:Z220"/>
    <mergeCell ref="P139:T139"/>
    <mergeCell ref="P247:T247"/>
    <mergeCell ref="P114:T114"/>
    <mergeCell ref="D84:E84"/>
    <mergeCell ref="I525:I526"/>
    <mergeCell ref="P240:V240"/>
    <mergeCell ref="D154:E154"/>
    <mergeCell ref="P409:T409"/>
    <mergeCell ref="D461:E461"/>
    <mergeCell ref="D200:E200"/>
    <mergeCell ref="P359:T359"/>
    <mergeCell ref="P48:T48"/>
    <mergeCell ref="P483:T483"/>
    <mergeCell ref="D155:E155"/>
    <mergeCell ref="P463:T463"/>
    <mergeCell ref="D449:E449"/>
    <mergeCell ref="P465:T465"/>
    <mergeCell ref="P479:V479"/>
    <mergeCell ref="F525:F526"/>
    <mergeCell ref="H525:H526"/>
    <mergeCell ref="P509:T509"/>
    <mergeCell ref="A438:Z438"/>
    <mergeCell ref="P200:T200"/>
    <mergeCell ref="S525:S526"/>
    <mergeCell ref="P335:T335"/>
    <mergeCell ref="D256:E256"/>
    <mergeCell ref="P462:T462"/>
    <mergeCell ref="D222:E222"/>
    <mergeCell ref="P399:T399"/>
    <mergeCell ref="A323:O324"/>
    <mergeCell ref="D314:E314"/>
    <mergeCell ref="P184:V184"/>
    <mergeCell ref="P407:V407"/>
    <mergeCell ref="A289:O290"/>
    <mergeCell ref="P382:V382"/>
    <mergeCell ref="P357:V357"/>
    <mergeCell ref="A505:Z505"/>
    <mergeCell ref="A452:O453"/>
    <mergeCell ref="A225:Z225"/>
    <mergeCell ref="D288:E288"/>
    <mergeCell ref="H5:M5"/>
    <mergeCell ref="P98:T98"/>
    <mergeCell ref="P522:V522"/>
    <mergeCell ref="D212:E212"/>
    <mergeCell ref="D439:E439"/>
    <mergeCell ref="P396:T396"/>
    <mergeCell ref="A512:Z512"/>
    <mergeCell ref="D6:M6"/>
    <mergeCell ref="P461:T461"/>
    <mergeCell ref="A317:O318"/>
    <mergeCell ref="D304:E304"/>
    <mergeCell ref="P331:V331"/>
    <mergeCell ref="A278:Z278"/>
    <mergeCell ref="D143:E143"/>
    <mergeCell ref="A86:O87"/>
    <mergeCell ref="D441:E441"/>
    <mergeCell ref="P398:T398"/>
    <mergeCell ref="P227:T227"/>
    <mergeCell ref="A515:O516"/>
    <mergeCell ref="D506:E506"/>
    <mergeCell ref="V6:W9"/>
    <mergeCell ref="D497:E497"/>
    <mergeCell ref="D364:E364"/>
    <mergeCell ref="A299:O300"/>
    <mergeCell ref="P274:T274"/>
    <mergeCell ref="P234:V234"/>
    <mergeCell ref="D217:E217"/>
    <mergeCell ref="D484:E484"/>
    <mergeCell ref="P109:T109"/>
    <mergeCell ref="A391:O392"/>
    <mergeCell ref="P222:T222"/>
    <mergeCell ref="P193:T193"/>
    <mergeCell ref="A93:O94"/>
    <mergeCell ref="P84:T84"/>
    <mergeCell ref="P320:T320"/>
    <mergeCell ref="D65:E65"/>
    <mergeCell ref="P22:T22"/>
    <mergeCell ref="P314:T314"/>
    <mergeCell ref="D428:E428"/>
    <mergeCell ref="A61:Z61"/>
    <mergeCell ref="D415:E415"/>
    <mergeCell ref="A88:Z88"/>
    <mergeCell ref="P257:T257"/>
    <mergeCell ref="A346:Z346"/>
    <mergeCell ref="A525:A526"/>
    <mergeCell ref="AA17:AA18"/>
    <mergeCell ref="AC17:AC18"/>
    <mergeCell ref="P485:T485"/>
    <mergeCell ref="H10:M10"/>
    <mergeCell ref="P279:T279"/>
    <mergeCell ref="P108:T108"/>
    <mergeCell ref="P472:T472"/>
    <mergeCell ref="P343:T343"/>
    <mergeCell ref="D153:E153"/>
    <mergeCell ref="D420:E420"/>
    <mergeCell ref="P430:V430"/>
    <mergeCell ref="P256:T256"/>
    <mergeCell ref="D128:E128"/>
    <mergeCell ref="D199:E199"/>
    <mergeCell ref="T525:T526"/>
    <mergeCell ref="V525:V526"/>
    <mergeCell ref="P521:V521"/>
    <mergeCell ref="P80:T80"/>
    <mergeCell ref="D194:E194"/>
    <mergeCell ref="Z17:Z18"/>
    <mergeCell ref="AB17:AB18"/>
    <mergeCell ref="P94:V94"/>
    <mergeCell ref="P458:V458"/>
    <mergeCell ref="H17:H18"/>
    <mergeCell ref="P90:T90"/>
    <mergeCell ref="D204:E204"/>
    <mergeCell ref="P452:V452"/>
    <mergeCell ref="P217:T217"/>
    <mergeCell ref="D198:E198"/>
    <mergeCell ref="D465:E465"/>
    <mergeCell ref="D440:E440"/>
    <mergeCell ref="P161:T161"/>
    <mergeCell ref="D296:E296"/>
    <mergeCell ref="P275:V275"/>
    <mergeCell ref="P27:T27"/>
    <mergeCell ref="A284:O285"/>
    <mergeCell ref="P154:T154"/>
    <mergeCell ref="D75:E75"/>
    <mergeCell ref="P390:T390"/>
    <mergeCell ref="D298:E298"/>
    <mergeCell ref="A158:Z158"/>
    <mergeCell ref="P91:T91"/>
    <mergeCell ref="D273:E273"/>
    <mergeCell ref="P327:T327"/>
    <mergeCell ref="P252:V252"/>
    <mergeCell ref="A378:O379"/>
    <mergeCell ref="P366:V366"/>
    <mergeCell ref="P520:V520"/>
    <mergeCell ref="A372:Z372"/>
    <mergeCell ref="A432:Z432"/>
    <mergeCell ref="P150:V150"/>
    <mergeCell ref="P392:V392"/>
    <mergeCell ref="D138:E138"/>
    <mergeCell ref="A40:Z40"/>
    <mergeCell ref="D374:E374"/>
    <mergeCell ref="D203:E203"/>
    <mergeCell ref="A510:O511"/>
    <mergeCell ref="A186:Z186"/>
    <mergeCell ref="P232:T232"/>
    <mergeCell ref="P330:T330"/>
    <mergeCell ref="D267:E267"/>
    <mergeCell ref="D509:E509"/>
    <mergeCell ref="A340:Z340"/>
    <mergeCell ref="D359:E359"/>
    <mergeCell ref="P96:T96"/>
    <mergeCell ref="D489:E489"/>
    <mergeCell ref="P468:V468"/>
    <mergeCell ref="A160:Z160"/>
    <mergeCell ref="P212:T212"/>
    <mergeCell ref="D446:E446"/>
    <mergeCell ref="A277:Z277"/>
    <mergeCell ref="U525:U526"/>
    <mergeCell ref="D283:E283"/>
    <mergeCell ref="J9:M9"/>
    <mergeCell ref="D62:E62"/>
    <mergeCell ref="D56:E56"/>
    <mergeCell ref="D193:E193"/>
    <mergeCell ref="P377:T377"/>
    <mergeCell ref="D127:E127"/>
    <mergeCell ref="D491:E491"/>
    <mergeCell ref="P448:T448"/>
    <mergeCell ref="P304:T304"/>
    <mergeCell ref="P233:T233"/>
    <mergeCell ref="D114:E114"/>
    <mergeCell ref="P391:V391"/>
    <mergeCell ref="P518:V518"/>
    <mergeCell ref="P143:T143"/>
    <mergeCell ref="P248:T248"/>
    <mergeCell ref="A129:O130"/>
    <mergeCell ref="P441:T441"/>
    <mergeCell ref="D64:E64"/>
    <mergeCell ref="P506:T506"/>
    <mergeCell ref="P477:T477"/>
    <mergeCell ref="D349:E349"/>
    <mergeCell ref="P306:T306"/>
    <mergeCell ref="J525:J526"/>
    <mergeCell ref="D485:E485"/>
    <mergeCell ref="L525:L526"/>
    <mergeCell ref="P216:T216"/>
    <mergeCell ref="P514:T514"/>
    <mergeCell ref="P124:V124"/>
    <mergeCell ref="D422:E422"/>
    <mergeCell ref="P489:T489"/>
    <mergeCell ref="P151:V151"/>
    <mergeCell ref="P451:T451"/>
    <mergeCell ref="A470:Z470"/>
    <mergeCell ref="D335:E335"/>
    <mergeCell ref="D201:E201"/>
    <mergeCell ref="D188:E188"/>
    <mergeCell ref="P491:T491"/>
    <mergeCell ref="P322:T322"/>
    <mergeCell ref="P211:T211"/>
    <mergeCell ref="D399:E399"/>
    <mergeCell ref="A206:O207"/>
    <mergeCell ref="D295:E295"/>
    <mergeCell ref="D178:E178"/>
    <mergeCell ref="D172:E172"/>
    <mergeCell ref="A156:O157"/>
    <mergeCell ref="P153:T153"/>
    <mergeCell ref="T6:U9"/>
    <mergeCell ref="Q10:R10"/>
    <mergeCell ref="D41:E41"/>
    <mergeCell ref="P296:T296"/>
    <mergeCell ref="A486:O487"/>
    <mergeCell ref="P318:V318"/>
    <mergeCell ref="A137:Z137"/>
    <mergeCell ref="P383:V383"/>
    <mergeCell ref="A208:Z208"/>
    <mergeCell ref="P60:V60"/>
    <mergeCell ref="D43:E43"/>
    <mergeCell ref="P26:T26"/>
    <mergeCell ref="D463:E463"/>
    <mergeCell ref="A72:O73"/>
    <mergeCell ref="P338:V338"/>
    <mergeCell ref="A13:M13"/>
    <mergeCell ref="A325:Z325"/>
    <mergeCell ref="A59:O60"/>
    <mergeCell ref="P244:V244"/>
    <mergeCell ref="P73:V73"/>
    <mergeCell ref="P115:T115"/>
    <mergeCell ref="A427:Z427"/>
    <mergeCell ref="A15:M15"/>
    <mergeCell ref="P238:T238"/>
    <mergeCell ref="T524:U524"/>
    <mergeCell ref="A480:Z480"/>
    <mergeCell ref="D467:E467"/>
    <mergeCell ref="A280:O281"/>
    <mergeCell ref="P138:T138"/>
    <mergeCell ref="T5:U5"/>
    <mergeCell ref="D119:E119"/>
    <mergeCell ref="P76:T76"/>
    <mergeCell ref="V5:W5"/>
    <mergeCell ref="P496:T496"/>
    <mergeCell ref="P374:T374"/>
    <mergeCell ref="A319:Z319"/>
    <mergeCell ref="D246:E246"/>
    <mergeCell ref="P203:T203"/>
    <mergeCell ref="D233:E233"/>
    <mergeCell ref="D409:E409"/>
    <mergeCell ref="A142:Z142"/>
    <mergeCell ref="P510:V510"/>
    <mergeCell ref="Q8:R8"/>
    <mergeCell ref="P69:T69"/>
    <mergeCell ref="D183:E183"/>
    <mergeCell ref="P267:T267"/>
    <mergeCell ref="D444:E444"/>
    <mergeCell ref="D248:E248"/>
    <mergeCell ref="A12:M12"/>
    <mergeCell ref="D343:E343"/>
    <mergeCell ref="A482:Z482"/>
    <mergeCell ref="P397:T397"/>
    <mergeCell ref="P243:V243"/>
    <mergeCell ref="A68:Z68"/>
    <mergeCell ref="A19:Z19"/>
    <mergeCell ref="A14:M14"/>
    <mergeCell ref="D109:E109"/>
    <mergeCell ref="D48:E48"/>
    <mergeCell ref="P229:T229"/>
    <mergeCell ref="A419:Z419"/>
    <mergeCell ref="D477:E477"/>
    <mergeCell ref="P77:T77"/>
    <mergeCell ref="P375:T375"/>
    <mergeCell ref="P204:T204"/>
    <mergeCell ref="P446:T446"/>
    <mergeCell ref="P179:T179"/>
    <mergeCell ref="P440:T440"/>
    <mergeCell ref="P157:V157"/>
    <mergeCell ref="A380:Z380"/>
    <mergeCell ref="P86:V86"/>
    <mergeCell ref="A147:Z147"/>
    <mergeCell ref="A38:Z38"/>
    <mergeCell ref="P43:T43"/>
    <mergeCell ref="D328:E328"/>
    <mergeCell ref="P136:V136"/>
    <mergeCell ref="A135:O136"/>
    <mergeCell ref="P434:V434"/>
    <mergeCell ref="A126:Z126"/>
    <mergeCell ref="P501:T501"/>
    <mergeCell ref="P499:V499"/>
    <mergeCell ref="A495:Z495"/>
    <mergeCell ref="A253:Z253"/>
    <mergeCell ref="D490:E490"/>
    <mergeCell ref="A271:Z271"/>
    <mergeCell ref="P134:T134"/>
    <mergeCell ref="A124:O125"/>
    <mergeCell ref="A251:O252"/>
    <mergeCell ref="P81:V81"/>
    <mergeCell ref="P379:V379"/>
    <mergeCell ref="A424:O425"/>
    <mergeCell ref="P294:T294"/>
    <mergeCell ref="P45:V45"/>
    <mergeCell ref="P266:T266"/>
    <mergeCell ref="A498:O499"/>
    <mergeCell ref="A368:Z368"/>
    <mergeCell ref="A458:O459"/>
    <mergeCell ref="P515:V515"/>
    <mergeCell ref="P344:V344"/>
    <mergeCell ref="D350:E350"/>
    <mergeCell ref="P110:V110"/>
    <mergeCell ref="D27:E27"/>
    <mergeCell ref="D396:E396"/>
    <mergeCell ref="P450:T450"/>
    <mergeCell ref="D456:E456"/>
    <mergeCell ref="P15:T16"/>
    <mergeCell ref="D352:E352"/>
    <mergeCell ref="A275:O276"/>
    <mergeCell ref="D91:E91"/>
    <mergeCell ref="A164:Z164"/>
    <mergeCell ref="P272:T272"/>
    <mergeCell ref="D327:E327"/>
    <mergeCell ref="P210:T210"/>
    <mergeCell ref="D398:E398"/>
    <mergeCell ref="P308:T308"/>
    <mergeCell ref="D106:E106"/>
    <mergeCell ref="D416:E416"/>
    <mergeCell ref="P283:T283"/>
    <mergeCell ref="D264:E264"/>
    <mergeCell ref="P72:V72"/>
    <mergeCell ref="P370:V370"/>
    <mergeCell ref="A5:C5"/>
    <mergeCell ref="P418:V418"/>
    <mergeCell ref="P412:V412"/>
    <mergeCell ref="A408:Z408"/>
    <mergeCell ref="P135:V135"/>
    <mergeCell ref="P362:V362"/>
    <mergeCell ref="A187:Z187"/>
    <mergeCell ref="P191:V191"/>
    <mergeCell ref="D179:E179"/>
    <mergeCell ref="D166:E166"/>
    <mergeCell ref="D402:E402"/>
    <mergeCell ref="A118:Z118"/>
    <mergeCell ref="A17:A18"/>
    <mergeCell ref="K17:K18"/>
    <mergeCell ref="C17:C18"/>
    <mergeCell ref="D401:E401"/>
    <mergeCell ref="D230:E230"/>
    <mergeCell ref="D168:E168"/>
    <mergeCell ref="D9:E9"/>
    <mergeCell ref="F9:G9"/>
    <mergeCell ref="P53:T53"/>
    <mergeCell ref="D167:E167"/>
    <mergeCell ref="P351:T351"/>
    <mergeCell ref="A47:Z47"/>
    <mergeCell ref="A6:C6"/>
    <mergeCell ref="Q11:R11"/>
    <mergeCell ref="P416:T416"/>
    <mergeCell ref="P167:T167"/>
    <mergeCell ref="D26:E26"/>
    <mergeCell ref="P403:T403"/>
    <mergeCell ref="P55:T55"/>
    <mergeCell ref="D115:E115"/>
    <mergeCell ref="P417:V417"/>
    <mergeCell ref="P102:V102"/>
    <mergeCell ref="Q12:R12"/>
    <mergeCell ref="P169:T169"/>
    <mergeCell ref="D90:E90"/>
    <mergeCell ref="P196:V196"/>
    <mergeCell ref="P119:T119"/>
    <mergeCell ref="P246:T246"/>
    <mergeCell ref="D390:E390"/>
    <mergeCell ref="D161:E161"/>
    <mergeCell ref="D403:E403"/>
    <mergeCell ref="D232:E232"/>
    <mergeCell ref="A406:O407"/>
    <mergeCell ref="A263:Z263"/>
    <mergeCell ref="P67:V67"/>
    <mergeCell ref="P264:T264"/>
    <mergeCell ref="Q9:R9"/>
    <mergeCell ref="A393:Z393"/>
    <mergeCell ref="P312:T312"/>
    <mergeCell ref="D451:E451"/>
    <mergeCell ref="D255:E255"/>
    <mergeCell ref="P49:V49"/>
    <mergeCell ref="P36:V36"/>
    <mergeCell ref="P478:V478"/>
    <mergeCell ref="A159:Z159"/>
    <mergeCell ref="P78:T78"/>
    <mergeCell ref="D322:E322"/>
    <mergeCell ref="P376:T376"/>
    <mergeCell ref="A395:Z395"/>
    <mergeCell ref="P205:T205"/>
    <mergeCell ref="A195:O196"/>
    <mergeCell ref="D113:E113"/>
    <mergeCell ref="P467:T467"/>
    <mergeCell ref="P442:T442"/>
    <mergeCell ref="D448:E448"/>
    <mergeCell ref="D464:E464"/>
    <mergeCell ref="D466:E466"/>
    <mergeCell ref="P422:T422"/>
    <mergeCell ref="A356:O357"/>
    <mergeCell ref="D169:E169"/>
    <mergeCell ref="C525:C526"/>
    <mergeCell ref="D369:E369"/>
    <mergeCell ref="P423:T423"/>
    <mergeCell ref="D44:E44"/>
    <mergeCell ref="P350:T350"/>
    <mergeCell ref="I17:I18"/>
    <mergeCell ref="D306:E306"/>
    <mergeCell ref="P189:T189"/>
    <mergeCell ref="P456:T456"/>
    <mergeCell ref="P424:V424"/>
    <mergeCell ref="A417:O418"/>
    <mergeCell ref="D377:E377"/>
    <mergeCell ref="P352:T352"/>
    <mergeCell ref="A301:Z301"/>
    <mergeCell ref="P276:V276"/>
    <mergeCell ref="D421:E421"/>
    <mergeCell ref="A95:Z95"/>
    <mergeCell ref="Z525:Z526"/>
    <mergeCell ref="A493:O494"/>
    <mergeCell ref="E525:E526"/>
    <mergeCell ref="K525:K526"/>
    <mergeCell ref="M525:M526"/>
    <mergeCell ref="P353:T353"/>
    <mergeCell ref="P82:V82"/>
    <mergeCell ref="D1:F1"/>
    <mergeCell ref="J17:J18"/>
    <mergeCell ref="L17:L18"/>
    <mergeCell ref="P255:T255"/>
    <mergeCell ref="D334:E334"/>
    <mergeCell ref="P125:V125"/>
    <mergeCell ref="A116:O117"/>
    <mergeCell ref="P428:T428"/>
    <mergeCell ref="A309:O310"/>
    <mergeCell ref="P113:T113"/>
    <mergeCell ref="D100:E100"/>
    <mergeCell ref="P17:T18"/>
    <mergeCell ref="P323:V323"/>
    <mergeCell ref="A148:Z148"/>
    <mergeCell ref="P63:T63"/>
    <mergeCell ref="P194:T194"/>
    <mergeCell ref="P250:T250"/>
    <mergeCell ref="A180:O181"/>
    <mergeCell ref="D31:E31"/>
    <mergeCell ref="D329:E329"/>
    <mergeCell ref="D400:E400"/>
    <mergeCell ref="D229:E229"/>
    <mergeCell ref="D77:E77"/>
    <mergeCell ref="D108:E108"/>
    <mergeCell ref="X525:X526"/>
    <mergeCell ref="P230:T230"/>
    <mergeCell ref="D211:E211"/>
    <mergeCell ref="P190:V190"/>
    <mergeCell ref="P466:T466"/>
    <mergeCell ref="P168:T168"/>
    <mergeCell ref="P130:V130"/>
    <mergeCell ref="P97:T97"/>
    <mergeCell ref="P59:V59"/>
    <mergeCell ref="P111:V111"/>
    <mergeCell ref="P492:T492"/>
    <mergeCell ref="D375:E375"/>
    <mergeCell ref="P258:T258"/>
    <mergeCell ref="P303:T303"/>
    <mergeCell ref="P367:V367"/>
    <mergeCell ref="D507:E507"/>
    <mergeCell ref="P486:V486"/>
    <mergeCell ref="P317:V317"/>
    <mergeCell ref="P146:V146"/>
    <mergeCell ref="D63:E63"/>
    <mergeCell ref="D330:E330"/>
    <mergeCell ref="D492:E492"/>
    <mergeCell ref="P181:V181"/>
    <mergeCell ref="P305:T305"/>
    <mergeCell ref="W525:W526"/>
    <mergeCell ref="P162:V162"/>
    <mergeCell ref="Y525:Y526"/>
    <mergeCell ref="P33:V33"/>
    <mergeCell ref="P475:V475"/>
    <mergeCell ref="P93:V93"/>
    <mergeCell ref="P269:V269"/>
    <mergeCell ref="A287:Z287"/>
    <mergeCell ref="P387:V387"/>
    <mergeCell ref="D316:E316"/>
    <mergeCell ref="P273:T273"/>
    <mergeCell ref="D443:E443"/>
    <mergeCell ref="P400:T400"/>
    <mergeCell ref="D514:E514"/>
    <mergeCell ref="D381:E381"/>
    <mergeCell ref="D272:E272"/>
    <mergeCell ref="D210:E210"/>
    <mergeCell ref="D308:E308"/>
    <mergeCell ref="P508:T508"/>
    <mergeCell ref="D209:E209"/>
    <mergeCell ref="A282:Z282"/>
    <mergeCell ref="P464:T464"/>
    <mergeCell ref="P166:T166"/>
    <mergeCell ref="D445:E445"/>
    <mergeCell ref="B525:B526"/>
    <mergeCell ref="A74:Z74"/>
    <mergeCell ref="D525:D526"/>
    <mergeCell ref="P120:T120"/>
    <mergeCell ref="D259:E259"/>
    <mergeCell ref="D501:E501"/>
    <mergeCell ref="A66:O67"/>
    <mergeCell ref="D28:E28"/>
    <mergeCell ref="P405:T405"/>
    <mergeCell ref="D326:E326"/>
    <mergeCell ref="D313:E313"/>
    <mergeCell ref="A174:O175"/>
    <mergeCell ref="P171:T171"/>
    <mergeCell ref="A239:O240"/>
    <mergeCell ref="P242:T242"/>
    <mergeCell ref="D92:E92"/>
    <mergeCell ref="D353:E353"/>
    <mergeCell ref="D55:E55"/>
    <mergeCell ref="D30:E30"/>
    <mergeCell ref="A311:Z311"/>
    <mergeCell ref="D303:E303"/>
    <mergeCell ref="D496:E496"/>
    <mergeCell ref="P42:T42"/>
    <mergeCell ref="A32:O33"/>
    <mergeCell ref="P502:T502"/>
    <mergeCell ref="H1:Q1"/>
    <mergeCell ref="P280:V280"/>
    <mergeCell ref="P345:V345"/>
    <mergeCell ref="A292:Z292"/>
    <mergeCell ref="D214:E214"/>
    <mergeCell ref="A286:Z286"/>
    <mergeCell ref="D5:E5"/>
    <mergeCell ref="A474:O475"/>
    <mergeCell ref="P471:T471"/>
    <mergeCell ref="P259:T259"/>
    <mergeCell ref="D69:E69"/>
    <mergeCell ref="P175:V175"/>
    <mergeCell ref="D354:E354"/>
    <mergeCell ref="P402:T402"/>
    <mergeCell ref="D274:E274"/>
    <mergeCell ref="A89:Z89"/>
    <mergeCell ref="D122:E122"/>
    <mergeCell ref="A105:Z105"/>
    <mergeCell ref="A162:O163"/>
    <mergeCell ref="P401:T401"/>
    <mergeCell ref="P46:V46"/>
    <mergeCell ref="D53:E53"/>
    <mergeCell ref="D351:E351"/>
    <mergeCell ref="C524:H524"/>
    <mergeCell ref="A513:Z513"/>
    <mergeCell ref="D7:M7"/>
    <mergeCell ref="A373:Z373"/>
    <mergeCell ref="D365:E365"/>
    <mergeCell ref="D79:E79"/>
    <mergeCell ref="P156:V156"/>
    <mergeCell ref="A152:Z152"/>
    <mergeCell ref="P334:T334"/>
    <mergeCell ref="P92:T92"/>
    <mergeCell ref="D315:E315"/>
    <mergeCell ref="D144:E144"/>
    <mergeCell ref="A184:O185"/>
    <mergeCell ref="D442:E442"/>
    <mergeCell ref="D502:E502"/>
    <mergeCell ref="D302:E302"/>
    <mergeCell ref="P173:T173"/>
    <mergeCell ref="P29:T29"/>
    <mergeCell ref="P100:T100"/>
    <mergeCell ref="P265:T265"/>
    <mergeCell ref="D8:M8"/>
    <mergeCell ref="A382:O383"/>
    <mergeCell ref="P44:T44"/>
    <mergeCell ref="P237:T237"/>
    <mergeCell ref="P517:V517"/>
    <mergeCell ref="P209:T209"/>
    <mergeCell ref="P445:T445"/>
    <mergeCell ref="W17:W18"/>
    <mergeCell ref="P261:V261"/>
    <mergeCell ref="P503:V503"/>
    <mergeCell ref="P388:V388"/>
    <mergeCell ref="A384:Z384"/>
    <mergeCell ref="P459:V459"/>
    <mergeCell ref="A331:O332"/>
    <mergeCell ref="P332:V332"/>
    <mergeCell ref="A226:Z226"/>
    <mergeCell ref="P31:T31"/>
    <mergeCell ref="P473:T473"/>
    <mergeCell ref="A291:Z291"/>
    <mergeCell ref="P329:T329"/>
    <mergeCell ref="P180:V180"/>
    <mergeCell ref="D139:E139"/>
    <mergeCell ref="P251:V251"/>
    <mergeCell ref="A241:Z241"/>
    <mergeCell ref="P487:V487"/>
    <mergeCell ref="A34:Z34"/>
    <mergeCell ref="A270:Z270"/>
    <mergeCell ref="P516:V516"/>
    <mergeCell ref="R1:T1"/>
    <mergeCell ref="D71:E71"/>
    <mergeCell ref="A218:O219"/>
    <mergeCell ref="P221:T221"/>
    <mergeCell ref="P326:T326"/>
    <mergeCell ref="P28:T28"/>
    <mergeCell ref="P386:T386"/>
    <mergeCell ref="D307:E307"/>
    <mergeCell ref="P457:T457"/>
    <mergeCell ref="P215:T215"/>
    <mergeCell ref="A145:O146"/>
    <mergeCell ref="P165:T165"/>
    <mergeCell ref="D98:E98"/>
    <mergeCell ref="P30:T30"/>
    <mergeCell ref="A436:Z436"/>
    <mergeCell ref="P141:V141"/>
    <mergeCell ref="A140:O141"/>
    <mergeCell ref="P206:V206"/>
    <mergeCell ref="P37:V37"/>
    <mergeCell ref="A234:O235"/>
    <mergeCell ref="B17:B18"/>
    <mergeCell ref="A437:Z437"/>
    <mergeCell ref="A431:Z431"/>
    <mergeCell ref="D258:E258"/>
    <mergeCell ref="O525:O526"/>
    <mergeCell ref="Q525:Q526"/>
    <mergeCell ref="P324:V324"/>
    <mergeCell ref="P155:T155"/>
    <mergeCell ref="D70:E70"/>
    <mergeCell ref="D312:E312"/>
    <mergeCell ref="P511:V511"/>
    <mergeCell ref="A363:Z363"/>
    <mergeCell ref="D238:E238"/>
    <mergeCell ref="P328:T328"/>
    <mergeCell ref="P213:T213"/>
    <mergeCell ref="D134:E134"/>
    <mergeCell ref="P455:T455"/>
    <mergeCell ref="D376:E376"/>
    <mergeCell ref="D205:E205"/>
    <mergeCell ref="D78:E78"/>
    <mergeCell ref="P249:T249"/>
    <mergeCell ref="P172:T172"/>
    <mergeCell ref="A503:O504"/>
    <mergeCell ref="P504:V504"/>
    <mergeCell ref="A500:Z500"/>
    <mergeCell ref="P235:V235"/>
    <mergeCell ref="A358:Z358"/>
    <mergeCell ref="P404:T404"/>
    <mergeCell ref="H9:I9"/>
    <mergeCell ref="P224:V224"/>
    <mergeCell ref="P24:V24"/>
    <mergeCell ref="P260:V260"/>
    <mergeCell ref="P453:V453"/>
    <mergeCell ref="P309:V309"/>
    <mergeCell ref="D297:E297"/>
    <mergeCell ref="A45:O46"/>
    <mergeCell ref="P207:V207"/>
    <mergeCell ref="P56:T56"/>
    <mergeCell ref="A197:Z197"/>
    <mergeCell ref="V10:W10"/>
    <mergeCell ref="D360:E360"/>
    <mergeCell ref="P299:V299"/>
    <mergeCell ref="D189:E189"/>
    <mergeCell ref="P99:T99"/>
    <mergeCell ref="P170:T170"/>
    <mergeCell ref="P316:T316"/>
    <mergeCell ref="P443:T443"/>
    <mergeCell ref="P79:T79"/>
    <mergeCell ref="P87:V87"/>
    <mergeCell ref="A83:Z83"/>
    <mergeCell ref="D96:E96"/>
    <mergeCell ref="P122:T122"/>
    <mergeCell ref="D473:E473"/>
    <mergeCell ref="P315:T315"/>
    <mergeCell ref="P144:T144"/>
    <mergeCell ref="A361:O362"/>
    <mergeCell ref="P231:T231"/>
    <mergeCell ref="D423:E423"/>
    <mergeCell ref="P302:T302"/>
    <mergeCell ref="A190:O191"/>
    <mergeCell ref="D472:E472"/>
    <mergeCell ref="D410:E410"/>
    <mergeCell ref="P381:T381"/>
    <mergeCell ref="P435:V43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92 X107 X274" xr:uid="{00000000-0002-0000-0000-000011000000}">
      <formula1>IF(AK43&gt;0,OR(X43=0,AND(IF(X43-AK43&gt;=0,TRUE,FALSE),X43&gt;0,IF(X43/(H43*K43)=ROUND(X43/(H43*K43),0),TRUE,FALSE))),FALSE)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58 X65 X295 X349:X350 X352 X359" xr:uid="{00000000-0002-0000-0000-000012000000}">
      <formula1>IF(AK54&gt;0,OR(X54=0,AND(IF(X54-AK54&gt;=0,TRUE,FALSE),X54&gt;0,IF(X54/(H54*J54)=ROUND(X54/(H54*J54),0),TRUE,FALSE))),FALSE)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804</v>
      </c>
      <c r="H1" s="52"/>
    </row>
    <row r="3" spans="2:8" x14ac:dyDescent="0.2">
      <c r="B3" s="47" t="s">
        <v>805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806</v>
      </c>
      <c r="D6" s="47" t="s">
        <v>807</v>
      </c>
      <c r="E6" s="47"/>
    </row>
    <row r="8" spans="2:8" x14ac:dyDescent="0.2">
      <c r="B8" s="47" t="s">
        <v>19</v>
      </c>
      <c r="C8" s="47" t="s">
        <v>806</v>
      </c>
      <c r="D8" s="47"/>
      <c r="E8" s="47"/>
    </row>
    <row r="10" spans="2:8" x14ac:dyDescent="0.2">
      <c r="B10" s="47" t="s">
        <v>808</v>
      </c>
      <c r="C10" s="47"/>
      <c r="D10" s="47"/>
      <c r="E10" s="47"/>
    </row>
    <row r="11" spans="2:8" x14ac:dyDescent="0.2">
      <c r="B11" s="47" t="s">
        <v>809</v>
      </c>
      <c r="C11" s="47"/>
      <c r="D11" s="47"/>
      <c r="E11" s="47"/>
    </row>
    <row r="12" spans="2:8" x14ac:dyDescent="0.2">
      <c r="B12" s="47" t="s">
        <v>810</v>
      </c>
      <c r="C12" s="47"/>
      <c r="D12" s="47"/>
      <c r="E12" s="47"/>
    </row>
    <row r="13" spans="2:8" x14ac:dyDescent="0.2">
      <c r="B13" s="47" t="s">
        <v>811</v>
      </c>
      <c r="C13" s="47"/>
      <c r="D13" s="47"/>
      <c r="E13" s="47"/>
    </row>
    <row r="14" spans="2:8" x14ac:dyDescent="0.2">
      <c r="B14" s="47" t="s">
        <v>812</v>
      </c>
      <c r="C14" s="47"/>
      <c r="D14" s="47"/>
      <c r="E14" s="47"/>
    </row>
    <row r="15" spans="2:8" x14ac:dyDescent="0.2">
      <c r="B15" s="47" t="s">
        <v>813</v>
      </c>
      <c r="C15" s="47"/>
      <c r="D15" s="47"/>
      <c r="E15" s="47"/>
    </row>
    <row r="16" spans="2:8" x14ac:dyDescent="0.2">
      <c r="B16" s="47" t="s">
        <v>814</v>
      </c>
      <c r="C16" s="47"/>
      <c r="D16" s="47"/>
      <c r="E16" s="47"/>
    </row>
    <row r="17" spans="2:5" x14ac:dyDescent="0.2">
      <c r="B17" s="47" t="s">
        <v>815</v>
      </c>
      <c r="C17" s="47"/>
      <c r="D17" s="47"/>
      <c r="E17" s="47"/>
    </row>
    <row r="18" spans="2:5" x14ac:dyDescent="0.2">
      <c r="B18" s="47" t="s">
        <v>816</v>
      </c>
      <c r="C18" s="47"/>
      <c r="D18" s="47"/>
      <c r="E18" s="47"/>
    </row>
    <row r="19" spans="2:5" x14ac:dyDescent="0.2">
      <c r="B19" s="47" t="s">
        <v>817</v>
      </c>
      <c r="C19" s="47"/>
      <c r="D19" s="47"/>
      <c r="E19" s="47"/>
    </row>
    <row r="20" spans="2:5" x14ac:dyDescent="0.2">
      <c r="B20" s="47" t="s">
        <v>818</v>
      </c>
      <c r="C20" s="47"/>
      <c r="D20" s="47"/>
      <c r="E20" s="47"/>
    </row>
  </sheetData>
  <sheetProtection algorithmName="SHA-512" hashValue="HWobCguN9J1KXTDvlbZHaPwaoaAEcz4UnMOAKIryn4WZYwwLNLG7kjjrR+KEFwedBc10gJlLVn3j6x0Fx7qmcw==" saltValue="ZGQrMeH35snQRhh1V1po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2025-06-10T11:49:45Z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