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1074AA-CC3C-45CF-BD61-5E798C1858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O409" i="1"/>
  <c r="BM409" i="1"/>
  <c r="Y409" i="1"/>
  <c r="BP409" i="1" s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1" i="1"/>
  <c r="X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7" i="1" s="1"/>
  <c r="H10" i="1"/>
  <c r="A9" i="1"/>
  <c r="A10" i="1" s="1"/>
  <c r="D7" i="1"/>
  <c r="Q6" i="1"/>
  <c r="P2" i="1"/>
  <c r="Z230" i="1" l="1"/>
  <c r="BN230" i="1"/>
  <c r="Z313" i="1"/>
  <c r="BN313" i="1"/>
  <c r="Z334" i="1"/>
  <c r="BN334" i="1"/>
  <c r="J9" i="1"/>
  <c r="F9" i="1"/>
  <c r="F10" i="1"/>
  <c r="Z173" i="1"/>
  <c r="BN173" i="1"/>
  <c r="Z409" i="1"/>
  <c r="BN409" i="1"/>
  <c r="Z35" i="1"/>
  <c r="Z36" i="1" s="1"/>
  <c r="BN35" i="1"/>
  <c r="BP35" i="1"/>
  <c r="Y36" i="1"/>
  <c r="Z41" i="1"/>
  <c r="BN41" i="1"/>
  <c r="Z134" i="1"/>
  <c r="BN134" i="1"/>
  <c r="Z202" i="1"/>
  <c r="BN202" i="1"/>
  <c r="Z259" i="1"/>
  <c r="BN259" i="1"/>
  <c r="Z272" i="1"/>
  <c r="BN272" i="1"/>
  <c r="Z365" i="1"/>
  <c r="BN365" i="1"/>
  <c r="Z369" i="1"/>
  <c r="Z370" i="1" s="1"/>
  <c r="BN369" i="1"/>
  <c r="BP369" i="1"/>
  <c r="Y370" i="1"/>
  <c r="Z374" i="1"/>
  <c r="BN374" i="1"/>
  <c r="Z450" i="1"/>
  <c r="BN450" i="1"/>
  <c r="X519" i="1"/>
  <c r="Z58" i="1"/>
  <c r="BN58" i="1"/>
  <c r="Z91" i="1"/>
  <c r="BN91" i="1"/>
  <c r="Z96" i="1"/>
  <c r="BN96" i="1"/>
  <c r="Z119" i="1"/>
  <c r="BN119" i="1"/>
  <c r="Z161" i="1"/>
  <c r="Z162" i="1" s="1"/>
  <c r="BN161" i="1"/>
  <c r="BP161" i="1"/>
  <c r="Z165" i="1"/>
  <c r="BN165" i="1"/>
  <c r="Z183" i="1"/>
  <c r="Z184" i="1" s="1"/>
  <c r="BN183" i="1"/>
  <c r="BP183" i="1"/>
  <c r="Y184" i="1"/>
  <c r="Z188" i="1"/>
  <c r="BN188" i="1"/>
  <c r="Z214" i="1"/>
  <c r="BN214" i="1"/>
  <c r="Z248" i="1"/>
  <c r="BN248" i="1"/>
  <c r="Z297" i="1"/>
  <c r="BN297" i="1"/>
  <c r="Z351" i="1"/>
  <c r="BN351" i="1"/>
  <c r="Z399" i="1"/>
  <c r="BN399" i="1"/>
  <c r="Z442" i="1"/>
  <c r="BN442" i="1"/>
  <c r="Z466" i="1"/>
  <c r="BN466" i="1"/>
  <c r="BP153" i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Y310" i="1"/>
  <c r="Z307" i="1"/>
  <c r="BN307" i="1"/>
  <c r="Y318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Y24" i="1"/>
  <c r="Y46" i="1"/>
  <c r="Y50" i="1"/>
  <c r="Y59" i="1"/>
  <c r="BP85" i="1"/>
  <c r="BN85" i="1"/>
  <c r="Z85" i="1"/>
  <c r="E527" i="1"/>
  <c r="Y93" i="1"/>
  <c r="BP90" i="1"/>
  <c r="BN90" i="1"/>
  <c r="Z90" i="1"/>
  <c r="BP99" i="1"/>
  <c r="BN99" i="1"/>
  <c r="Z99" i="1"/>
  <c r="BP108" i="1"/>
  <c r="BN108" i="1"/>
  <c r="Z108" i="1"/>
  <c r="BP128" i="1"/>
  <c r="BN128" i="1"/>
  <c r="Z128" i="1"/>
  <c r="G527" i="1"/>
  <c r="Y136" i="1"/>
  <c r="BP133" i="1"/>
  <c r="BN133" i="1"/>
  <c r="Z133" i="1"/>
  <c r="Z135" i="1" s="1"/>
  <c r="BP154" i="1"/>
  <c r="BN154" i="1"/>
  <c r="Z154" i="1"/>
  <c r="BP172" i="1"/>
  <c r="BN172" i="1"/>
  <c r="Z172" i="1"/>
  <c r="BP189" i="1"/>
  <c r="BN189" i="1"/>
  <c r="Z189" i="1"/>
  <c r="Y191" i="1"/>
  <c r="BP201" i="1"/>
  <c r="BN201" i="1"/>
  <c r="Z201" i="1"/>
  <c r="BP205" i="1"/>
  <c r="BN205" i="1"/>
  <c r="Z205" i="1"/>
  <c r="Y207" i="1"/>
  <c r="BP229" i="1"/>
  <c r="BN229" i="1"/>
  <c r="Z229" i="1"/>
  <c r="Y240" i="1"/>
  <c r="BP237" i="1"/>
  <c r="BN237" i="1"/>
  <c r="Z237" i="1"/>
  <c r="Y239" i="1"/>
  <c r="BP258" i="1"/>
  <c r="BN258" i="1"/>
  <c r="Z258" i="1"/>
  <c r="BP308" i="1"/>
  <c r="BN308" i="1"/>
  <c r="Z308" i="1"/>
  <c r="BP316" i="1"/>
  <c r="BN316" i="1"/>
  <c r="Z316" i="1"/>
  <c r="BP335" i="1"/>
  <c r="BN335" i="1"/>
  <c r="Z335" i="1"/>
  <c r="Z337" i="1" s="1"/>
  <c r="Y337" i="1"/>
  <c r="Y32" i="1"/>
  <c r="Y67" i="1"/>
  <c r="Y73" i="1"/>
  <c r="Y81" i="1"/>
  <c r="Y87" i="1"/>
  <c r="BP120" i="1"/>
  <c r="BN120" i="1"/>
  <c r="Z120" i="1"/>
  <c r="Y124" i="1"/>
  <c r="Y130" i="1"/>
  <c r="BP168" i="1"/>
  <c r="BN168" i="1"/>
  <c r="Z168" i="1"/>
  <c r="Y196" i="1"/>
  <c r="BP193" i="1"/>
  <c r="BN193" i="1"/>
  <c r="Z193" i="1"/>
  <c r="Y219" i="1"/>
  <c r="Y218" i="1"/>
  <c r="BP209" i="1"/>
  <c r="BN209" i="1"/>
  <c r="Z209" i="1"/>
  <c r="BP213" i="1"/>
  <c r="BN213" i="1"/>
  <c r="Z213" i="1"/>
  <c r="BP217" i="1"/>
  <c r="BN217" i="1"/>
  <c r="Z217" i="1"/>
  <c r="BP233" i="1"/>
  <c r="BN233" i="1"/>
  <c r="Z233" i="1"/>
  <c r="Y235" i="1"/>
  <c r="BP296" i="1"/>
  <c r="BN296" i="1"/>
  <c r="Z296" i="1"/>
  <c r="BP304" i="1"/>
  <c r="BN304" i="1"/>
  <c r="Z304" i="1"/>
  <c r="Y317" i="1"/>
  <c r="BP312" i="1"/>
  <c r="BN312" i="1"/>
  <c r="Z312" i="1"/>
  <c r="Y323" i="1"/>
  <c r="BP320" i="1"/>
  <c r="BN320" i="1"/>
  <c r="Z320" i="1"/>
  <c r="Y324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361" i="1" l="1"/>
  <c r="Z417" i="1"/>
  <c r="Z344" i="1"/>
  <c r="Z156" i="1"/>
  <c r="Z356" i="1"/>
  <c r="Z331" i="1"/>
  <c r="Z299" i="1"/>
  <c r="Z268" i="1"/>
  <c r="Z260" i="1"/>
  <c r="Z223" i="1"/>
  <c r="Z275" i="1"/>
  <c r="Z140" i="1"/>
  <c r="Z190" i="1"/>
  <c r="Z129" i="1"/>
  <c r="Z86" i="1"/>
  <c r="Z251" i="1"/>
  <c r="Z116" i="1"/>
  <c r="X520" i="1"/>
  <c r="Z503" i="1"/>
  <c r="Z458" i="1"/>
  <c r="Z387" i="1"/>
  <c r="Z234" i="1"/>
  <c r="Z174" i="1"/>
  <c r="Z145" i="1"/>
  <c r="Z239" i="1"/>
  <c r="Z424" i="1"/>
  <c r="Z66" i="1"/>
  <c r="Z45" i="1"/>
  <c r="Z474" i="1"/>
  <c r="Z110" i="1"/>
  <c r="Z102" i="1"/>
  <c r="Z81" i="1"/>
  <c r="Z378" i="1"/>
  <c r="Z195" i="1"/>
  <c r="Z124" i="1"/>
  <c r="Z510" i="1"/>
  <c r="Z486" i="1"/>
  <c r="Z452" i="1"/>
  <c r="Z406" i="1"/>
  <c r="Z468" i="1"/>
  <c r="Y519" i="1"/>
  <c r="Y517" i="1"/>
  <c r="Z309" i="1"/>
  <c r="Z493" i="1"/>
  <c r="Z206" i="1"/>
  <c r="Z72" i="1"/>
  <c r="Z59" i="1"/>
  <c r="Z32" i="1"/>
  <c r="Y521" i="1"/>
  <c r="Y518" i="1"/>
  <c r="Z323" i="1"/>
  <c r="Z317" i="1"/>
  <c r="Z218" i="1"/>
  <c r="Z93" i="1"/>
  <c r="Y520" i="1" l="1"/>
  <c r="Z522" i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<sst xmlns="http://schemas.openxmlformats.org/spreadsheetml/2006/main" count="2314" uniqueCount="820">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</sst>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1" t="s">
        <v>0</v>
      </c>
      <c r="E1" s="616"/>
      <c r="F1" s="616"/>
      <c r="G1" s="12" t="s">
        <v>1</v>
      </c>
      <c r="H1" s="841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91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4" t="s">
        <v>8</v>
      </c>
      <c r="B5" s="629"/>
      <c r="C5" s="620"/>
      <c r="D5" s="703"/>
      <c r="E5" s="705"/>
      <c r="F5" s="659" t="s">
        <v>9</v>
      </c>
      <c r="G5" s="620"/>
      <c r="H5" s="703" t="s">
        <v>819</v>
      </c>
      <c r="I5" s="704"/>
      <c r="J5" s="704"/>
      <c r="K5" s="704"/>
      <c r="L5" s="704"/>
      <c r="M5" s="705"/>
      <c r="N5" s="58"/>
      <c r="P5" s="24" t="s">
        <v>10</v>
      </c>
      <c r="Q5" s="634">
        <v>45820</v>
      </c>
      <c r="R5" s="635"/>
      <c r="T5" s="784" t="s">
        <v>11</v>
      </c>
      <c r="U5" s="609"/>
      <c r="V5" s="786" t="s">
        <v>12</v>
      </c>
      <c r="W5" s="635"/>
      <c r="AB5" s="51"/>
      <c r="AC5" s="51"/>
      <c r="AD5" s="51"/>
      <c r="AE5" s="51"/>
    </row>
    <row r="6" spans="1:32" s="569" customFormat="1" ht="24" customHeight="1" x14ac:dyDescent="0.2">
      <c r="A6" s="814" t="s">
        <v>13</v>
      </c>
      <c r="B6" s="629"/>
      <c r="C6" s="620"/>
      <c r="D6" s="708" t="s">
        <v>14</v>
      </c>
      <c r="E6" s="709"/>
      <c r="F6" s="709"/>
      <c r="G6" s="709"/>
      <c r="H6" s="709"/>
      <c r="I6" s="709"/>
      <c r="J6" s="709"/>
      <c r="K6" s="709"/>
      <c r="L6" s="709"/>
      <c r="M6" s="635"/>
      <c r="N6" s="59"/>
      <c r="P6" s="24" t="s">
        <v>15</v>
      </c>
      <c r="Q6" s="646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4" t="s">
        <v>16</v>
      </c>
      <c r="U6" s="609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1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9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603" t="s">
        <v>18</v>
      </c>
      <c r="B8" s="597"/>
      <c r="C8" s="598"/>
      <c r="D8" s="881" t="s">
        <v>19</v>
      </c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20</v>
      </c>
      <c r="Q8" s="790">
        <v>0.58333333333333337</v>
      </c>
      <c r="R8" s="791"/>
      <c r="T8" s="582"/>
      <c r="U8" s="609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70"/>
      <c r="E9" s="671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71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1"/>
      <c r="L9" s="671"/>
      <c r="M9" s="671"/>
      <c r="N9" s="567"/>
      <c r="P9" s="26" t="s">
        <v>21</v>
      </c>
      <c r="Q9" s="827"/>
      <c r="R9" s="648"/>
      <c r="T9" s="582"/>
      <c r="U9" s="609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70"/>
      <c r="E10" s="671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22</v>
      </c>
      <c r="Q10" s="775"/>
      <c r="R10" s="776"/>
      <c r="U10" s="24" t="s">
        <v>23</v>
      </c>
      <c r="V10" s="908" t="s">
        <v>24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8"/>
      <c r="R11" s="635"/>
      <c r="U11" s="24" t="s">
        <v>27</v>
      </c>
      <c r="V11" s="647" t="s">
        <v>28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29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20"/>
      <c r="N12" s="62"/>
      <c r="P12" s="24" t="s">
        <v>30</v>
      </c>
      <c r="Q12" s="790"/>
      <c r="R12" s="791"/>
      <c r="S12" s="23"/>
      <c r="U12" s="24"/>
      <c r="V12" s="616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31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20"/>
      <c r="N13" s="62"/>
      <c r="O13" s="26"/>
      <c r="P13" s="26" t="s">
        <v>32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33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34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0"/>
      <c r="N15" s="63"/>
      <c r="P15" s="808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815" t="s">
        <v>38</v>
      </c>
      <c r="D17" s="611" t="s">
        <v>39</v>
      </c>
      <c r="E17" s="61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845"/>
      <c r="R17" s="845"/>
      <c r="S17" s="845"/>
      <c r="T17" s="612"/>
      <c r="U17" s="619" t="s">
        <v>51</v>
      </c>
      <c r="V17" s="620"/>
      <c r="W17" s="611" t="s">
        <v>52</v>
      </c>
      <c r="X17" s="611" t="s">
        <v>53</v>
      </c>
      <c r="Y17" s="623" t="s">
        <v>54</v>
      </c>
      <c r="Z17" s="741" t="s">
        <v>55</v>
      </c>
      <c r="AA17" s="653" t="s">
        <v>56</v>
      </c>
      <c r="AB17" s="653" t="s">
        <v>57</v>
      </c>
      <c r="AC17" s="653" t="s">
        <v>58</v>
      </c>
      <c r="AD17" s="653" t="s">
        <v>59</v>
      </c>
      <c r="AE17" s="654"/>
      <c r="AF17" s="655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13"/>
      <c r="E18" s="614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3"/>
      <c r="Q18" s="846"/>
      <c r="R18" s="846"/>
      <c r="S18" s="846"/>
      <c r="T18" s="614"/>
      <c r="U18" s="67" t="s">
        <v>61</v>
      </c>
      <c r="V18" s="67" t="s">
        <v>62</v>
      </c>
      <c r="W18" s="615"/>
      <c r="X18" s="615"/>
      <c r="Y18" s="624"/>
      <c r="Z18" s="742"/>
      <c r="AA18" s="732"/>
      <c r="AB18" s="732"/>
      <c r="AC18" s="732"/>
      <c r="AD18" s="656"/>
      <c r="AE18" s="657"/>
      <c r="AF18" s="658"/>
      <c r="AG18" s="66"/>
      <c r="BD18" s="65"/>
    </row>
    <row r="19" spans="1:68" ht="27.75" hidden="1" customHeight="1" x14ac:dyDescent="0.2">
      <c r="A19" s="728" t="s">
        <v>63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hidden="1" customHeight="1" x14ac:dyDescent="0.25">
      <c r="A20" s="581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hidden="1" customHeight="1" x14ac:dyDescent="0.25">
      <c r="A21" s="592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5" t="s">
        <v>69</v>
      </c>
      <c r="Q22" s="584"/>
      <c r="R22" s="584"/>
      <c r="S22" s="584"/>
      <c r="T22" s="585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2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2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728" t="s">
        <v>101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hidden="1" customHeight="1" x14ac:dyDescent="0.25">
      <c r="A39" s="581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hidden="1" customHeight="1" x14ac:dyDescent="0.25">
      <c r="A40" s="592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4"/>
      <c r="R42" s="584"/>
      <c r="S42" s="584"/>
      <c r="T42" s="585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4"/>
      <c r="R43" s="584"/>
      <c r="S43" s="584"/>
      <c r="T43" s="585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2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81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hidden="1" customHeight="1" x14ac:dyDescent="0.25">
      <c r="A52" s="592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8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70</v>
      </c>
      <c r="X54" s="575">
        <v>30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7">
        <f>IFERROR(X53/H53,"0")+IFERROR(X54/H54,"0")+IFERROR(X55/H55,"0")+IFERROR(X56/H56,"0")+IFERROR(X57/H57,"0")+IFERROR(X58/H58,"0")</f>
        <v>2.7777777777777777</v>
      </c>
      <c r="Y59" s="577">
        <f>IFERROR(Y53/H53,"0")+IFERROR(Y54/H54,"0")+IFERROR(Y55/H55,"0")+IFERROR(Y56/H56,"0")+IFERROR(Y57/H57,"0")+IFERROR(Y58/H58,"0")</f>
        <v>3.0000000000000004</v>
      </c>
      <c r="Z59" s="577">
        <f>IFERROR(IF(Z53="",0,Z53),"0")+IFERROR(IF(Z54="",0,Z54),"0")+IFERROR(IF(Z55="",0,Z55),"0")+IFERROR(IF(Z56="",0,Z56),"0")+IFERROR(IF(Z57="",0,Z57),"0")+IFERROR(IF(Z58="",0,Z58),"0")</f>
        <v>5.6940000000000004E-2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7">
        <f>IFERROR(SUM(X53:X58),"0")</f>
        <v>30</v>
      </c>
      <c r="Y60" s="577">
        <f>IFERROR(SUM(Y53:Y58),"0")</f>
        <v>32.400000000000006</v>
      </c>
      <c r="Z60" s="37"/>
      <c r="AA60" s="578"/>
      <c r="AB60" s="578"/>
      <c r="AC60" s="578"/>
    </row>
    <row r="61" spans="1:68" ht="14.25" hidden="1" customHeight="1" x14ac:dyDescent="0.25">
      <c r="A61" s="592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2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2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2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6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581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hidden="1" customHeight="1" x14ac:dyDescent="0.25">
      <c r="A89" s="592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2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53" t="s">
        <v>194</v>
      </c>
      <c r="Q96" s="584"/>
      <c r="R96" s="584"/>
      <c r="S96" s="584"/>
      <c r="T96" s="585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6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605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6"/>
      <c r="P102" s="596" t="s">
        <v>72</v>
      </c>
      <c r="Q102" s="597"/>
      <c r="R102" s="597"/>
      <c r="S102" s="597"/>
      <c r="T102" s="597"/>
      <c r="U102" s="597"/>
      <c r="V102" s="598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6"/>
      <c r="P103" s="596" t="s">
        <v>72</v>
      </c>
      <c r="Q103" s="597"/>
      <c r="R103" s="597"/>
      <c r="S103" s="597"/>
      <c r="T103" s="597"/>
      <c r="U103" s="597"/>
      <c r="V103" s="598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581" t="s">
        <v>207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hidden="1" customHeight="1" x14ac:dyDescent="0.25">
      <c r="A105" s="592" t="s">
        <v>103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05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6"/>
      <c r="P110" s="596" t="s">
        <v>72</v>
      </c>
      <c r="Q110" s="597"/>
      <c r="R110" s="597"/>
      <c r="S110" s="597"/>
      <c r="T110" s="597"/>
      <c r="U110" s="597"/>
      <c r="V110" s="598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6"/>
      <c r="P111" s="596" t="s">
        <v>72</v>
      </c>
      <c r="Q111" s="597"/>
      <c r="R111" s="597"/>
      <c r="S111" s="597"/>
      <c r="T111" s="597"/>
      <c r="U111" s="597"/>
      <c r="V111" s="598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2" t="s">
        <v>142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8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05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6"/>
      <c r="P116" s="596" t="s">
        <v>72</v>
      </c>
      <c r="Q116" s="597"/>
      <c r="R116" s="597"/>
      <c r="S116" s="597"/>
      <c r="T116" s="597"/>
      <c r="U116" s="597"/>
      <c r="V116" s="598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6"/>
      <c r="P117" s="596" t="s">
        <v>72</v>
      </c>
      <c r="Q117" s="597"/>
      <c r="R117" s="597"/>
      <c r="S117" s="597"/>
      <c r="T117" s="597"/>
      <c r="U117" s="597"/>
      <c r="V117" s="598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2" t="s">
        <v>74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4"/>
      <c r="R119" s="584"/>
      <c r="S119" s="584"/>
      <c r="T119" s="585"/>
      <c r="U119" s="34"/>
      <c r="V119" s="34"/>
      <c r="W119" s="35" t="s">
        <v>70</v>
      </c>
      <c r="X119" s="575">
        <v>150</v>
      </c>
      <c r="Y119" s="576">
        <f>IFERROR(IF(X119="",0,CEILING((X119/$H119),1)*$H119),"")</f>
        <v>153.9</v>
      </c>
      <c r="Z119" s="36">
        <f>IFERROR(IF(Y119=0,"",ROUNDUP(Y119/H119,0)*0.01898),"")</f>
        <v>0.36062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159.49999999999997</v>
      </c>
      <c r="BN119" s="64">
        <f>IFERROR(Y119*I119/H119,"0")</f>
        <v>163.64700000000002</v>
      </c>
      <c r="BO119" s="64">
        <f>IFERROR(1/J119*(X119/H119),"0")</f>
        <v>0.28935185185185186</v>
      </c>
      <c r="BP119" s="64">
        <f>IFERROR(1/J119*(Y119/H119),"0")</f>
        <v>0.296875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8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4"/>
      <c r="R120" s="584"/>
      <c r="S120" s="584"/>
      <c r="T120" s="585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9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6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5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6"/>
      <c r="P124" s="596" t="s">
        <v>72</v>
      </c>
      <c r="Q124" s="597"/>
      <c r="R124" s="597"/>
      <c r="S124" s="597"/>
      <c r="T124" s="597"/>
      <c r="U124" s="597"/>
      <c r="V124" s="598"/>
      <c r="W124" s="37" t="s">
        <v>73</v>
      </c>
      <c r="X124" s="577">
        <f>IFERROR(X119/H119,"0")+IFERROR(X120/H120,"0")+IFERROR(X121/H121,"0")+IFERROR(X122/H122,"0")+IFERROR(X123/H123,"0")</f>
        <v>18.518518518518519</v>
      </c>
      <c r="Y124" s="577">
        <f>IFERROR(Y119/H119,"0")+IFERROR(Y120/H120,"0")+IFERROR(Y121/H121,"0")+IFERROR(Y122/H122,"0")+IFERROR(Y123/H123,"0")</f>
        <v>19</v>
      </c>
      <c r="Z124" s="577">
        <f>IFERROR(IF(Z119="",0,Z119),"0")+IFERROR(IF(Z120="",0,Z120),"0")+IFERROR(IF(Z121="",0,Z121),"0")+IFERROR(IF(Z122="",0,Z122),"0")+IFERROR(IF(Z123="",0,Z123),"0")</f>
        <v>0.36062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6"/>
      <c r="P125" s="596" t="s">
        <v>72</v>
      </c>
      <c r="Q125" s="597"/>
      <c r="R125" s="597"/>
      <c r="S125" s="597"/>
      <c r="T125" s="597"/>
      <c r="U125" s="597"/>
      <c r="V125" s="598"/>
      <c r="W125" s="37" t="s">
        <v>70</v>
      </c>
      <c r="X125" s="577">
        <f>IFERROR(SUM(X119:X123),"0")</f>
        <v>150</v>
      </c>
      <c r="Y125" s="577">
        <f>IFERROR(SUM(Y119:Y123),"0")</f>
        <v>153.9</v>
      </c>
      <c r="Z125" s="37"/>
      <c r="AA125" s="578"/>
      <c r="AB125" s="578"/>
      <c r="AC125" s="578"/>
    </row>
    <row r="126" spans="1:68" ht="14.25" hidden="1" customHeight="1" x14ac:dyDescent="0.25">
      <c r="A126" s="592" t="s">
        <v>177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6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05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6"/>
      <c r="P129" s="596" t="s">
        <v>72</v>
      </c>
      <c r="Q129" s="597"/>
      <c r="R129" s="597"/>
      <c r="S129" s="597"/>
      <c r="T129" s="597"/>
      <c r="U129" s="597"/>
      <c r="V129" s="598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6"/>
      <c r="P130" s="596" t="s">
        <v>72</v>
      </c>
      <c r="Q130" s="597"/>
      <c r="R130" s="597"/>
      <c r="S130" s="597"/>
      <c r="T130" s="597"/>
      <c r="U130" s="597"/>
      <c r="V130" s="598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81" t="s">
        <v>242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hidden="1" customHeight="1" x14ac:dyDescent="0.25">
      <c r="A132" s="592" t="s">
        <v>103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05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6"/>
      <c r="P135" s="596" t="s">
        <v>72</v>
      </c>
      <c r="Q135" s="597"/>
      <c r="R135" s="597"/>
      <c r="S135" s="597"/>
      <c r="T135" s="597"/>
      <c r="U135" s="597"/>
      <c r="V135" s="598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6"/>
      <c r="P136" s="596" t="s">
        <v>72</v>
      </c>
      <c r="Q136" s="597"/>
      <c r="R136" s="597"/>
      <c r="S136" s="597"/>
      <c r="T136" s="597"/>
      <c r="U136" s="597"/>
      <c r="V136" s="598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2" t="s">
        <v>64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05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6"/>
      <c r="P140" s="596" t="s">
        <v>72</v>
      </c>
      <c r="Q140" s="597"/>
      <c r="R140" s="597"/>
      <c r="S140" s="597"/>
      <c r="T140" s="597"/>
      <c r="U140" s="597"/>
      <c r="V140" s="598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6"/>
      <c r="P141" s="596" t="s">
        <v>72</v>
      </c>
      <c r="Q141" s="597"/>
      <c r="R141" s="597"/>
      <c r="S141" s="597"/>
      <c r="T141" s="597"/>
      <c r="U141" s="597"/>
      <c r="V141" s="598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2" t="s">
        <v>74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9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05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6"/>
      <c r="P145" s="596" t="s">
        <v>72</v>
      </c>
      <c r="Q145" s="597"/>
      <c r="R145" s="597"/>
      <c r="S145" s="597"/>
      <c r="T145" s="597"/>
      <c r="U145" s="597"/>
      <c r="V145" s="598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6"/>
      <c r="P146" s="596" t="s">
        <v>72</v>
      </c>
      <c r="Q146" s="597"/>
      <c r="R146" s="597"/>
      <c r="S146" s="597"/>
      <c r="T146" s="597"/>
      <c r="U146" s="597"/>
      <c r="V146" s="598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81" t="s">
        <v>101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hidden="1" customHeight="1" x14ac:dyDescent="0.25">
      <c r="A148" s="592" t="s">
        <v>103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6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05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6"/>
      <c r="P150" s="596" t="s">
        <v>72</v>
      </c>
      <c r="Q150" s="597"/>
      <c r="R150" s="597"/>
      <c r="S150" s="597"/>
      <c r="T150" s="597"/>
      <c r="U150" s="597"/>
      <c r="V150" s="598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6"/>
      <c r="P151" s="596" t="s">
        <v>72</v>
      </c>
      <c r="Q151" s="597"/>
      <c r="R151" s="597"/>
      <c r="S151" s="597"/>
      <c r="T151" s="597"/>
      <c r="U151" s="597"/>
      <c r="V151" s="598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2" t="s">
        <v>64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05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6"/>
      <c r="P156" s="596" t="s">
        <v>72</v>
      </c>
      <c r="Q156" s="597"/>
      <c r="R156" s="597"/>
      <c r="S156" s="597"/>
      <c r="T156" s="597"/>
      <c r="U156" s="597"/>
      <c r="V156" s="598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6"/>
      <c r="P157" s="596" t="s">
        <v>72</v>
      </c>
      <c r="Q157" s="597"/>
      <c r="R157" s="597"/>
      <c r="S157" s="597"/>
      <c r="T157" s="597"/>
      <c r="U157" s="597"/>
      <c r="V157" s="598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728" t="s">
        <v>266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hidden="1" customHeight="1" x14ac:dyDescent="0.25">
      <c r="A159" s="581" t="s">
        <v>267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hidden="1" customHeight="1" x14ac:dyDescent="0.25">
      <c r="A160" s="592" t="s">
        <v>142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05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6"/>
      <c r="P162" s="596" t="s">
        <v>72</v>
      </c>
      <c r="Q162" s="597"/>
      <c r="R162" s="597"/>
      <c r="S162" s="597"/>
      <c r="T162" s="597"/>
      <c r="U162" s="597"/>
      <c r="V162" s="598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6"/>
      <c r="P163" s="596" t="s">
        <v>72</v>
      </c>
      <c r="Q163" s="597"/>
      <c r="R163" s="597"/>
      <c r="S163" s="597"/>
      <c r="T163" s="597"/>
      <c r="U163" s="597"/>
      <c r="V163" s="598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2" t="s">
        <v>64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605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6"/>
      <c r="P174" s="596" t="s">
        <v>72</v>
      </c>
      <c r="Q174" s="597"/>
      <c r="R174" s="597"/>
      <c r="S174" s="597"/>
      <c r="T174" s="597"/>
      <c r="U174" s="597"/>
      <c r="V174" s="598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6"/>
      <c r="P175" s="596" t="s">
        <v>72</v>
      </c>
      <c r="Q175" s="597"/>
      <c r="R175" s="597"/>
      <c r="S175" s="597"/>
      <c r="T175" s="597"/>
      <c r="U175" s="597"/>
      <c r="V175" s="598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2" t="s">
        <v>95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05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6"/>
      <c r="P180" s="596" t="s">
        <v>72</v>
      </c>
      <c r="Q180" s="597"/>
      <c r="R180" s="597"/>
      <c r="S180" s="597"/>
      <c r="T180" s="597"/>
      <c r="U180" s="597"/>
      <c r="V180" s="598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6"/>
      <c r="P181" s="596" t="s">
        <v>72</v>
      </c>
      <c r="Q181" s="597"/>
      <c r="R181" s="597"/>
      <c r="S181" s="597"/>
      <c r="T181" s="597"/>
      <c r="U181" s="597"/>
      <c r="V181" s="598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2" t="s">
        <v>304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5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6"/>
      <c r="P184" s="596" t="s">
        <v>72</v>
      </c>
      <c r="Q184" s="597"/>
      <c r="R184" s="597"/>
      <c r="S184" s="597"/>
      <c r="T184" s="597"/>
      <c r="U184" s="597"/>
      <c r="V184" s="598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6"/>
      <c r="P185" s="596" t="s">
        <v>72</v>
      </c>
      <c r="Q185" s="597"/>
      <c r="R185" s="597"/>
      <c r="S185" s="597"/>
      <c r="T185" s="597"/>
      <c r="U185" s="597"/>
      <c r="V185" s="598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81" t="s">
        <v>307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hidden="1" customHeight="1" x14ac:dyDescent="0.25">
      <c r="A187" s="592" t="s">
        <v>103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8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05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6"/>
      <c r="P190" s="596" t="s">
        <v>72</v>
      </c>
      <c r="Q190" s="597"/>
      <c r="R190" s="597"/>
      <c r="S190" s="597"/>
      <c r="T190" s="597"/>
      <c r="U190" s="597"/>
      <c r="V190" s="598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6"/>
      <c r="P191" s="596" t="s">
        <v>72</v>
      </c>
      <c r="Q191" s="597"/>
      <c r="R191" s="597"/>
      <c r="S191" s="597"/>
      <c r="T191" s="597"/>
      <c r="U191" s="597"/>
      <c r="V191" s="598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2" t="s">
        <v>142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8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05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6"/>
      <c r="P195" s="596" t="s">
        <v>72</v>
      </c>
      <c r="Q195" s="597"/>
      <c r="R195" s="597"/>
      <c r="S195" s="597"/>
      <c r="T195" s="597"/>
      <c r="U195" s="597"/>
      <c r="V195" s="598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6"/>
      <c r="P196" s="596" t="s">
        <v>72</v>
      </c>
      <c r="Q196" s="597"/>
      <c r="R196" s="597"/>
      <c r="S196" s="597"/>
      <c r="T196" s="597"/>
      <c r="U196" s="597"/>
      <c r="V196" s="598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2" t="s">
        <v>64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05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6"/>
      <c r="P206" s="596" t="s">
        <v>72</v>
      </c>
      <c r="Q206" s="597"/>
      <c r="R206" s="597"/>
      <c r="S206" s="597"/>
      <c r="T206" s="597"/>
      <c r="U206" s="597"/>
      <c r="V206" s="598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6"/>
      <c r="P207" s="596" t="s">
        <v>72</v>
      </c>
      <c r="Q207" s="597"/>
      <c r="R207" s="597"/>
      <c r="S207" s="597"/>
      <c r="T207" s="597"/>
      <c r="U207" s="597"/>
      <c r="V207" s="598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2" t="s">
        <v>74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05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6"/>
      <c r="P218" s="596" t="s">
        <v>72</v>
      </c>
      <c r="Q218" s="597"/>
      <c r="R218" s="597"/>
      <c r="S218" s="597"/>
      <c r="T218" s="597"/>
      <c r="U218" s="597"/>
      <c r="V218" s="598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6"/>
      <c r="P219" s="596" t="s">
        <v>72</v>
      </c>
      <c r="Q219" s="597"/>
      <c r="R219" s="597"/>
      <c r="S219" s="597"/>
      <c r="T219" s="597"/>
      <c r="U219" s="597"/>
      <c r="V219" s="598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2" t="s">
        <v>177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05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6"/>
      <c r="P223" s="596" t="s">
        <v>72</v>
      </c>
      <c r="Q223" s="597"/>
      <c r="R223" s="597"/>
      <c r="S223" s="597"/>
      <c r="T223" s="597"/>
      <c r="U223" s="597"/>
      <c r="V223" s="598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6"/>
      <c r="P224" s="596" t="s">
        <v>72</v>
      </c>
      <c r="Q224" s="597"/>
      <c r="R224" s="597"/>
      <c r="S224" s="597"/>
      <c r="T224" s="597"/>
      <c r="U224" s="597"/>
      <c r="V224" s="598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581" t="s">
        <v>368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hidden="1" customHeight="1" x14ac:dyDescent="0.25">
      <c r="A226" s="592" t="s">
        <v>103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605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6"/>
      <c r="P234" s="596" t="s">
        <v>72</v>
      </c>
      <c r="Q234" s="597"/>
      <c r="R234" s="597"/>
      <c r="S234" s="597"/>
      <c r="T234" s="597"/>
      <c r="U234" s="597"/>
      <c r="V234" s="598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6"/>
      <c r="P235" s="596" t="s">
        <v>72</v>
      </c>
      <c r="Q235" s="597"/>
      <c r="R235" s="597"/>
      <c r="S235" s="597"/>
      <c r="T235" s="597"/>
      <c r="U235" s="597"/>
      <c r="V235" s="598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2" t="s">
        <v>142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05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6"/>
      <c r="P239" s="596" t="s">
        <v>72</v>
      </c>
      <c r="Q239" s="597"/>
      <c r="R239" s="597"/>
      <c r="S239" s="597"/>
      <c r="T239" s="597"/>
      <c r="U239" s="597"/>
      <c r="V239" s="598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6"/>
      <c r="P240" s="596" t="s">
        <v>72</v>
      </c>
      <c r="Q240" s="597"/>
      <c r="R240" s="597"/>
      <c r="S240" s="597"/>
      <c r="T240" s="597"/>
      <c r="U240" s="597"/>
      <c r="V240" s="598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2" t="s">
        <v>391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5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6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6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2" t="s">
        <v>395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05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6"/>
      <c r="P251" s="596" t="s">
        <v>72</v>
      </c>
      <c r="Q251" s="597"/>
      <c r="R251" s="597"/>
      <c r="S251" s="597"/>
      <c r="T251" s="597"/>
      <c r="U251" s="597"/>
      <c r="V251" s="598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6"/>
      <c r="P252" s="596" t="s">
        <v>72</v>
      </c>
      <c r="Q252" s="597"/>
      <c r="R252" s="597"/>
      <c r="S252" s="597"/>
      <c r="T252" s="597"/>
      <c r="U252" s="597"/>
      <c r="V252" s="598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81" t="s">
        <v>407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hidden="1" customHeight="1" x14ac:dyDescent="0.25">
      <c r="A254" s="592" t="s">
        <v>103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605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6"/>
      <c r="P260" s="596" t="s">
        <v>72</v>
      </c>
      <c r="Q260" s="597"/>
      <c r="R260" s="597"/>
      <c r="S260" s="597"/>
      <c r="T260" s="597"/>
      <c r="U260" s="597"/>
      <c r="V260" s="598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6"/>
      <c r="P261" s="596" t="s">
        <v>72</v>
      </c>
      <c r="Q261" s="597"/>
      <c r="R261" s="597"/>
      <c r="S261" s="597"/>
      <c r="T261" s="597"/>
      <c r="U261" s="597"/>
      <c r="V261" s="598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581" t="s">
        <v>423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hidden="1" customHeight="1" x14ac:dyDescent="0.25">
      <c r="A263" s="592" t="s">
        <v>103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8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93" t="s">
        <v>434</v>
      </c>
      <c r="Q267" s="584"/>
      <c r="R267" s="584"/>
      <c r="S267" s="584"/>
      <c r="T267" s="585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5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6"/>
      <c r="P268" s="596" t="s">
        <v>72</v>
      </c>
      <c r="Q268" s="597"/>
      <c r="R268" s="597"/>
      <c r="S268" s="597"/>
      <c r="T268" s="597"/>
      <c r="U268" s="597"/>
      <c r="V268" s="598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6"/>
      <c r="P269" s="596" t="s">
        <v>72</v>
      </c>
      <c r="Q269" s="597"/>
      <c r="R269" s="597"/>
      <c r="S269" s="597"/>
      <c r="T269" s="597"/>
      <c r="U269" s="597"/>
      <c r="V269" s="598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81" t="s">
        <v>436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hidden="1" customHeight="1" x14ac:dyDescent="0.25">
      <c r="A271" s="592" t="s">
        <v>74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8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605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6"/>
      <c r="P275" s="596" t="s">
        <v>72</v>
      </c>
      <c r="Q275" s="597"/>
      <c r="R275" s="597"/>
      <c r="S275" s="597"/>
      <c r="T275" s="597"/>
      <c r="U275" s="597"/>
      <c r="V275" s="598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6"/>
      <c r="P276" s="596" t="s">
        <v>72</v>
      </c>
      <c r="Q276" s="597"/>
      <c r="R276" s="597"/>
      <c r="S276" s="597"/>
      <c r="T276" s="597"/>
      <c r="U276" s="597"/>
      <c r="V276" s="598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581" t="s">
        <v>446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hidden="1" customHeight="1" x14ac:dyDescent="0.25">
      <c r="A278" s="592" t="s">
        <v>64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05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6"/>
      <c r="P280" s="596" t="s">
        <v>72</v>
      </c>
      <c r="Q280" s="597"/>
      <c r="R280" s="597"/>
      <c r="S280" s="597"/>
      <c r="T280" s="597"/>
      <c r="U280" s="597"/>
      <c r="V280" s="598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6"/>
      <c r="P281" s="596" t="s">
        <v>72</v>
      </c>
      <c r="Q281" s="597"/>
      <c r="R281" s="597"/>
      <c r="S281" s="597"/>
      <c r="T281" s="597"/>
      <c r="U281" s="597"/>
      <c r="V281" s="598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2" t="s">
        <v>74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05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6"/>
      <c r="P284" s="596" t="s">
        <v>72</v>
      </c>
      <c r="Q284" s="597"/>
      <c r="R284" s="597"/>
      <c r="S284" s="597"/>
      <c r="T284" s="597"/>
      <c r="U284" s="597"/>
      <c r="V284" s="598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6"/>
      <c r="P285" s="596" t="s">
        <v>72</v>
      </c>
      <c r="Q285" s="597"/>
      <c r="R285" s="597"/>
      <c r="S285" s="597"/>
      <c r="T285" s="597"/>
      <c r="U285" s="597"/>
      <c r="V285" s="598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81" t="s">
        <v>453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hidden="1" customHeight="1" x14ac:dyDescent="0.25">
      <c r="A287" s="592" t="s">
        <v>103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605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6"/>
      <c r="P289" s="596" t="s">
        <v>72</v>
      </c>
      <c r="Q289" s="597"/>
      <c r="R289" s="597"/>
      <c r="S289" s="597"/>
      <c r="T289" s="597"/>
      <c r="U289" s="597"/>
      <c r="V289" s="598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6"/>
      <c r="P290" s="596" t="s">
        <v>72</v>
      </c>
      <c r="Q290" s="597"/>
      <c r="R290" s="597"/>
      <c r="S290" s="597"/>
      <c r="T290" s="597"/>
      <c r="U290" s="597"/>
      <c r="V290" s="598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81" t="s">
        <v>458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hidden="1" customHeight="1" x14ac:dyDescent="0.25">
      <c r="A292" s="592" t="s">
        <v>103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462</v>
      </c>
      <c r="B295" s="54" t="s">
        <v>466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605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6"/>
      <c r="P299" s="596" t="s">
        <v>72</v>
      </c>
      <c r="Q299" s="597"/>
      <c r="R299" s="597"/>
      <c r="S299" s="597"/>
      <c r="T299" s="597"/>
      <c r="U299" s="597"/>
      <c r="V299" s="598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6"/>
      <c r="P300" s="596" t="s">
        <v>72</v>
      </c>
      <c r="Q300" s="597"/>
      <c r="R300" s="597"/>
      <c r="S300" s="597"/>
      <c r="T300" s="597"/>
      <c r="U300" s="597"/>
      <c r="V300" s="598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2" t="s">
        <v>64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8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605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6"/>
      <c r="P309" s="596" t="s">
        <v>72</v>
      </c>
      <c r="Q309" s="597"/>
      <c r="R309" s="597"/>
      <c r="S309" s="597"/>
      <c r="T309" s="597"/>
      <c r="U309" s="597"/>
      <c r="V309" s="598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6"/>
      <c r="P310" s="596" t="s">
        <v>72</v>
      </c>
      <c r="Q310" s="597"/>
      <c r="R310" s="597"/>
      <c r="S310" s="597"/>
      <c r="T310" s="597"/>
      <c r="U310" s="597"/>
      <c r="V310" s="598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2" t="s">
        <v>74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hidden="1" customHeight="1" x14ac:dyDescent="0.25">
      <c r="A312" s="54" t="s">
        <v>495</v>
      </c>
      <c r="B312" s="54" t="s">
        <v>496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9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605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6"/>
      <c r="P317" s="596" t="s">
        <v>72</v>
      </c>
      <c r="Q317" s="597"/>
      <c r="R317" s="597"/>
      <c r="S317" s="597"/>
      <c r="T317" s="597"/>
      <c r="U317" s="597"/>
      <c r="V317" s="598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6"/>
      <c r="P318" s="596" t="s">
        <v>72</v>
      </c>
      <c r="Q318" s="597"/>
      <c r="R318" s="597"/>
      <c r="S318" s="597"/>
      <c r="T318" s="597"/>
      <c r="U318" s="597"/>
      <c r="V318" s="598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2" t="s">
        <v>177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70</v>
      </c>
      <c r="X321" s="575">
        <v>50</v>
      </c>
      <c r="Y321" s="576">
        <f>IFERROR(IF(X321="",0,CEILING((X321/$H321),1)*$H321),"")</f>
        <v>54.6</v>
      </c>
      <c r="Z321" s="36">
        <f>IFERROR(IF(Y321=0,"",ROUNDUP(Y321/H321,0)*0.01898),"")</f>
        <v>0.13286000000000001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53.326923076923087</v>
      </c>
      <c r="BN321" s="64">
        <f>IFERROR(Y321*I321/H321,"0")</f>
        <v>58.233000000000011</v>
      </c>
      <c r="BO321" s="64">
        <f>IFERROR(1/J321*(X321/H321),"0")</f>
        <v>0.10016025641025642</v>
      </c>
      <c r="BP321" s="64">
        <f>IFERROR(1/J321*(Y321/H321),"0")</f>
        <v>0.109375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7">
        <f>IFERROR(X320/H320,"0")+IFERROR(X321/H321,"0")+IFERROR(X322/H322,"0")</f>
        <v>6.4102564102564106</v>
      </c>
      <c r="Y323" s="577">
        <f>IFERROR(Y320/H320,"0")+IFERROR(Y321/H321,"0")+IFERROR(Y322/H322,"0")</f>
        <v>7</v>
      </c>
      <c r="Z323" s="577">
        <f>IFERROR(IF(Z320="",0,Z320),"0")+IFERROR(IF(Z321="",0,Z321),"0")+IFERROR(IF(Z322="",0,Z322),"0")</f>
        <v>0.13286000000000001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7">
        <f>IFERROR(SUM(X320:X322),"0")</f>
        <v>50</v>
      </c>
      <c r="Y324" s="577">
        <f>IFERROR(SUM(Y320:Y322),"0")</f>
        <v>54.6</v>
      </c>
      <c r="Z324" s="37"/>
      <c r="AA324" s="578"/>
      <c r="AB324" s="578"/>
      <c r="AC324" s="578"/>
    </row>
    <row r="325" spans="1:68" ht="14.25" hidden="1" customHeight="1" x14ac:dyDescent="0.25">
      <c r="A325" s="592" t="s">
        <v>95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93" t="s">
        <v>521</v>
      </c>
      <c r="Q326" s="584"/>
      <c r="R326" s="584"/>
      <c r="S326" s="584"/>
      <c r="T326" s="585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50" t="s">
        <v>525</v>
      </c>
      <c r="Q327" s="584"/>
      <c r="R327" s="584"/>
      <c r="S327" s="584"/>
      <c r="T327" s="585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901" t="s">
        <v>529</v>
      </c>
      <c r="Q328" s="584"/>
      <c r="R328" s="584"/>
      <c r="S328" s="584"/>
      <c r="T328" s="585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5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6"/>
      <c r="P331" s="596" t="s">
        <v>72</v>
      </c>
      <c r="Q331" s="597"/>
      <c r="R331" s="597"/>
      <c r="S331" s="597"/>
      <c r="T331" s="597"/>
      <c r="U331" s="597"/>
      <c r="V331" s="598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6"/>
      <c r="P332" s="596" t="s">
        <v>72</v>
      </c>
      <c r="Q332" s="597"/>
      <c r="R332" s="597"/>
      <c r="S332" s="597"/>
      <c r="T332" s="597"/>
      <c r="U332" s="597"/>
      <c r="V332" s="598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2" t="s">
        <v>535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5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6"/>
      <c r="P337" s="596" t="s">
        <v>72</v>
      </c>
      <c r="Q337" s="597"/>
      <c r="R337" s="597"/>
      <c r="S337" s="597"/>
      <c r="T337" s="597"/>
      <c r="U337" s="597"/>
      <c r="V337" s="598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6"/>
      <c r="P338" s="596" t="s">
        <v>72</v>
      </c>
      <c r="Q338" s="597"/>
      <c r="R338" s="597"/>
      <c r="S338" s="597"/>
      <c r="T338" s="597"/>
      <c r="U338" s="597"/>
      <c r="V338" s="598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81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hidden="1" customHeight="1" x14ac:dyDescent="0.25">
      <c r="A340" s="592" t="s">
        <v>74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5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6"/>
      <c r="P344" s="596" t="s">
        <v>72</v>
      </c>
      <c r="Q344" s="597"/>
      <c r="R344" s="597"/>
      <c r="S344" s="597"/>
      <c r="T344" s="597"/>
      <c r="U344" s="597"/>
      <c r="V344" s="598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6"/>
      <c r="P345" s="596" t="s">
        <v>72</v>
      </c>
      <c r="Q345" s="597"/>
      <c r="R345" s="597"/>
      <c r="S345" s="597"/>
      <c r="T345" s="597"/>
      <c r="U345" s="597"/>
      <c r="V345" s="598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728" t="s">
        <v>554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hidden="1" customHeight="1" x14ac:dyDescent="0.25">
      <c r="A347" s="581" t="s">
        <v>555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hidden="1" customHeight="1" x14ac:dyDescent="0.25">
      <c r="A348" s="592" t="s">
        <v>103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hidden="1" customHeight="1" x14ac:dyDescent="0.25">
      <c r="A349" s="54" t="s">
        <v>556</v>
      </c>
      <c r="B349" s="54" t="s">
        <v>557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70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70</v>
      </c>
      <c r="X350" s="575">
        <v>50</v>
      </c>
      <c r="Y350" s="576">
        <f t="shared" si="52"/>
        <v>60</v>
      </c>
      <c r="Z350" s="36">
        <f>IFERROR(IF(Y350=0,"",ROUNDUP(Y350/H350,0)*0.02175),"")</f>
        <v>8.6999999999999994E-2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51.6</v>
      </c>
      <c r="BN350" s="64">
        <f t="shared" si="54"/>
        <v>61.92</v>
      </c>
      <c r="BO350" s="64">
        <f t="shared" si="55"/>
        <v>6.9444444444444448E-2</v>
      </c>
      <c r="BP350" s="64">
        <f t="shared" si="56"/>
        <v>8.3333333333333329E-2</v>
      </c>
    </row>
    <row r="351" spans="1:68" ht="27" hidden="1" customHeight="1" x14ac:dyDescent="0.25">
      <c r="A351" s="54" t="s">
        <v>562</v>
      </c>
      <c r="B351" s="54" t="s">
        <v>563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8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8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70</v>
      </c>
      <c r="X352" s="575">
        <v>250</v>
      </c>
      <c r="Y352" s="576">
        <f t="shared" si="52"/>
        <v>255</v>
      </c>
      <c r="Z352" s="36">
        <f>IFERROR(IF(Y352=0,"",ROUNDUP(Y352/H352,0)*0.02175),"")</f>
        <v>0.36974999999999997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258</v>
      </c>
      <c r="BN352" s="64">
        <f t="shared" si="54"/>
        <v>263.16000000000003</v>
      </c>
      <c r="BO352" s="64">
        <f t="shared" si="55"/>
        <v>0.34722222222222221</v>
      </c>
      <c r="BP352" s="64">
        <f t="shared" si="56"/>
        <v>0.35416666666666663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6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5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6"/>
      <c r="P356" s="596" t="s">
        <v>72</v>
      </c>
      <c r="Q356" s="597"/>
      <c r="R356" s="597"/>
      <c r="S356" s="597"/>
      <c r="T356" s="597"/>
      <c r="U356" s="597"/>
      <c r="V356" s="598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20</v>
      </c>
      <c r="Y356" s="577">
        <f>IFERROR(Y349/H349,"0")+IFERROR(Y350/H350,"0")+IFERROR(Y351/H351,"0")+IFERROR(Y352/H352,"0")+IFERROR(Y353/H353,"0")+IFERROR(Y354/H354,"0")+IFERROR(Y355/H355,"0")</f>
        <v>21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0.45674999999999999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6"/>
      <c r="P357" s="596" t="s">
        <v>72</v>
      </c>
      <c r="Q357" s="597"/>
      <c r="R357" s="597"/>
      <c r="S357" s="597"/>
      <c r="T357" s="597"/>
      <c r="U357" s="597"/>
      <c r="V357" s="598"/>
      <c r="W357" s="37" t="s">
        <v>70</v>
      </c>
      <c r="X357" s="577">
        <f>IFERROR(SUM(X349:X355),"0")</f>
        <v>300</v>
      </c>
      <c r="Y357" s="577">
        <f>IFERROR(SUM(Y349:Y355),"0")</f>
        <v>315</v>
      </c>
      <c r="Z357" s="37"/>
      <c r="AA357" s="578"/>
      <c r="AB357" s="578"/>
      <c r="AC357" s="578"/>
    </row>
    <row r="358" spans="1:68" ht="14.25" hidden="1" customHeight="1" x14ac:dyDescent="0.25">
      <c r="A358" s="592" t="s">
        <v>142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70</v>
      </c>
      <c r="X359" s="575">
        <v>300</v>
      </c>
      <c r="Y359" s="576">
        <f>IFERROR(IF(X359="",0,CEILING((X359/$H359),1)*$H359),"")</f>
        <v>300</v>
      </c>
      <c r="Z359" s="36">
        <f>IFERROR(IF(Y359=0,"",ROUNDUP(Y359/H359,0)*0.02175),"")</f>
        <v>0.43499999999999994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309.60000000000002</v>
      </c>
      <c r="BN359" s="64">
        <f>IFERROR(Y359*I359/H359,"0")</f>
        <v>309.60000000000002</v>
      </c>
      <c r="BO359" s="64">
        <f>IFERROR(1/J359*(X359/H359),"0")</f>
        <v>0.41666666666666663</v>
      </c>
      <c r="BP359" s="64">
        <f>IFERROR(1/J359*(Y359/H359),"0")</f>
        <v>0.41666666666666663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6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7">
        <f>IFERROR(X359/H359,"0")+IFERROR(X360/H360,"0")</f>
        <v>20</v>
      </c>
      <c r="Y361" s="577">
        <f>IFERROR(Y359/H359,"0")+IFERROR(Y360/H360,"0")</f>
        <v>20</v>
      </c>
      <c r="Z361" s="577">
        <f>IFERROR(IF(Z359="",0,Z359),"0")+IFERROR(IF(Z360="",0,Z360),"0")</f>
        <v>0.43499999999999994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7">
        <f>IFERROR(SUM(X359:X360),"0")</f>
        <v>300</v>
      </c>
      <c r="Y362" s="577">
        <f>IFERROR(SUM(Y359:Y360),"0")</f>
        <v>300</v>
      </c>
      <c r="Z362" s="37"/>
      <c r="AA362" s="578"/>
      <c r="AB362" s="578"/>
      <c r="AC362" s="578"/>
    </row>
    <row r="363" spans="1:68" ht="14.25" hidden="1" customHeight="1" x14ac:dyDescent="0.25">
      <c r="A363" s="592" t="s">
        <v>74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59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60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2" t="s">
        <v>177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5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6"/>
      <c r="P370" s="596" t="s">
        <v>72</v>
      </c>
      <c r="Q370" s="597"/>
      <c r="R370" s="597"/>
      <c r="S370" s="597"/>
      <c r="T370" s="597"/>
      <c r="U370" s="597"/>
      <c r="V370" s="598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6"/>
      <c r="P371" s="596" t="s">
        <v>72</v>
      </c>
      <c r="Q371" s="597"/>
      <c r="R371" s="597"/>
      <c r="S371" s="597"/>
      <c r="T371" s="597"/>
      <c r="U371" s="597"/>
      <c r="V371" s="598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581" t="s">
        <v>589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hidden="1" customHeight="1" x14ac:dyDescent="0.25">
      <c r="A373" s="592" t="s">
        <v>103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5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6"/>
      <c r="P378" s="596" t="s">
        <v>72</v>
      </c>
      <c r="Q378" s="597"/>
      <c r="R378" s="597"/>
      <c r="S378" s="597"/>
      <c r="T378" s="597"/>
      <c r="U378" s="597"/>
      <c r="V378" s="598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6"/>
      <c r="P379" s="596" t="s">
        <v>72</v>
      </c>
      <c r="Q379" s="597"/>
      <c r="R379" s="597"/>
      <c r="S379" s="597"/>
      <c r="T379" s="597"/>
      <c r="U379" s="597"/>
      <c r="V379" s="598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2" t="s">
        <v>64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605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6"/>
      <c r="P382" s="596" t="s">
        <v>72</v>
      </c>
      <c r="Q382" s="597"/>
      <c r="R382" s="597"/>
      <c r="S382" s="597"/>
      <c r="T382" s="597"/>
      <c r="U382" s="597"/>
      <c r="V382" s="598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6"/>
      <c r="P383" s="596" t="s">
        <v>72</v>
      </c>
      <c r="Q383" s="597"/>
      <c r="R383" s="597"/>
      <c r="S383" s="597"/>
      <c r="T383" s="597"/>
      <c r="U383" s="597"/>
      <c r="V383" s="598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2" t="s">
        <v>74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6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70</v>
      </c>
      <c r="X385" s="575">
        <v>300</v>
      </c>
      <c r="Y385" s="576">
        <f>IFERROR(IF(X385="",0,CEILING((X385/$H385),1)*$H385),"")</f>
        <v>306</v>
      </c>
      <c r="Z385" s="36">
        <f>IFERROR(IF(Y385=0,"",ROUNDUP(Y385/H385,0)*0.01898),"")</f>
        <v>0.64532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317.29999999999995</v>
      </c>
      <c r="BN385" s="64">
        <f>IFERROR(Y385*I385/H385,"0")</f>
        <v>323.64599999999996</v>
      </c>
      <c r="BO385" s="64">
        <f>IFERROR(1/J385*(X385/H385),"0")</f>
        <v>0.52083333333333337</v>
      </c>
      <c r="BP385" s="64">
        <f>IFERROR(1/J385*(Y385/H385),"0")</f>
        <v>0.53125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7">
        <f>IFERROR(X385/H385,"0")+IFERROR(X386/H386,"0")</f>
        <v>33.333333333333336</v>
      </c>
      <c r="Y387" s="577">
        <f>IFERROR(Y385/H385,"0")+IFERROR(Y386/H386,"0")</f>
        <v>34</v>
      </c>
      <c r="Z387" s="577">
        <f>IFERROR(IF(Z385="",0,Z385),"0")+IFERROR(IF(Z386="",0,Z386),"0")</f>
        <v>0.64532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7">
        <f>IFERROR(SUM(X385:X386),"0")</f>
        <v>300</v>
      </c>
      <c r="Y388" s="577">
        <f>IFERROR(SUM(Y385:Y386),"0")</f>
        <v>306</v>
      </c>
      <c r="Z388" s="37"/>
      <c r="AA388" s="578"/>
      <c r="AB388" s="578"/>
      <c r="AC388" s="578"/>
    </row>
    <row r="389" spans="1:68" ht="14.25" hidden="1" customHeight="1" x14ac:dyDescent="0.25">
      <c r="A389" s="592" t="s">
        <v>177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605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6"/>
      <c r="P391" s="596" t="s">
        <v>72</v>
      </c>
      <c r="Q391" s="597"/>
      <c r="R391" s="597"/>
      <c r="S391" s="597"/>
      <c r="T391" s="597"/>
      <c r="U391" s="597"/>
      <c r="V391" s="598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6"/>
      <c r="P392" s="596" t="s">
        <v>72</v>
      </c>
      <c r="Q392" s="597"/>
      <c r="R392" s="597"/>
      <c r="S392" s="597"/>
      <c r="T392" s="597"/>
      <c r="U392" s="597"/>
      <c r="V392" s="598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728" t="s">
        <v>611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hidden="1" customHeight="1" x14ac:dyDescent="0.25">
      <c r="A394" s="581" t="s">
        <v>612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hidden="1" customHeight="1" x14ac:dyDescent="0.25">
      <c r="A395" s="592" t="s">
        <v>64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7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605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6"/>
      <c r="P406" s="596" t="s">
        <v>72</v>
      </c>
      <c r="Q406" s="597"/>
      <c r="R406" s="597"/>
      <c r="S406" s="597"/>
      <c r="T406" s="597"/>
      <c r="U406" s="597"/>
      <c r="V406" s="598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6"/>
      <c r="P407" s="596" t="s">
        <v>72</v>
      </c>
      <c r="Q407" s="597"/>
      <c r="R407" s="597"/>
      <c r="S407" s="597"/>
      <c r="T407" s="597"/>
      <c r="U407" s="597"/>
      <c r="V407" s="598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2" t="s">
        <v>74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60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81" t="s">
        <v>644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hidden="1" customHeight="1" x14ac:dyDescent="0.25">
      <c r="A414" s="592" t="s">
        <v>142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68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605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6"/>
      <c r="P417" s="596" t="s">
        <v>72</v>
      </c>
      <c r="Q417" s="597"/>
      <c r="R417" s="597"/>
      <c r="S417" s="597"/>
      <c r="T417" s="597"/>
      <c r="U417" s="597"/>
      <c r="V417" s="598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6"/>
      <c r="P418" s="596" t="s">
        <v>72</v>
      </c>
      <c r="Q418" s="597"/>
      <c r="R418" s="597"/>
      <c r="S418" s="597"/>
      <c r="T418" s="597"/>
      <c r="U418" s="597"/>
      <c r="V418" s="598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2" t="s">
        <v>64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605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6"/>
      <c r="P424" s="596" t="s">
        <v>72</v>
      </c>
      <c r="Q424" s="597"/>
      <c r="R424" s="597"/>
      <c r="S424" s="597"/>
      <c r="T424" s="597"/>
      <c r="U424" s="597"/>
      <c r="V424" s="598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6"/>
      <c r="P425" s="596" t="s">
        <v>72</v>
      </c>
      <c r="Q425" s="597"/>
      <c r="R425" s="597"/>
      <c r="S425" s="597"/>
      <c r="T425" s="597"/>
      <c r="U425" s="597"/>
      <c r="V425" s="598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581" t="s">
        <v>662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hidden="1" customHeight="1" x14ac:dyDescent="0.25">
      <c r="A427" s="592" t="s">
        <v>64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81" t="s">
        <v>666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hidden="1" customHeight="1" x14ac:dyDescent="0.25">
      <c r="A432" s="592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728" t="s">
        <v>670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hidden="1" customHeight="1" x14ac:dyDescent="0.25">
      <c r="A437" s="581" t="s">
        <v>670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hidden="1" customHeight="1" x14ac:dyDescent="0.25">
      <c r="A438" s="592" t="s">
        <v>103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70</v>
      </c>
      <c r="X441" s="575">
        <v>250</v>
      </c>
      <c r="Y441" s="576">
        <f t="shared" si="63"/>
        <v>253.44</v>
      </c>
      <c r="Z441" s="36">
        <f t="shared" si="64"/>
        <v>0.57408000000000003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267.04545454545456</v>
      </c>
      <c r="BN441" s="64">
        <f t="shared" si="66"/>
        <v>270.71999999999997</v>
      </c>
      <c r="BO441" s="64">
        <f t="shared" si="67"/>
        <v>0.45527389277389274</v>
      </c>
      <c r="BP441" s="64">
        <f t="shared" si="68"/>
        <v>0.46153846153846156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70</v>
      </c>
      <c r="X443" s="575">
        <v>300</v>
      </c>
      <c r="Y443" s="576">
        <f t="shared" si="63"/>
        <v>300.96000000000004</v>
      </c>
      <c r="Z443" s="36">
        <f t="shared" si="64"/>
        <v>0.68171999999999999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320.45454545454544</v>
      </c>
      <c r="BN443" s="64">
        <f t="shared" si="66"/>
        <v>321.48</v>
      </c>
      <c r="BO443" s="64">
        <f t="shared" si="67"/>
        <v>0.54632867132867136</v>
      </c>
      <c r="BP443" s="64">
        <f t="shared" si="68"/>
        <v>0.54807692307692313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5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6"/>
      <c r="P452" s="596" t="s">
        <v>72</v>
      </c>
      <c r="Q452" s="597"/>
      <c r="R452" s="597"/>
      <c r="S452" s="597"/>
      <c r="T452" s="597"/>
      <c r="U452" s="597"/>
      <c r="V452" s="598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104.16666666666666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105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1.2558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6"/>
      <c r="P453" s="596" t="s">
        <v>72</v>
      </c>
      <c r="Q453" s="597"/>
      <c r="R453" s="597"/>
      <c r="S453" s="597"/>
      <c r="T453" s="597"/>
      <c r="U453" s="597"/>
      <c r="V453" s="598"/>
      <c r="W453" s="37" t="s">
        <v>70</v>
      </c>
      <c r="X453" s="577">
        <f>IFERROR(SUM(X439:X451),"0")</f>
        <v>550</v>
      </c>
      <c r="Y453" s="577">
        <f>IFERROR(SUM(Y439:Y451),"0")</f>
        <v>554.40000000000009</v>
      </c>
      <c r="Z453" s="37"/>
      <c r="AA453" s="578"/>
      <c r="AB453" s="578"/>
      <c r="AC453" s="578"/>
    </row>
    <row r="454" spans="1:68" ht="14.25" hidden="1" customHeight="1" x14ac:dyDescent="0.25">
      <c r="A454" s="592" t="s">
        <v>142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70</v>
      </c>
      <c r="X455" s="575">
        <v>150</v>
      </c>
      <c r="Y455" s="576">
        <f>IFERROR(IF(X455="",0,CEILING((X455/$H455),1)*$H455),"")</f>
        <v>153.12</v>
      </c>
      <c r="Z455" s="36">
        <f>IFERROR(IF(Y455=0,"",ROUNDUP(Y455/H455,0)*0.01196),"")</f>
        <v>0.34683999999999998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160.22727272727272</v>
      </c>
      <c r="BN455" s="64">
        <f>IFERROR(Y455*I455/H455,"0")</f>
        <v>163.56</v>
      </c>
      <c r="BO455" s="64">
        <f>IFERROR(1/J455*(X455/H455),"0")</f>
        <v>0.27316433566433568</v>
      </c>
      <c r="BP455" s="64">
        <f>IFERROR(1/J455*(Y455/H455),"0")</f>
        <v>0.27884615384615385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5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6"/>
      <c r="P458" s="596" t="s">
        <v>72</v>
      </c>
      <c r="Q458" s="597"/>
      <c r="R458" s="597"/>
      <c r="S458" s="597"/>
      <c r="T458" s="597"/>
      <c r="U458" s="597"/>
      <c r="V458" s="598"/>
      <c r="W458" s="37" t="s">
        <v>73</v>
      </c>
      <c r="X458" s="577">
        <f>IFERROR(X455/H455,"0")+IFERROR(X456/H456,"0")+IFERROR(X457/H457,"0")</f>
        <v>28.409090909090907</v>
      </c>
      <c r="Y458" s="577">
        <f>IFERROR(Y455/H455,"0")+IFERROR(Y456/H456,"0")+IFERROR(Y457/H457,"0")</f>
        <v>29</v>
      </c>
      <c r="Z458" s="577">
        <f>IFERROR(IF(Z455="",0,Z455),"0")+IFERROR(IF(Z456="",0,Z456),"0")+IFERROR(IF(Z457="",0,Z457),"0")</f>
        <v>0.34683999999999998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6"/>
      <c r="P459" s="596" t="s">
        <v>72</v>
      </c>
      <c r="Q459" s="597"/>
      <c r="R459" s="597"/>
      <c r="S459" s="597"/>
      <c r="T459" s="597"/>
      <c r="U459" s="597"/>
      <c r="V459" s="598"/>
      <c r="W459" s="37" t="s">
        <v>70</v>
      </c>
      <c r="X459" s="577">
        <f>IFERROR(SUM(X455:X457),"0")</f>
        <v>150</v>
      </c>
      <c r="Y459" s="577">
        <f>IFERROR(SUM(Y455:Y457),"0")</f>
        <v>153.12</v>
      </c>
      <c r="Z459" s="37"/>
      <c r="AA459" s="578"/>
      <c r="AB459" s="578"/>
      <c r="AC459" s="578"/>
    </row>
    <row r="460" spans="1:68" ht="14.25" hidden="1" customHeight="1" x14ac:dyDescent="0.25">
      <c r="A460" s="592" t="s">
        <v>64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7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70</v>
      </c>
      <c r="X461" s="575">
        <v>30</v>
      </c>
      <c r="Y461" s="576">
        <f t="shared" ref="Y461:Y467" si="69">IFERROR(IF(X461="",0,CEILING((X461/$H461),1)*$H461),"")</f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32.04545454545454</v>
      </c>
      <c r="BN461" s="64">
        <f t="shared" ref="BN461:BN467" si="71">IFERROR(Y461*I461/H461,"0")</f>
        <v>33.839999999999996</v>
      </c>
      <c r="BO461" s="64">
        <f t="shared" ref="BO461:BO467" si="72">IFERROR(1/J461*(X461/H461),"0")</f>
        <v>5.4632867132867136E-2</v>
      </c>
      <c r="BP461" s="64">
        <f t="shared" ref="BP461:BP467" si="73">IFERROR(1/J461*(Y461/H461),"0")</f>
        <v>5.7692307692307696E-2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70</v>
      </c>
      <c r="X463" s="575">
        <v>45</v>
      </c>
      <c r="Y463" s="576">
        <f t="shared" si="69"/>
        <v>47.52</v>
      </c>
      <c r="Z463" s="36">
        <f>IFERROR(IF(Y463=0,"",ROUNDUP(Y463/H463,0)*0.01196),"")</f>
        <v>0.10764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48.068181818181813</v>
      </c>
      <c r="BN463" s="64">
        <f t="shared" si="71"/>
        <v>50.760000000000005</v>
      </c>
      <c r="BO463" s="64">
        <f t="shared" si="72"/>
        <v>8.1949300699300689E-2</v>
      </c>
      <c r="BP463" s="64">
        <f t="shared" si="73"/>
        <v>8.6538461538461536E-2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8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6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5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6"/>
      <c r="P468" s="596" t="s">
        <v>72</v>
      </c>
      <c r="Q468" s="597"/>
      <c r="R468" s="597"/>
      <c r="S468" s="597"/>
      <c r="T468" s="597"/>
      <c r="U468" s="597"/>
      <c r="V468" s="598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14.204545454545453</v>
      </c>
      <c r="Y468" s="577">
        <f>IFERROR(Y461/H461,"0")+IFERROR(Y462/H462,"0")+IFERROR(Y463/H463,"0")+IFERROR(Y464/H464,"0")+IFERROR(Y465/H465,"0")+IFERROR(Y466/H466,"0")+IFERROR(Y467/H467,"0")</f>
        <v>15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0.1794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6"/>
      <c r="P469" s="596" t="s">
        <v>72</v>
      </c>
      <c r="Q469" s="597"/>
      <c r="R469" s="597"/>
      <c r="S469" s="597"/>
      <c r="T469" s="597"/>
      <c r="U469" s="597"/>
      <c r="V469" s="598"/>
      <c r="W469" s="37" t="s">
        <v>70</v>
      </c>
      <c r="X469" s="577">
        <f>IFERROR(SUM(X461:X467),"0")</f>
        <v>75</v>
      </c>
      <c r="Y469" s="577">
        <f>IFERROR(SUM(Y461:Y467),"0")</f>
        <v>79.2</v>
      </c>
      <c r="Z469" s="37"/>
      <c r="AA469" s="578"/>
      <c r="AB469" s="578"/>
      <c r="AC469" s="578"/>
    </row>
    <row r="470" spans="1:68" ht="14.25" hidden="1" customHeight="1" x14ac:dyDescent="0.25">
      <c r="A470" s="592" t="s">
        <v>74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605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6"/>
      <c r="P474" s="596" t="s">
        <v>72</v>
      </c>
      <c r="Q474" s="597"/>
      <c r="R474" s="597"/>
      <c r="S474" s="597"/>
      <c r="T474" s="597"/>
      <c r="U474" s="597"/>
      <c r="V474" s="598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6"/>
      <c r="P475" s="596" t="s">
        <v>72</v>
      </c>
      <c r="Q475" s="597"/>
      <c r="R475" s="597"/>
      <c r="S475" s="597"/>
      <c r="T475" s="597"/>
      <c r="U475" s="597"/>
      <c r="V475" s="598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2" t="s">
        <v>177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605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6"/>
      <c r="P478" s="596" t="s">
        <v>72</v>
      </c>
      <c r="Q478" s="597"/>
      <c r="R478" s="597"/>
      <c r="S478" s="597"/>
      <c r="T478" s="597"/>
      <c r="U478" s="597"/>
      <c r="V478" s="598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6"/>
      <c r="P479" s="596" t="s">
        <v>72</v>
      </c>
      <c r="Q479" s="597"/>
      <c r="R479" s="597"/>
      <c r="S479" s="597"/>
      <c r="T479" s="597"/>
      <c r="U479" s="597"/>
      <c r="V479" s="598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728" t="s">
        <v>736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hidden="1" customHeight="1" x14ac:dyDescent="0.25">
      <c r="A481" s="581" t="s">
        <v>736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hidden="1" customHeight="1" x14ac:dyDescent="0.25">
      <c r="A482" s="592" t="s">
        <v>103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695" t="s">
        <v>739</v>
      </c>
      <c r="Q483" s="584"/>
      <c r="R483" s="584"/>
      <c r="S483" s="584"/>
      <c r="T483" s="585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9" t="s">
        <v>743</v>
      </c>
      <c r="Q484" s="584"/>
      <c r="R484" s="584"/>
      <c r="S484" s="584"/>
      <c r="T484" s="585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33" t="s">
        <v>747</v>
      </c>
      <c r="Q485" s="584"/>
      <c r="R485" s="584"/>
      <c r="S485" s="584"/>
      <c r="T485" s="585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5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6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6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2" t="s">
        <v>142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8" t="s">
        <v>751</v>
      </c>
      <c r="Q489" s="584"/>
      <c r="R489" s="584"/>
      <c r="S489" s="584"/>
      <c r="T489" s="585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01" t="s">
        <v>754</v>
      </c>
      <c r="Q490" s="584"/>
      <c r="R490" s="584"/>
      <c r="S490" s="584"/>
      <c r="T490" s="585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70" t="s">
        <v>758</v>
      </c>
      <c r="Q491" s="584"/>
      <c r="R491" s="584"/>
      <c r="S491" s="584"/>
      <c r="T491" s="585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54" t="s">
        <v>761</v>
      </c>
      <c r="Q492" s="584"/>
      <c r="R492" s="584"/>
      <c r="S492" s="584"/>
      <c r="T492" s="585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5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6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6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2" t="s">
        <v>64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87" t="s">
        <v>765</v>
      </c>
      <c r="Q496" s="584"/>
      <c r="R496" s="584"/>
      <c r="S496" s="584"/>
      <c r="T496" s="585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37" t="s">
        <v>769</v>
      </c>
      <c r="Q497" s="584"/>
      <c r="R497" s="584"/>
      <c r="S497" s="584"/>
      <c r="T497" s="585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2" t="s">
        <v>74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803" t="s">
        <v>773</v>
      </c>
      <c r="Q501" s="584"/>
      <c r="R501" s="584"/>
      <c r="S501" s="584"/>
      <c r="T501" s="585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68" t="s">
        <v>773</v>
      </c>
      <c r="Q502" s="584"/>
      <c r="R502" s="584"/>
      <c r="S502" s="584"/>
      <c r="T502" s="585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2" t="s">
        <v>177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63" t="s">
        <v>778</v>
      </c>
      <c r="Q506" s="584"/>
      <c r="R506" s="584"/>
      <c r="S506" s="584"/>
      <c r="T506" s="585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610" t="s">
        <v>781</v>
      </c>
      <c r="Q507" s="584"/>
      <c r="R507" s="584"/>
      <c r="S507" s="584"/>
      <c r="T507" s="585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860" t="s">
        <v>784</v>
      </c>
      <c r="Q508" s="584"/>
      <c r="R508" s="584"/>
      <c r="S508" s="584"/>
      <c r="T508" s="585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698" t="s">
        <v>787</v>
      </c>
      <c r="Q509" s="584"/>
      <c r="R509" s="584"/>
      <c r="S509" s="584"/>
      <c r="T509" s="585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05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6"/>
      <c r="P510" s="596" t="s">
        <v>72</v>
      </c>
      <c r="Q510" s="597"/>
      <c r="R510" s="597"/>
      <c r="S510" s="597"/>
      <c r="T510" s="597"/>
      <c r="U510" s="597"/>
      <c r="V510" s="598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6"/>
      <c r="P511" s="596" t="s">
        <v>72</v>
      </c>
      <c r="Q511" s="597"/>
      <c r="R511" s="597"/>
      <c r="S511" s="597"/>
      <c r="T511" s="597"/>
      <c r="U511" s="597"/>
      <c r="V511" s="598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81" t="s">
        <v>788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hidden="1" customHeight="1" x14ac:dyDescent="0.25">
      <c r="A513" s="592" t="s">
        <v>142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7" t="s">
        <v>791</v>
      </c>
      <c r="Q514" s="584"/>
      <c r="R514" s="584"/>
      <c r="S514" s="584"/>
      <c r="T514" s="585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8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9"/>
      <c r="P517" s="628" t="s">
        <v>793</v>
      </c>
      <c r="Q517" s="629"/>
      <c r="R517" s="629"/>
      <c r="S517" s="629"/>
      <c r="T517" s="629"/>
      <c r="U517" s="629"/>
      <c r="V517" s="620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1905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1948.6200000000001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9"/>
      <c r="P518" s="628" t="s">
        <v>794</v>
      </c>
      <c r="Q518" s="629"/>
      <c r="R518" s="629"/>
      <c r="S518" s="629"/>
      <c r="T518" s="629"/>
      <c r="U518" s="629"/>
      <c r="V518" s="620"/>
      <c r="W518" s="37" t="s">
        <v>70</v>
      </c>
      <c r="X518" s="577">
        <f>IFERROR(SUM(BM22:BM514),"0")</f>
        <v>2008.3761655011654</v>
      </c>
      <c r="Y518" s="577">
        <f>IFERROR(SUM(BN22:BN514),"0")</f>
        <v>2054.2710000000002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9"/>
      <c r="P519" s="628" t="s">
        <v>795</v>
      </c>
      <c r="Q519" s="629"/>
      <c r="R519" s="629"/>
      <c r="S519" s="629"/>
      <c r="T519" s="629"/>
      <c r="U519" s="629"/>
      <c r="V519" s="620"/>
      <c r="W519" s="37" t="s">
        <v>796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9"/>
      <c r="P520" s="628" t="s">
        <v>797</v>
      </c>
      <c r="Q520" s="629"/>
      <c r="R520" s="629"/>
      <c r="S520" s="629"/>
      <c r="T520" s="629"/>
      <c r="U520" s="629"/>
      <c r="V520" s="620"/>
      <c r="W520" s="37" t="s">
        <v>70</v>
      </c>
      <c r="X520" s="577">
        <f>GrossWeightTotal+PalletQtyTotal*25</f>
        <v>2108.3761655011654</v>
      </c>
      <c r="Y520" s="577">
        <f>GrossWeightTotalR+PalletQtyTotalR*25</f>
        <v>2154.2710000000002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9"/>
      <c r="P521" s="628" t="s">
        <v>798</v>
      </c>
      <c r="Q521" s="629"/>
      <c r="R521" s="629"/>
      <c r="S521" s="629"/>
      <c r="T521" s="629"/>
      <c r="U521" s="629"/>
      <c r="V521" s="620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247.82018907018909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253</v>
      </c>
      <c r="Z521" s="37"/>
      <c r="AA521" s="578"/>
      <c r="AB521" s="578"/>
      <c r="AC521" s="578"/>
    </row>
    <row r="522" spans="1:68" ht="14.25" hidden="1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9"/>
      <c r="P522" s="628" t="s">
        <v>799</v>
      </c>
      <c r="Q522" s="629"/>
      <c r="R522" s="629"/>
      <c r="S522" s="629"/>
      <c r="T522" s="629"/>
      <c r="U522" s="629"/>
      <c r="V522" s="620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3.8695299999999992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79" t="s">
        <v>101</v>
      </c>
      <c r="D524" s="602"/>
      <c r="E524" s="602"/>
      <c r="F524" s="602"/>
      <c r="G524" s="602"/>
      <c r="H524" s="580"/>
      <c r="I524" s="579" t="s">
        <v>266</v>
      </c>
      <c r="J524" s="602"/>
      <c r="K524" s="602"/>
      <c r="L524" s="602"/>
      <c r="M524" s="602"/>
      <c r="N524" s="602"/>
      <c r="O524" s="602"/>
      <c r="P524" s="602"/>
      <c r="Q524" s="602"/>
      <c r="R524" s="602"/>
      <c r="S524" s="580"/>
      <c r="T524" s="579" t="s">
        <v>554</v>
      </c>
      <c r="U524" s="580"/>
      <c r="V524" s="579" t="s">
        <v>611</v>
      </c>
      <c r="W524" s="602"/>
      <c r="X524" s="602"/>
      <c r="Y524" s="580"/>
      <c r="Z524" s="572" t="s">
        <v>670</v>
      </c>
      <c r="AA524" s="579" t="s">
        <v>736</v>
      </c>
      <c r="AB524" s="580"/>
      <c r="AC524" s="52"/>
      <c r="AF524" s="573"/>
    </row>
    <row r="525" spans="1:68" ht="14.25" customHeight="1" thickTop="1" x14ac:dyDescent="0.2">
      <c r="A525" s="730" t="s">
        <v>802</v>
      </c>
      <c r="B525" s="579" t="s">
        <v>63</v>
      </c>
      <c r="C525" s="579" t="s">
        <v>102</v>
      </c>
      <c r="D525" s="579" t="s">
        <v>122</v>
      </c>
      <c r="E525" s="579" t="s">
        <v>184</v>
      </c>
      <c r="F525" s="579" t="s">
        <v>207</v>
      </c>
      <c r="G525" s="579" t="s">
        <v>242</v>
      </c>
      <c r="H525" s="579" t="s">
        <v>101</v>
      </c>
      <c r="I525" s="579" t="s">
        <v>267</v>
      </c>
      <c r="J525" s="579" t="s">
        <v>307</v>
      </c>
      <c r="K525" s="579" t="s">
        <v>368</v>
      </c>
      <c r="L525" s="579" t="s">
        <v>407</v>
      </c>
      <c r="M525" s="579" t="s">
        <v>423</v>
      </c>
      <c r="N525" s="573"/>
      <c r="O525" s="579" t="s">
        <v>436</v>
      </c>
      <c r="P525" s="579" t="s">
        <v>446</v>
      </c>
      <c r="Q525" s="579" t="s">
        <v>453</v>
      </c>
      <c r="R525" s="579" t="s">
        <v>458</v>
      </c>
      <c r="S525" s="579" t="s">
        <v>544</v>
      </c>
      <c r="T525" s="579" t="s">
        <v>555</v>
      </c>
      <c r="U525" s="579" t="s">
        <v>589</v>
      </c>
      <c r="V525" s="579" t="s">
        <v>612</v>
      </c>
      <c r="W525" s="579" t="s">
        <v>644</v>
      </c>
      <c r="X525" s="579" t="s">
        <v>662</v>
      </c>
      <c r="Y525" s="579" t="s">
        <v>666</v>
      </c>
      <c r="Z525" s="579" t="s">
        <v>670</v>
      </c>
      <c r="AA525" s="579" t="s">
        <v>736</v>
      </c>
      <c r="AB525" s="579" t="s">
        <v>788</v>
      </c>
      <c r="AC525" s="52"/>
      <c r="AF525" s="573"/>
    </row>
    <row r="526" spans="1:68" ht="13.5" customHeight="1" thickBot="1" x14ac:dyDescent="0.25">
      <c r="A526" s="731"/>
      <c r="B526" s="627"/>
      <c r="C526" s="627"/>
      <c r="D526" s="627"/>
      <c r="E526" s="627"/>
      <c r="F526" s="627"/>
      <c r="G526" s="627"/>
      <c r="H526" s="627"/>
      <c r="I526" s="627"/>
      <c r="J526" s="627"/>
      <c r="K526" s="627"/>
      <c r="L526" s="627"/>
      <c r="M526" s="627"/>
      <c r="N526" s="573"/>
      <c r="O526" s="627"/>
      <c r="P526" s="627"/>
      <c r="Q526" s="627"/>
      <c r="R526" s="627"/>
      <c r="S526" s="627"/>
      <c r="T526" s="627"/>
      <c r="U526" s="627"/>
      <c r="V526" s="627"/>
      <c r="W526" s="627"/>
      <c r="X526" s="627"/>
      <c r="Y526" s="627"/>
      <c r="Z526" s="627"/>
      <c r="AA526" s="627"/>
      <c r="AB526" s="62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153.9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54.6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615</v>
      </c>
      <c r="U527" s="46">
        <f>IFERROR(Y374*1,"0")+IFERROR(Y375*1,"0")+IFERROR(Y376*1,"0")+IFERROR(Y377*1,"0")+IFERROR(Y381*1,"0")+IFERROR(Y385*1,"0")+IFERROR(Y386*1,"0")+IFERROR(Y390*1,"0")</f>
        <v>306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786.72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05,00"/>
        <filter val="104,17"/>
        <filter val="14,20"/>
        <filter val="150,00"/>
        <filter val="18,52"/>
        <filter val="2 008,38"/>
        <filter val="2 108,38"/>
        <filter val="2,78"/>
        <filter val="20,00"/>
        <filter val="247,82"/>
        <filter val="250,00"/>
        <filter val="28,41"/>
        <filter val="30,00"/>
        <filter val="300,00"/>
        <filter val="33,33"/>
        <filter val="4"/>
        <filter val="45,00"/>
        <filter val="50,00"/>
        <filter val="550,00"/>
        <filter val="6,41"/>
        <filter val="75,00"/>
      </filters>
    </filterColumn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