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E0D99A-C339-498E-BE0F-331868A21E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заказа'!$B$285:$B$285</definedName>
    <definedName name="ProductId103">'Бланк заказа'!$B$289:$B$289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заказа'!$B$181:$B$181</definedName>
    <definedName name="ProductId65">'Бланк заказа'!$B$182:$B$182</definedName>
    <definedName name="ProductId66">'Бланк заказа'!$B$188:$B$188</definedName>
    <definedName name="ProductId67">'Бланк заказа'!$B$189:$B$189</definedName>
    <definedName name="ProductId68">'Бланк заказа'!$B$190:$B$190</definedName>
    <definedName name="ProductId69">'Бланк заказа'!$B$194:$B$194</definedName>
    <definedName name="ProductId7">'Бланк заказа'!$B$41:$B$41</definedName>
    <definedName name="ProductId70">'Бланк заказа'!$B$200:$B$200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заказа'!$B$212:$B$212</definedName>
    <definedName name="ProductId76">'Бланк заказа'!$B$213:$B$213</definedName>
    <definedName name="ProductId77">'Бланк заказа'!$B$214:$B$214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заказа'!$B$242:$B$242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заказа'!$B$248:$B$248</definedName>
    <definedName name="ProductId93">'Бланк заказа'!$B$253:$B$253</definedName>
    <definedName name="ProductId94">'Бланк заказа'!$B$254:$B$254</definedName>
    <definedName name="ProductId95">'Бланк заказа'!$B$260:$B$260</definedName>
    <definedName name="ProductId96">'Бланк заказа'!$B$266:$B$266</definedName>
    <definedName name="ProductId97">'Бланк заказа'!$B$267:$B$267</definedName>
    <definedName name="ProductId98">'Бланк заказа'!$B$273:$B$273</definedName>
    <definedName name="ProductId99">'Бланк заказа'!$B$277:$B$277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заказа'!$X$285:$X$285</definedName>
    <definedName name="SalesQty103">'Бланк заказа'!$X$289:$X$289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заказа'!$X$181:$X$181</definedName>
    <definedName name="SalesQty65">'Бланк заказа'!$X$182:$X$182</definedName>
    <definedName name="SalesQty66">'Бланк заказа'!$X$188:$X$188</definedName>
    <definedName name="SalesQty67">'Бланк заказа'!$X$189:$X$189</definedName>
    <definedName name="SalesQty68">'Бланк заказа'!$X$190:$X$190</definedName>
    <definedName name="SalesQty69">'Бланк заказа'!$X$194:$X$194</definedName>
    <definedName name="SalesQty7">'Бланк заказа'!$X$41:$X$41</definedName>
    <definedName name="SalesQty70">'Бланк заказа'!$X$200:$X$200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заказа'!$X$212:$X$212</definedName>
    <definedName name="SalesQty76">'Бланк заказа'!$X$213:$X$213</definedName>
    <definedName name="SalesQty77">'Бланк заказа'!$X$214:$X$214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заказа'!$X$242:$X$242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заказа'!$X$248:$X$248</definedName>
    <definedName name="SalesQty93">'Бланк заказа'!$X$253:$X$253</definedName>
    <definedName name="SalesQty94">'Бланк заказа'!$X$254:$X$254</definedName>
    <definedName name="SalesQty95">'Бланк заказа'!$X$260:$X$260</definedName>
    <definedName name="SalesQty96">'Бланк заказа'!$X$266:$X$266</definedName>
    <definedName name="SalesQty97">'Бланк заказа'!$X$267:$X$267</definedName>
    <definedName name="SalesQty98">'Бланк заказа'!$X$273:$X$273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заказа'!$Y$285:$Y$285</definedName>
    <definedName name="SalesRoundBox103">'Бланк заказа'!$Y$289:$Y$289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заказа'!$Y$181:$Y$181</definedName>
    <definedName name="SalesRoundBox65">'Бланк заказа'!$Y$182:$Y$182</definedName>
    <definedName name="SalesRoundBox66">'Бланк заказа'!$Y$188:$Y$188</definedName>
    <definedName name="SalesRoundBox67">'Бланк заказа'!$Y$189:$Y$189</definedName>
    <definedName name="SalesRoundBox68">'Бланк заказа'!$Y$190:$Y$190</definedName>
    <definedName name="SalesRoundBox69">'Бланк заказа'!$Y$194:$Y$194</definedName>
    <definedName name="SalesRoundBox7">'Бланк заказа'!$Y$41:$Y$41</definedName>
    <definedName name="SalesRoundBox70">'Бланк заказа'!$Y$200:$Y$200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заказа'!$Y$212:$Y$212</definedName>
    <definedName name="SalesRoundBox76">'Бланк заказа'!$Y$213:$Y$213</definedName>
    <definedName name="SalesRoundBox77">'Бланк заказа'!$Y$214:$Y$214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заказа'!$Y$242:$Y$242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заказа'!$Y$248:$Y$248</definedName>
    <definedName name="SalesRoundBox93">'Бланк заказа'!$Y$253:$Y$253</definedName>
    <definedName name="SalesRoundBox94">'Бланк заказа'!$Y$254:$Y$254</definedName>
    <definedName name="SalesRoundBox95">'Бланк заказа'!$Y$260:$Y$260</definedName>
    <definedName name="SalesRoundBox96">'Бланк заказа'!$Y$266:$Y$266</definedName>
    <definedName name="SalesRoundBox97">'Бланк заказа'!$Y$267:$Y$267</definedName>
    <definedName name="SalesRoundBox98">'Бланк заказа'!$Y$273:$Y$273</definedName>
    <definedName name="SalesRoundBox99">'Бланк заказа'!$Y$277:$Y$277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заказа'!$W$285:$W$285</definedName>
    <definedName name="UnitOfMeasure103">'Бланк заказа'!$W$289:$W$289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заказа'!$W$181:$W$181</definedName>
    <definedName name="UnitOfMeasure65">'Бланк заказа'!$W$182:$W$182</definedName>
    <definedName name="UnitOfMeasure66">'Бланк заказа'!$W$188:$W$188</definedName>
    <definedName name="UnitOfMeasure67">'Бланк заказа'!$W$189:$W$189</definedName>
    <definedName name="UnitOfMeasure68">'Бланк заказа'!$W$190:$W$190</definedName>
    <definedName name="UnitOfMeasure69">'Бланк заказа'!$W$194:$W$194</definedName>
    <definedName name="UnitOfMeasure7">'Бланк заказа'!$W$41:$W$41</definedName>
    <definedName name="UnitOfMeasure70">'Бланк заказа'!$W$200:$W$200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заказа'!$W$212:$W$212</definedName>
    <definedName name="UnitOfMeasure76">'Бланк заказа'!$W$213:$W$213</definedName>
    <definedName name="UnitOfMeasure77">'Бланк заказа'!$W$214:$W$214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заказа'!$W$242:$W$242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заказа'!$W$248:$W$248</definedName>
    <definedName name="UnitOfMeasure93">'Бланк заказа'!$W$253:$W$253</definedName>
    <definedName name="UnitOfMeasure94">'Бланк заказа'!$W$254:$W$254</definedName>
    <definedName name="UnitOfMeasure95">'Бланк заказа'!$W$260:$W$260</definedName>
    <definedName name="UnitOfMeasure96">'Бланк заказа'!$W$266:$W$266</definedName>
    <definedName name="UnitOfMeasure97">'Бланк заказа'!$W$267:$W$267</definedName>
    <definedName name="UnitOfMeasure98">'Бланк заказа'!$W$273:$W$273</definedName>
    <definedName name="UnitOfMeasure99">'Бланк заказа'!$W$277:$W$277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I340" i="2" l="1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X329" i="2"/>
  <c r="X328" i="2"/>
  <c r="BO327" i="2"/>
  <c r="BN327" i="2"/>
  <c r="BM327" i="2"/>
  <c r="Z327" i="2"/>
  <c r="Z328" i="2" s="1"/>
  <c r="Y327" i="2"/>
  <c r="Y329" i="2" s="1"/>
  <c r="X324" i="2"/>
  <c r="X323" i="2"/>
  <c r="BO322" i="2"/>
  <c r="BM322" i="2"/>
  <c r="Z322" i="2"/>
  <c r="Y322" i="2"/>
  <c r="BP322" i="2" s="1"/>
  <c r="BO321" i="2"/>
  <c r="BM321" i="2"/>
  <c r="Z321" i="2"/>
  <c r="Y321" i="2"/>
  <c r="BP321" i="2" s="1"/>
  <c r="BO320" i="2"/>
  <c r="BM320" i="2"/>
  <c r="Z320" i="2"/>
  <c r="Y320" i="2"/>
  <c r="BO319" i="2"/>
  <c r="BM319" i="2"/>
  <c r="Z319" i="2"/>
  <c r="Y319" i="2"/>
  <c r="BP319" i="2" s="1"/>
  <c r="BO318" i="2"/>
  <c r="BM318" i="2"/>
  <c r="Z318" i="2"/>
  <c r="Y318" i="2"/>
  <c r="BP318" i="2" s="1"/>
  <c r="BO317" i="2"/>
  <c r="BN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O313" i="2"/>
  <c r="BM313" i="2"/>
  <c r="Z313" i="2"/>
  <c r="Y313" i="2"/>
  <c r="BP313" i="2" s="1"/>
  <c r="P313" i="2"/>
  <c r="BO312" i="2"/>
  <c r="BM312" i="2"/>
  <c r="Z312" i="2"/>
  <c r="Y312" i="2"/>
  <c r="BO311" i="2"/>
  <c r="BM311" i="2"/>
  <c r="Z311" i="2"/>
  <c r="Y311" i="2"/>
  <c r="BP311" i="2" s="1"/>
  <c r="P311" i="2"/>
  <c r="BO310" i="2"/>
  <c r="BM310" i="2"/>
  <c r="Z310" i="2"/>
  <c r="Y310" i="2"/>
  <c r="BP310" i="2" s="1"/>
  <c r="BO309" i="2"/>
  <c r="BM309" i="2"/>
  <c r="Z309" i="2"/>
  <c r="Y309" i="2"/>
  <c r="P309" i="2"/>
  <c r="BO308" i="2"/>
  <c r="BM308" i="2"/>
  <c r="Z308" i="2"/>
  <c r="Y308" i="2"/>
  <c r="BO307" i="2"/>
  <c r="BM307" i="2"/>
  <c r="Z307" i="2"/>
  <c r="Y307" i="2"/>
  <c r="BN307" i="2" s="1"/>
  <c r="BP306" i="2"/>
  <c r="BO306" i="2"/>
  <c r="BN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Y324" i="2" s="1"/>
  <c r="X302" i="2"/>
  <c r="X301" i="2"/>
  <c r="BO300" i="2"/>
  <c r="BM300" i="2"/>
  <c r="Z300" i="2"/>
  <c r="Y300" i="2"/>
  <c r="P300" i="2"/>
  <c r="BO299" i="2"/>
  <c r="BM299" i="2"/>
  <c r="Z299" i="2"/>
  <c r="Y299" i="2"/>
  <c r="P299" i="2"/>
  <c r="BO298" i="2"/>
  <c r="BM298" i="2"/>
  <c r="Z298" i="2"/>
  <c r="Y298" i="2"/>
  <c r="X296" i="2"/>
  <c r="X295" i="2"/>
  <c r="BO294" i="2"/>
  <c r="BM294" i="2"/>
  <c r="Z294" i="2"/>
  <c r="Y294" i="2"/>
  <c r="Y296" i="2" s="1"/>
  <c r="BO293" i="2"/>
  <c r="BM293" i="2"/>
  <c r="Z293" i="2"/>
  <c r="Z295" i="2" s="1"/>
  <c r="Y293" i="2"/>
  <c r="BN293" i="2" s="1"/>
  <c r="P293" i="2"/>
  <c r="X291" i="2"/>
  <c r="X290" i="2"/>
  <c r="BO289" i="2"/>
  <c r="BM289" i="2"/>
  <c r="Z289" i="2"/>
  <c r="Z290" i="2" s="1"/>
  <c r="Y289" i="2"/>
  <c r="Y291" i="2" s="1"/>
  <c r="P289" i="2"/>
  <c r="X287" i="2"/>
  <c r="X286" i="2"/>
  <c r="BO285" i="2"/>
  <c r="BM285" i="2"/>
  <c r="Z285" i="2"/>
  <c r="Y285" i="2"/>
  <c r="BP285" i="2" s="1"/>
  <c r="BO284" i="2"/>
  <c r="BM284" i="2"/>
  <c r="Z284" i="2"/>
  <c r="Y284" i="2"/>
  <c r="BP283" i="2"/>
  <c r="BO283" i="2"/>
  <c r="BN283" i="2"/>
  <c r="BM283" i="2"/>
  <c r="Z283" i="2"/>
  <c r="Z286" i="2" s="1"/>
  <c r="Y283" i="2"/>
  <c r="Y287" i="2" s="1"/>
  <c r="Y279" i="2"/>
  <c r="X279" i="2"/>
  <c r="X278" i="2"/>
  <c r="BO277" i="2"/>
  <c r="BM277" i="2"/>
  <c r="Z277" i="2"/>
  <c r="Z278" i="2" s="1"/>
  <c r="Y277" i="2"/>
  <c r="BN277" i="2" s="1"/>
  <c r="P277" i="2"/>
  <c r="X275" i="2"/>
  <c r="Y274" i="2"/>
  <c r="X274" i="2"/>
  <c r="BO273" i="2"/>
  <c r="BM273" i="2"/>
  <c r="Z273" i="2"/>
  <c r="Z274" i="2" s="1"/>
  <c r="Y273" i="2"/>
  <c r="P273" i="2"/>
  <c r="X269" i="2"/>
  <c r="X268" i="2"/>
  <c r="BP267" i="2"/>
  <c r="BO267" i="2"/>
  <c r="BN267" i="2"/>
  <c r="BM267" i="2"/>
  <c r="Z267" i="2"/>
  <c r="Z268" i="2" s="1"/>
  <c r="Y267" i="2"/>
  <c r="P267" i="2"/>
  <c r="BO266" i="2"/>
  <c r="BM266" i="2"/>
  <c r="Z266" i="2"/>
  <c r="Y266" i="2"/>
  <c r="BP266" i="2" s="1"/>
  <c r="P266" i="2"/>
  <c r="X262" i="2"/>
  <c r="X261" i="2"/>
  <c r="BO260" i="2"/>
  <c r="BM260" i="2"/>
  <c r="Z260" i="2"/>
  <c r="Z261" i="2" s="1"/>
  <c r="Y260" i="2"/>
  <c r="P260" i="2"/>
  <c r="X256" i="2"/>
  <c r="X255" i="2"/>
  <c r="BO254" i="2"/>
  <c r="BM254" i="2"/>
  <c r="Z254" i="2"/>
  <c r="Y254" i="2"/>
  <c r="P254" i="2"/>
  <c r="BO253" i="2"/>
  <c r="BM253" i="2"/>
  <c r="Z253" i="2"/>
  <c r="Y253" i="2"/>
  <c r="P253" i="2"/>
  <c r="X250" i="2"/>
  <c r="X249" i="2"/>
  <c r="BO248" i="2"/>
  <c r="BM248" i="2"/>
  <c r="Z248" i="2"/>
  <c r="Y248" i="2"/>
  <c r="P248" i="2"/>
  <c r="BO247" i="2"/>
  <c r="BM247" i="2"/>
  <c r="Z247" i="2"/>
  <c r="Y247" i="2"/>
  <c r="BP247" i="2" s="1"/>
  <c r="P247" i="2"/>
  <c r="BO246" i="2"/>
  <c r="BM246" i="2"/>
  <c r="Z246" i="2"/>
  <c r="Y246" i="2"/>
  <c r="P246" i="2"/>
  <c r="X244" i="2"/>
  <c r="Y243" i="2"/>
  <c r="X243" i="2"/>
  <c r="BO242" i="2"/>
  <c r="BM242" i="2"/>
  <c r="Z242" i="2"/>
  <c r="Z243" i="2" s="1"/>
  <c r="Y242" i="2"/>
  <c r="BP242" i="2" s="1"/>
  <c r="P242" i="2"/>
  <c r="X239" i="2"/>
  <c r="X238" i="2"/>
  <c r="BO237" i="2"/>
  <c r="BN237" i="2"/>
  <c r="BM237" i="2"/>
  <c r="Z237" i="2"/>
  <c r="Z238" i="2" s="1"/>
  <c r="Y237" i="2"/>
  <c r="Y239" i="2" s="1"/>
  <c r="X234" i="2"/>
  <c r="X233" i="2"/>
  <c r="BO232" i="2"/>
  <c r="BM232" i="2"/>
  <c r="Z232" i="2"/>
  <c r="Y232" i="2"/>
  <c r="BN232" i="2" s="1"/>
  <c r="P232" i="2"/>
  <c r="BO231" i="2"/>
  <c r="BN231" i="2"/>
  <c r="BM231" i="2"/>
  <c r="Z231" i="2"/>
  <c r="Y231" i="2"/>
  <c r="P231" i="2"/>
  <c r="BO230" i="2"/>
  <c r="BM230" i="2"/>
  <c r="Z230" i="2"/>
  <c r="Y230" i="2"/>
  <c r="P230" i="2"/>
  <c r="BP229" i="2"/>
  <c r="BO229" i="2"/>
  <c r="BN229" i="2"/>
  <c r="BM229" i="2"/>
  <c r="Z229" i="2"/>
  <c r="Y229" i="2"/>
  <c r="P229" i="2"/>
  <c r="X226" i="2"/>
  <c r="X225" i="2"/>
  <c r="BO224" i="2"/>
  <c r="BM224" i="2"/>
  <c r="Z224" i="2"/>
  <c r="Y224" i="2"/>
  <c r="P224" i="2"/>
  <c r="BO223" i="2"/>
  <c r="BM223" i="2"/>
  <c r="Z223" i="2"/>
  <c r="Y223" i="2"/>
  <c r="P223" i="2"/>
  <c r="BO222" i="2"/>
  <c r="BM222" i="2"/>
  <c r="Z222" i="2"/>
  <c r="Y222" i="2"/>
  <c r="P222" i="2"/>
  <c r="BO221" i="2"/>
  <c r="BM221" i="2"/>
  <c r="Z221" i="2"/>
  <c r="Y221" i="2"/>
  <c r="BN221" i="2" s="1"/>
  <c r="P221" i="2"/>
  <c r="BO220" i="2"/>
  <c r="BM220" i="2"/>
  <c r="Z220" i="2"/>
  <c r="Y220" i="2"/>
  <c r="P220" i="2"/>
  <c r="BP219" i="2"/>
  <c r="BO219" i="2"/>
  <c r="BN219" i="2"/>
  <c r="BM219" i="2"/>
  <c r="Z219" i="2"/>
  <c r="Y219" i="2"/>
  <c r="Y226" i="2" s="1"/>
  <c r="P219" i="2"/>
  <c r="X216" i="2"/>
  <c r="X215" i="2"/>
  <c r="BO214" i="2"/>
  <c r="BM214" i="2"/>
  <c r="Z214" i="2"/>
  <c r="Y214" i="2"/>
  <c r="P214" i="2"/>
  <c r="BO213" i="2"/>
  <c r="BM213" i="2"/>
  <c r="Z213" i="2"/>
  <c r="Y213" i="2"/>
  <c r="P213" i="2"/>
  <c r="BO212" i="2"/>
  <c r="BM212" i="2"/>
  <c r="Z212" i="2"/>
  <c r="Y212" i="2"/>
  <c r="BP212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O205" i="2"/>
  <c r="BM205" i="2"/>
  <c r="Z205" i="2"/>
  <c r="Y205" i="2"/>
  <c r="BP205" i="2" s="1"/>
  <c r="P205" i="2"/>
  <c r="BO204" i="2"/>
  <c r="BN204" i="2"/>
  <c r="BM204" i="2"/>
  <c r="Z204" i="2"/>
  <c r="Y204" i="2"/>
  <c r="BP204" i="2" s="1"/>
  <c r="P204" i="2"/>
  <c r="X202" i="2"/>
  <c r="Z201" i="2"/>
  <c r="X201" i="2"/>
  <c r="BO200" i="2"/>
  <c r="BM200" i="2"/>
  <c r="Z200" i="2"/>
  <c r="Y200" i="2"/>
  <c r="X196" i="2"/>
  <c r="X195" i="2"/>
  <c r="BO194" i="2"/>
  <c r="BM194" i="2"/>
  <c r="Z194" i="2"/>
  <c r="Z195" i="2" s="1"/>
  <c r="Y194" i="2"/>
  <c r="Y196" i="2" s="1"/>
  <c r="X192" i="2"/>
  <c r="X191" i="2"/>
  <c r="BO190" i="2"/>
  <c r="BM190" i="2"/>
  <c r="Z190" i="2"/>
  <c r="Y190" i="2"/>
  <c r="P190" i="2"/>
  <c r="BO189" i="2"/>
  <c r="BM189" i="2"/>
  <c r="Z189" i="2"/>
  <c r="Y189" i="2"/>
  <c r="BP189" i="2" s="1"/>
  <c r="P189" i="2"/>
  <c r="BO188" i="2"/>
  <c r="BM188" i="2"/>
  <c r="Z188" i="2"/>
  <c r="Y188" i="2"/>
  <c r="Y192" i="2" s="1"/>
  <c r="P188" i="2"/>
  <c r="X184" i="2"/>
  <c r="X183" i="2"/>
  <c r="BO182" i="2"/>
  <c r="BM182" i="2"/>
  <c r="Z182" i="2"/>
  <c r="Y182" i="2"/>
  <c r="P182" i="2"/>
  <c r="BP181" i="2"/>
  <c r="BO181" i="2"/>
  <c r="BN181" i="2"/>
  <c r="BM181" i="2"/>
  <c r="Z181" i="2"/>
  <c r="Z183" i="2" s="1"/>
  <c r="Y181" i="2"/>
  <c r="P181" i="2"/>
  <c r="X179" i="2"/>
  <c r="X178" i="2"/>
  <c r="BO177" i="2"/>
  <c r="BM177" i="2"/>
  <c r="Z177" i="2"/>
  <c r="Y177" i="2"/>
  <c r="P177" i="2"/>
  <c r="BO176" i="2"/>
  <c r="BM176" i="2"/>
  <c r="Z176" i="2"/>
  <c r="Y176" i="2"/>
  <c r="P176" i="2"/>
  <c r="BO175" i="2"/>
  <c r="BM175" i="2"/>
  <c r="Z175" i="2"/>
  <c r="Y175" i="2"/>
  <c r="BP175" i="2" s="1"/>
  <c r="BP174" i="2"/>
  <c r="BO174" i="2"/>
  <c r="BN174" i="2"/>
  <c r="BM174" i="2"/>
  <c r="Z174" i="2"/>
  <c r="Z178" i="2" s="1"/>
  <c r="Y174" i="2"/>
  <c r="Y171" i="2"/>
  <c r="X171" i="2"/>
  <c r="Z170" i="2"/>
  <c r="X170" i="2"/>
  <c r="BO169" i="2"/>
  <c r="BM169" i="2"/>
  <c r="Z169" i="2"/>
  <c r="Y169" i="2"/>
  <c r="X165" i="2"/>
  <c r="Y164" i="2"/>
  <c r="X164" i="2"/>
  <c r="BP163" i="2"/>
  <c r="BO163" i="2"/>
  <c r="BN163" i="2"/>
  <c r="BM163" i="2"/>
  <c r="Z163" i="2"/>
  <c r="Z164" i="2" s="1"/>
  <c r="Y163" i="2"/>
  <c r="Y165" i="2" s="1"/>
  <c r="P163" i="2"/>
  <c r="X160" i="2"/>
  <c r="X159" i="2"/>
  <c r="BO158" i="2"/>
  <c r="BM158" i="2"/>
  <c r="Z158" i="2"/>
  <c r="Z159" i="2" s="1"/>
  <c r="Y158" i="2"/>
  <c r="P158" i="2"/>
  <c r="X155" i="2"/>
  <c r="Z154" i="2"/>
  <c r="X154" i="2"/>
  <c r="BO153" i="2"/>
  <c r="BM153" i="2"/>
  <c r="Z153" i="2"/>
  <c r="Y153" i="2"/>
  <c r="P153" i="2"/>
  <c r="Y150" i="2"/>
  <c r="X150" i="2"/>
  <c r="Z149" i="2"/>
  <c r="X149" i="2"/>
  <c r="BO148" i="2"/>
  <c r="BM148" i="2"/>
  <c r="Z148" i="2"/>
  <c r="Y148" i="2"/>
  <c r="P148" i="2"/>
  <c r="X145" i="2"/>
  <c r="X144" i="2"/>
  <c r="BO143" i="2"/>
  <c r="BN143" i="2"/>
  <c r="BM143" i="2"/>
  <c r="Z143" i="2"/>
  <c r="Y143" i="2"/>
  <c r="BP143" i="2" s="1"/>
  <c r="BP142" i="2"/>
  <c r="BO142" i="2"/>
  <c r="BN142" i="2"/>
  <c r="BM142" i="2"/>
  <c r="Z142" i="2"/>
  <c r="Y142" i="2"/>
  <c r="P142" i="2"/>
  <c r="BO141" i="2"/>
  <c r="BM141" i="2"/>
  <c r="Z141" i="2"/>
  <c r="Y141" i="2"/>
  <c r="BO140" i="2"/>
  <c r="BM140" i="2"/>
  <c r="Z140" i="2"/>
  <c r="Y140" i="2"/>
  <c r="P140" i="2"/>
  <c r="X137" i="2"/>
  <c r="X136" i="2"/>
  <c r="BO135" i="2"/>
  <c r="BM135" i="2"/>
  <c r="Z135" i="2"/>
  <c r="Y135" i="2"/>
  <c r="P135" i="2"/>
  <c r="BP134" i="2"/>
  <c r="BO134" i="2"/>
  <c r="BN134" i="2"/>
  <c r="BM134" i="2"/>
  <c r="Z134" i="2"/>
  <c r="Z136" i="2" s="1"/>
  <c r="Y134" i="2"/>
  <c r="P134" i="2"/>
  <c r="X131" i="2"/>
  <c r="X130" i="2"/>
  <c r="BO129" i="2"/>
  <c r="BM129" i="2"/>
  <c r="Z129" i="2"/>
  <c r="Y129" i="2"/>
  <c r="BP129" i="2" s="1"/>
  <c r="P129" i="2"/>
  <c r="BP128" i="2"/>
  <c r="BO128" i="2"/>
  <c r="BN128" i="2"/>
  <c r="BM128" i="2"/>
  <c r="Z128" i="2"/>
  <c r="Z130" i="2" s="1"/>
  <c r="Y128" i="2"/>
  <c r="P128" i="2"/>
  <c r="X125" i="2"/>
  <c r="X124" i="2"/>
  <c r="BO123" i="2"/>
  <c r="BM123" i="2"/>
  <c r="Z123" i="2"/>
  <c r="Z124" i="2" s="1"/>
  <c r="Y123" i="2"/>
  <c r="Y125" i="2" s="1"/>
  <c r="P123" i="2"/>
  <c r="X121" i="2"/>
  <c r="X120" i="2"/>
  <c r="BP119" i="2"/>
  <c r="BO119" i="2"/>
  <c r="BN119" i="2"/>
  <c r="BM119" i="2"/>
  <c r="Z119" i="2"/>
  <c r="Y119" i="2"/>
  <c r="P119" i="2"/>
  <c r="BO118" i="2"/>
  <c r="BM118" i="2"/>
  <c r="Z118" i="2"/>
  <c r="Y118" i="2"/>
  <c r="BP118" i="2" s="1"/>
  <c r="P118" i="2"/>
  <c r="BO117" i="2"/>
  <c r="BM117" i="2"/>
  <c r="Z117" i="2"/>
  <c r="Y117" i="2"/>
  <c r="BP117" i="2" s="1"/>
  <c r="P117" i="2"/>
  <c r="BO116" i="2"/>
  <c r="BM116" i="2"/>
  <c r="Z116" i="2"/>
  <c r="Y116" i="2"/>
  <c r="P116" i="2"/>
  <c r="BP115" i="2"/>
  <c r="BO115" i="2"/>
  <c r="BN115" i="2"/>
  <c r="BM115" i="2"/>
  <c r="Z115" i="2"/>
  <c r="Z120" i="2" s="1"/>
  <c r="Y115" i="2"/>
  <c r="P115" i="2"/>
  <c r="BO114" i="2"/>
  <c r="BM114" i="2"/>
  <c r="Z114" i="2"/>
  <c r="Y114" i="2"/>
  <c r="Y121" i="2" s="1"/>
  <c r="P114" i="2"/>
  <c r="X111" i="2"/>
  <c r="X110" i="2"/>
  <c r="BO109" i="2"/>
  <c r="BM109" i="2"/>
  <c r="Z109" i="2"/>
  <c r="Y109" i="2"/>
  <c r="P109" i="2"/>
  <c r="BP108" i="2"/>
  <c r="BO108" i="2"/>
  <c r="BN108" i="2"/>
  <c r="BM108" i="2"/>
  <c r="Z108" i="2"/>
  <c r="Z110" i="2" s="1"/>
  <c r="Y108" i="2"/>
  <c r="P108" i="2"/>
  <c r="X105" i="2"/>
  <c r="X104" i="2"/>
  <c r="BO103" i="2"/>
  <c r="BM103" i="2"/>
  <c r="Z103" i="2"/>
  <c r="Y103" i="2"/>
  <c r="BP103" i="2" s="1"/>
  <c r="P103" i="2"/>
  <c r="BP102" i="2"/>
  <c r="BO102" i="2"/>
  <c r="BN102" i="2"/>
  <c r="BM102" i="2"/>
  <c r="Z102" i="2"/>
  <c r="Y102" i="2"/>
  <c r="BO101" i="2"/>
  <c r="BM101" i="2"/>
  <c r="Z101" i="2"/>
  <c r="Y101" i="2"/>
  <c r="BP101" i="2" s="1"/>
  <c r="BO100" i="2"/>
  <c r="BM100" i="2"/>
  <c r="Z100" i="2"/>
  <c r="Y100" i="2"/>
  <c r="BP100" i="2" s="1"/>
  <c r="P100" i="2"/>
  <c r="BO99" i="2"/>
  <c r="BN99" i="2"/>
  <c r="BM99" i="2"/>
  <c r="Z99" i="2"/>
  <c r="Y99" i="2"/>
  <c r="BP99" i="2" s="1"/>
  <c r="BO98" i="2"/>
  <c r="BM98" i="2"/>
  <c r="Z98" i="2"/>
  <c r="Y98" i="2"/>
  <c r="BP98" i="2" s="1"/>
  <c r="P98" i="2"/>
  <c r="BO97" i="2"/>
  <c r="BM97" i="2"/>
  <c r="Z97" i="2"/>
  <c r="Y97" i="2"/>
  <c r="BP97" i="2" s="1"/>
  <c r="BP96" i="2"/>
  <c r="BO96" i="2"/>
  <c r="BN96" i="2"/>
  <c r="BM96" i="2"/>
  <c r="Z96" i="2"/>
  <c r="Y96" i="2"/>
  <c r="P96" i="2"/>
  <c r="BO95" i="2"/>
  <c r="BM95" i="2"/>
  <c r="Z95" i="2"/>
  <c r="Y95" i="2"/>
  <c r="Y105" i="2" s="1"/>
  <c r="X92" i="2"/>
  <c r="X91" i="2"/>
  <c r="BO90" i="2"/>
  <c r="BM90" i="2"/>
  <c r="Z90" i="2"/>
  <c r="Y90" i="2"/>
  <c r="BP90" i="2" s="1"/>
  <c r="P90" i="2"/>
  <c r="BP89" i="2"/>
  <c r="BO89" i="2"/>
  <c r="BN89" i="2"/>
  <c r="BM89" i="2"/>
  <c r="Z89" i="2"/>
  <c r="Z91" i="2" s="1"/>
  <c r="Y89" i="2"/>
  <c r="P89" i="2"/>
  <c r="X86" i="2"/>
  <c r="X85" i="2"/>
  <c r="BP84" i="2"/>
  <c r="BO84" i="2"/>
  <c r="BN84" i="2"/>
  <c r="BM84" i="2"/>
  <c r="Z84" i="2"/>
  <c r="Y84" i="2"/>
  <c r="P84" i="2"/>
  <c r="BO83" i="2"/>
  <c r="BM83" i="2"/>
  <c r="Z83" i="2"/>
  <c r="Z85" i="2" s="1"/>
  <c r="Y83" i="2"/>
  <c r="Y86" i="2" s="1"/>
  <c r="P83" i="2"/>
  <c r="X80" i="2"/>
  <c r="X79" i="2"/>
  <c r="BO78" i="2"/>
  <c r="BM78" i="2"/>
  <c r="Z78" i="2"/>
  <c r="Z79" i="2" s="1"/>
  <c r="Y78" i="2"/>
  <c r="BP78" i="2" s="1"/>
  <c r="P78" i="2"/>
  <c r="BO77" i="2"/>
  <c r="BM77" i="2"/>
  <c r="Z77" i="2"/>
  <c r="Y77" i="2"/>
  <c r="Y79" i="2" s="1"/>
  <c r="P77" i="2"/>
  <c r="X74" i="2"/>
  <c r="X73" i="2"/>
  <c r="BO72" i="2"/>
  <c r="BM72" i="2"/>
  <c r="Z72" i="2"/>
  <c r="Y72" i="2"/>
  <c r="P72" i="2"/>
  <c r="BO71" i="2"/>
  <c r="BM71" i="2"/>
  <c r="Z71" i="2"/>
  <c r="Y71" i="2"/>
  <c r="BP71" i="2" s="1"/>
  <c r="P71" i="2"/>
  <c r="BP70" i="2"/>
  <c r="BO70" i="2"/>
  <c r="BN70" i="2"/>
  <c r="BM70" i="2"/>
  <c r="Z70" i="2"/>
  <c r="Y70" i="2"/>
  <c r="P70" i="2"/>
  <c r="X68" i="2"/>
  <c r="X67" i="2"/>
  <c r="BO66" i="2"/>
  <c r="BM66" i="2"/>
  <c r="Z66" i="2"/>
  <c r="Y66" i="2"/>
  <c r="BP66" i="2" s="1"/>
  <c r="P66" i="2"/>
  <c r="BP65" i="2"/>
  <c r="BO65" i="2"/>
  <c r="BN65" i="2"/>
  <c r="BM65" i="2"/>
  <c r="Z65" i="2"/>
  <c r="Z67" i="2" s="1"/>
  <c r="Y65" i="2"/>
  <c r="P65" i="2"/>
  <c r="X63" i="2"/>
  <c r="X62" i="2"/>
  <c r="BO61" i="2"/>
  <c r="BM61" i="2"/>
  <c r="Z61" i="2"/>
  <c r="Z62" i="2" s="1"/>
  <c r="Y61" i="2"/>
  <c r="Y62" i="2" s="1"/>
  <c r="P61" i="2"/>
  <c r="Y59" i="2"/>
  <c r="X59" i="2"/>
  <c r="X58" i="2"/>
  <c r="BO57" i="2"/>
  <c r="BN57" i="2"/>
  <c r="BM57" i="2"/>
  <c r="Z57" i="2"/>
  <c r="Y57" i="2"/>
  <c r="BP57" i="2" s="1"/>
  <c r="P57" i="2"/>
  <c r="BO56" i="2"/>
  <c r="BN56" i="2"/>
  <c r="BM56" i="2"/>
  <c r="Z56" i="2"/>
  <c r="Z58" i="2" s="1"/>
  <c r="Y56" i="2"/>
  <c r="BP56" i="2" s="1"/>
  <c r="P56" i="2"/>
  <c r="X54" i="2"/>
  <c r="X53" i="2"/>
  <c r="BO52" i="2"/>
  <c r="BM52" i="2"/>
  <c r="Z52" i="2"/>
  <c r="Z53" i="2" s="1"/>
  <c r="Y52" i="2"/>
  <c r="Y54" i="2" s="1"/>
  <c r="P52" i="2"/>
  <c r="X49" i="2"/>
  <c r="X48" i="2"/>
  <c r="BP47" i="2"/>
  <c r="BO47" i="2"/>
  <c r="BN47" i="2"/>
  <c r="BM47" i="2"/>
  <c r="Z47" i="2"/>
  <c r="Y47" i="2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P41" i="2"/>
  <c r="BO41" i="2"/>
  <c r="BN41" i="2"/>
  <c r="BM41" i="2"/>
  <c r="Z41" i="2"/>
  <c r="Y41" i="2"/>
  <c r="P41" i="2"/>
  <c r="X38" i="2"/>
  <c r="X37" i="2"/>
  <c r="BP36" i="2"/>
  <c r="BO36" i="2"/>
  <c r="BN36" i="2"/>
  <c r="BM36" i="2"/>
  <c r="Z36" i="2"/>
  <c r="Y36" i="2"/>
  <c r="P36" i="2"/>
  <c r="BO35" i="2"/>
  <c r="BM35" i="2"/>
  <c r="Z35" i="2"/>
  <c r="Y35" i="2"/>
  <c r="Y38" i="2" s="1"/>
  <c r="P35" i="2"/>
  <c r="BP34" i="2"/>
  <c r="BO34" i="2"/>
  <c r="BN34" i="2"/>
  <c r="BM34" i="2"/>
  <c r="Z34" i="2"/>
  <c r="Z37" i="2" s="1"/>
  <c r="Y34" i="2"/>
  <c r="P34" i="2"/>
  <c r="X31" i="2"/>
  <c r="X30" i="2"/>
  <c r="BP29" i="2"/>
  <c r="BO29" i="2"/>
  <c r="BN29" i="2"/>
  <c r="BM29" i="2"/>
  <c r="Z29" i="2"/>
  <c r="Y29" i="2"/>
  <c r="P29" i="2"/>
  <c r="BO28" i="2"/>
  <c r="BM28" i="2"/>
  <c r="Z28" i="2"/>
  <c r="Y28" i="2"/>
  <c r="BP28" i="2" s="1"/>
  <c r="P28" i="2"/>
  <c r="X24" i="2"/>
  <c r="X330" i="2" s="1"/>
  <c r="X23" i="2"/>
  <c r="BO22" i="2"/>
  <c r="BM22" i="2"/>
  <c r="X331" i="2" s="1"/>
  <c r="Z22" i="2"/>
  <c r="Z23" i="2" s="1"/>
  <c r="Y22" i="2"/>
  <c r="BN22" i="2" s="1"/>
  <c r="P22" i="2"/>
  <c r="H10" i="2"/>
  <c r="A9" i="2"/>
  <c r="J9" i="2" s="1"/>
  <c r="D7" i="2"/>
  <c r="Q6" i="2"/>
  <c r="P2" i="2"/>
  <c r="H9" i="2" l="1"/>
  <c r="BP22" i="2"/>
  <c r="Y23" i="2"/>
  <c r="Y30" i="2"/>
  <c r="Y37" i="2"/>
  <c r="Y80" i="2"/>
  <c r="Y85" i="2"/>
  <c r="BP109" i="2"/>
  <c r="BN109" i="2"/>
  <c r="Y111" i="2"/>
  <c r="BP116" i="2"/>
  <c r="BN116" i="2"/>
  <c r="BP135" i="2"/>
  <c r="BN135" i="2"/>
  <c r="Y154" i="2"/>
  <c r="BP153" i="2"/>
  <c r="BN153" i="2"/>
  <c r="BP176" i="2"/>
  <c r="BN176" i="2"/>
  <c r="BP190" i="2"/>
  <c r="BN190" i="2"/>
  <c r="BP200" i="2"/>
  <c r="Y201" i="2"/>
  <c r="BP213" i="2"/>
  <c r="BN213" i="2"/>
  <c r="BP221" i="2"/>
  <c r="BP222" i="2"/>
  <c r="BN222" i="2"/>
  <c r="BP224" i="2"/>
  <c r="BN224" i="2"/>
  <c r="BP230" i="2"/>
  <c r="BN230" i="2"/>
  <c r="BP246" i="2"/>
  <c r="BN246" i="2"/>
  <c r="Y302" i="2"/>
  <c r="BP298" i="2"/>
  <c r="BN298" i="2"/>
  <c r="BP300" i="2"/>
  <c r="BN300" i="2"/>
  <c r="BP309" i="2"/>
  <c r="BN309" i="2"/>
  <c r="BP314" i="2"/>
  <c r="BN314" i="2"/>
  <c r="F9" i="2"/>
  <c r="A10" i="2"/>
  <c r="X332" i="2"/>
  <c r="X334" i="2"/>
  <c r="Z30" i="2"/>
  <c r="BN28" i="2"/>
  <c r="Y31" i="2"/>
  <c r="BN35" i="2"/>
  <c r="BP35" i="2"/>
  <c r="Y49" i="2"/>
  <c r="BN42" i="2"/>
  <c r="Z48" i="2"/>
  <c r="BN46" i="2"/>
  <c r="BN52" i="2"/>
  <c r="BP52" i="2"/>
  <c r="Y63" i="2"/>
  <c r="Y68" i="2"/>
  <c r="Y67" i="2"/>
  <c r="Z73" i="2"/>
  <c r="Y73" i="2"/>
  <c r="BN77" i="2"/>
  <c r="BP77" i="2"/>
  <c r="BN83" i="2"/>
  <c r="BP83" i="2"/>
  <c r="Y92" i="2"/>
  <c r="BN90" i="2"/>
  <c r="Y91" i="2"/>
  <c r="Z104" i="2"/>
  <c r="BN95" i="2"/>
  <c r="BP95" i="2"/>
  <c r="BN98" i="2"/>
  <c r="BN103" i="2"/>
  <c r="Y110" i="2"/>
  <c r="Y136" i="2"/>
  <c r="Y137" i="2"/>
  <c r="Y144" i="2"/>
  <c r="BP140" i="2"/>
  <c r="BN140" i="2"/>
  <c r="BP141" i="2"/>
  <c r="BN141" i="2"/>
  <c r="Y145" i="2"/>
  <c r="Y149" i="2"/>
  <c r="BP148" i="2"/>
  <c r="BN148" i="2"/>
  <c r="Y155" i="2"/>
  <c r="Y159" i="2"/>
  <c r="Y160" i="2"/>
  <c r="BN158" i="2"/>
  <c r="Y170" i="2"/>
  <c r="BP169" i="2"/>
  <c r="BN169" i="2"/>
  <c r="Y179" i="2"/>
  <c r="BP177" i="2"/>
  <c r="BN177" i="2"/>
  <c r="Y184" i="2"/>
  <c r="BN182" i="2"/>
  <c r="BP214" i="2"/>
  <c r="BN214" i="2"/>
  <c r="Z225" i="2"/>
  <c r="BP220" i="2"/>
  <c r="BN220" i="2"/>
  <c r="Y234" i="2"/>
  <c r="Y255" i="2"/>
  <c r="BP253" i="2"/>
  <c r="BN253" i="2"/>
  <c r="Y261" i="2"/>
  <c r="BP260" i="2"/>
  <c r="BN260" i="2"/>
  <c r="Y262" i="2"/>
  <c r="BP273" i="2"/>
  <c r="Y275" i="2"/>
  <c r="BN273" i="2"/>
  <c r="BP308" i="2"/>
  <c r="BN308" i="2"/>
  <c r="BP312" i="2"/>
  <c r="BN312" i="2"/>
  <c r="BP320" i="2"/>
  <c r="BN320" i="2"/>
  <c r="Y130" i="2"/>
  <c r="Y131" i="2"/>
  <c r="Z144" i="2"/>
  <c r="Z191" i="2"/>
  <c r="Z208" i="2"/>
  <c r="Y209" i="2"/>
  <c r="Z215" i="2"/>
  <c r="Y216" i="2"/>
  <c r="Y225" i="2"/>
  <c r="Z233" i="2"/>
  <c r="Y233" i="2"/>
  <c r="BP232" i="2"/>
  <c r="Z249" i="2"/>
  <c r="Y249" i="2"/>
  <c r="Z255" i="2"/>
  <c r="Y256" i="2"/>
  <c r="BP277" i="2"/>
  <c r="Y278" i="2"/>
  <c r="Y286" i="2"/>
  <c r="BP293" i="2"/>
  <c r="Z301" i="2"/>
  <c r="Y301" i="2"/>
  <c r="Z323" i="2"/>
  <c r="BP307" i="2"/>
  <c r="Y328" i="2"/>
  <c r="F10" i="2"/>
  <c r="X333" i="2"/>
  <c r="Z335" i="2"/>
  <c r="BN44" i="2"/>
  <c r="BN101" i="2"/>
  <c r="BN118" i="2"/>
  <c r="BP158" i="2"/>
  <c r="BN189" i="2"/>
  <c r="BN194" i="2"/>
  <c r="Y202" i="2"/>
  <c r="Y244" i="2"/>
  <c r="BN315" i="2"/>
  <c r="BN318" i="2"/>
  <c r="BN321" i="2"/>
  <c r="Y24" i="2"/>
  <c r="Y53" i="2"/>
  <c r="BN72" i="2"/>
  <c r="BN123" i="2"/>
  <c r="BP182" i="2"/>
  <c r="BN206" i="2"/>
  <c r="BP231" i="2"/>
  <c r="BP237" i="2"/>
  <c r="BN248" i="2"/>
  <c r="Y268" i="2"/>
  <c r="BP327" i="2"/>
  <c r="Y58" i="2"/>
  <c r="BN78" i="2"/>
  <c r="BN129" i="2"/>
  <c r="BN175" i="2"/>
  <c r="Y178" i="2"/>
  <c r="BP194" i="2"/>
  <c r="BN212" i="2"/>
  <c r="Y215" i="2"/>
  <c r="BN223" i="2"/>
  <c r="BN254" i="2"/>
  <c r="BN284" i="2"/>
  <c r="BN289" i="2"/>
  <c r="BN294" i="2"/>
  <c r="BN299" i="2"/>
  <c r="BN304" i="2"/>
  <c r="Y104" i="2"/>
  <c r="BP123" i="2"/>
  <c r="Y183" i="2"/>
  <c r="Y238" i="2"/>
  <c r="BP248" i="2"/>
  <c r="BP72" i="2"/>
  <c r="Y195" i="2"/>
  <c r="BP223" i="2"/>
  <c r="BP254" i="2"/>
  <c r="Y269" i="2"/>
  <c r="BP284" i="2"/>
  <c r="BP289" i="2"/>
  <c r="BP294" i="2"/>
  <c r="BP299" i="2"/>
  <c r="BP304" i="2"/>
  <c r="BN310" i="2"/>
  <c r="Y124" i="2"/>
  <c r="Y290" i="2"/>
  <c r="Y295" i="2"/>
  <c r="BN313" i="2"/>
  <c r="BN316" i="2"/>
  <c r="BN319" i="2"/>
  <c r="BN322" i="2"/>
  <c r="Y48" i="2"/>
  <c r="BN114" i="2"/>
  <c r="BN207" i="2"/>
  <c r="Y250" i="2"/>
  <c r="BN266" i="2"/>
  <c r="BN285" i="2"/>
  <c r="BN305" i="2"/>
  <c r="Y74" i="2"/>
  <c r="BN61" i="2"/>
  <c r="BN97" i="2"/>
  <c r="BP114" i="2"/>
  <c r="Y323" i="2"/>
  <c r="BN43" i="2"/>
  <c r="BN66" i="2"/>
  <c r="BN117" i="2"/>
  <c r="Y120" i="2"/>
  <c r="BN188" i="2"/>
  <c r="Y191" i="2"/>
  <c r="BN200" i="2"/>
  <c r="BN242" i="2"/>
  <c r="BN311" i="2"/>
  <c r="BP61" i="2"/>
  <c r="BN71" i="2"/>
  <c r="BN100" i="2"/>
  <c r="BN205" i="2"/>
  <c r="Y208" i="2"/>
  <c r="BN247" i="2"/>
  <c r="BP188" i="2"/>
  <c r="Y332" i="2" l="1"/>
  <c r="Y331" i="2"/>
  <c r="Y334" i="2"/>
  <c r="Y333" i="2"/>
  <c r="A343" i="2"/>
  <c r="Y330" i="2"/>
  <c r="C343" i="2" s="1"/>
  <c r="B343" i="2" l="1"/>
</calcChain>
</file>

<file path=xl/sharedStrings.xml><?xml version="1.0" encoding="utf-8"?>
<sst xmlns="http://schemas.openxmlformats.org/spreadsheetml/2006/main" count="2192" uniqueCount="518">
  <si>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</si>
  <si>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</si>
  <si>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</si>
  <si>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</si>
  <si>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</si>
  <si>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</si>
  <si>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</si>
  <si>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</si>
  <si>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</si>
  <si>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</si>
  <si>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</si>
  <si>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</si>
  <si>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</si>
  <si>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</si>
  <si>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</si>
  <si>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</si>
  <si>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</si>
  <si>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</si>
  <si>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</si>
  <si>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</si>
  <si>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</si>
  <si>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</si>
  <si>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</si>
  <si>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</si>
  <si>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</si>
  <si>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</si>
  <si>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</si>
  <si>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</si>
  <si>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</si>
  <si>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</si>
  <si>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</si>
  <si>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</si>
  <si>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</si>
  <si>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</si>
  <si>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</si>
  <si>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</si>
  <si>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</si>
  <si>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</si>
  <si>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</si>
  <si>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</si>
  <si>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</si>
  <si>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</si>
  <si>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</si>
  <si>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</si>
  <si>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</si>
  <si>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</si>
  <si>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</si>
  <si>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</si>
  <si>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</si>
  <si>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</si>
  <si>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</si>
  <si>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</si>
  <si>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</si>
  <si>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</si>
  <si>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</si>
  <si>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</si>
  <si>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</si>
  <si>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</si>
  <si>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</si>
  <si>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</si>
  <si>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</si>
  <si>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</si>
  <si>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</si>
  <si>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</si>
  <si>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</si>
  <si>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</si>
  <si>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</si>
  <si>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</si>
  <si>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</si>
  <si>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</si>
  <si>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</si>
  <si>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12.06.2025</t>
  </si>
  <si>
    <t>09.06.2025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</si>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</sst>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5" t="s">
        <v>26</v>
      </c>
      <c r="E1" s="345"/>
      <c r="F1" s="345"/>
      <c r="G1" s="14" t="s">
        <v>70</v>
      </c>
      <c r="H1" s="345" t="s">
        <v>47</v>
      </c>
      <c r="I1" s="345"/>
      <c r="J1" s="345"/>
      <c r="K1" s="345"/>
      <c r="L1" s="345"/>
      <c r="M1" s="345"/>
      <c r="N1" s="345"/>
      <c r="O1" s="345"/>
      <c r="P1" s="345"/>
      <c r="Q1" s="345"/>
      <c r="R1" s="346" t="s">
        <v>71</v>
      </c>
      <c r="S1" s="347"/>
      <c r="T1" s="34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9" t="s">
        <v>8</v>
      </c>
      <c r="B5" s="349"/>
      <c r="C5" s="349"/>
      <c r="D5" s="350"/>
      <c r="E5" s="350"/>
      <c r="F5" s="351" t="s">
        <v>14</v>
      </c>
      <c r="G5" s="351"/>
      <c r="H5" s="350"/>
      <c r="I5" s="350"/>
      <c r="J5" s="350"/>
      <c r="K5" s="350"/>
      <c r="L5" s="350"/>
      <c r="M5" s="350"/>
      <c r="N5" s="75"/>
      <c r="P5" s="27" t="s">
        <v>4</v>
      </c>
      <c r="Q5" s="352">
        <v>45824</v>
      </c>
      <c r="R5" s="352"/>
      <c r="T5" s="353" t="s">
        <v>3</v>
      </c>
      <c r="U5" s="354"/>
      <c r="V5" s="355" t="s">
        <v>498</v>
      </c>
      <c r="W5" s="356"/>
      <c r="AB5" s="59"/>
      <c r="AC5" s="59"/>
      <c r="AD5" s="59"/>
      <c r="AE5" s="59"/>
    </row>
    <row r="6" spans="1:32" s="17" customFormat="1" ht="24" customHeight="1" x14ac:dyDescent="0.2">
      <c r="A6" s="349" t="s">
        <v>1</v>
      </c>
      <c r="B6" s="349"/>
      <c r="C6" s="349"/>
      <c r="D6" s="357" t="s">
        <v>499</v>
      </c>
      <c r="E6" s="357"/>
      <c r="F6" s="357"/>
      <c r="G6" s="357"/>
      <c r="H6" s="357"/>
      <c r="I6" s="357"/>
      <c r="J6" s="357"/>
      <c r="K6" s="357"/>
      <c r="L6" s="357"/>
      <c r="M6" s="357"/>
      <c r="N6" s="76"/>
      <c r="P6" s="27" t="s">
        <v>27</v>
      </c>
      <c r="Q6" s="358" t="str">
        <f>IF(Q5=0," ",CHOOSE(WEEKDAY(Q5,2),"Понедельник","Вторник","Среда","Четверг","Пятница","Суббота","Воскресенье"))</f>
        <v>Понедельник</v>
      </c>
      <c r="R6" s="358"/>
      <c r="T6" s="359" t="s">
        <v>5</v>
      </c>
      <c r="U6" s="360"/>
      <c r="V6" s="361" t="s">
        <v>73</v>
      </c>
      <c r="W6" s="36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77"/>
      <c r="P7" s="29"/>
      <c r="Q7" s="48"/>
      <c r="R7" s="48"/>
      <c r="T7" s="359"/>
      <c r="U7" s="360"/>
      <c r="V7" s="363"/>
      <c r="W7" s="364"/>
      <c r="AB7" s="59"/>
      <c r="AC7" s="59"/>
      <c r="AD7" s="59"/>
      <c r="AE7" s="59"/>
    </row>
    <row r="8" spans="1:32" s="17" customFormat="1" ht="25.5" customHeight="1" x14ac:dyDescent="0.2">
      <c r="A8" s="370" t="s">
        <v>58</v>
      </c>
      <c r="B8" s="370"/>
      <c r="C8" s="370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78"/>
      <c r="P8" s="27" t="s">
        <v>11</v>
      </c>
      <c r="Q8" s="372">
        <v>0.41666666666666669</v>
      </c>
      <c r="R8" s="372"/>
      <c r="T8" s="359"/>
      <c r="U8" s="360"/>
      <c r="V8" s="363"/>
      <c r="W8" s="364"/>
      <c r="AB8" s="59"/>
      <c r="AC8" s="59"/>
      <c r="AD8" s="59"/>
      <c r="AE8" s="59"/>
    </row>
    <row r="9" spans="1:32" s="17" customFormat="1" ht="39.950000000000003" customHeight="1" x14ac:dyDescent="0.2">
      <c r="A9" s="3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/>
      <c r="C9" s="373"/>
      <c r="D9" s="374" t="s">
        <v>46</v>
      </c>
      <c r="E9" s="375"/>
      <c r="F9" s="3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M9" s="376"/>
      <c r="N9" s="73"/>
      <c r="P9" s="31" t="s">
        <v>15</v>
      </c>
      <c r="Q9" s="377"/>
      <c r="R9" s="377"/>
      <c r="T9" s="359"/>
      <c r="U9" s="360"/>
      <c r="V9" s="365"/>
      <c r="W9" s="36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/>
      <c r="C10" s="373"/>
      <c r="D10" s="374"/>
      <c r="E10" s="375"/>
      <c r="F10" s="3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/>
      <c r="H10" s="378" t="str">
        <f>IFERROR(VLOOKUP($D$10,Proxy,2,FALSE),"")</f>
        <v/>
      </c>
      <c r="I10" s="378"/>
      <c r="J10" s="378"/>
      <c r="K10" s="378"/>
      <c r="L10" s="378"/>
      <c r="M10" s="378"/>
      <c r="N10" s="74"/>
      <c r="P10" s="31" t="s">
        <v>32</v>
      </c>
      <c r="Q10" s="379"/>
      <c r="R10" s="379"/>
      <c r="U10" s="29" t="s">
        <v>12</v>
      </c>
      <c r="V10" s="380" t="s">
        <v>74</v>
      </c>
      <c r="W10" s="38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2"/>
      <c r="R11" s="382"/>
      <c r="U11" s="29" t="s">
        <v>28</v>
      </c>
      <c r="V11" s="383" t="s">
        <v>55</v>
      </c>
      <c r="W11" s="3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4" t="s">
        <v>75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4"/>
      <c r="N12" s="79"/>
      <c r="P12" s="27" t="s">
        <v>30</v>
      </c>
      <c r="Q12" s="372"/>
      <c r="R12" s="372"/>
      <c r="S12" s="28"/>
      <c r="T12"/>
      <c r="U12" s="29" t="s">
        <v>46</v>
      </c>
      <c r="V12" s="385"/>
      <c r="W12" s="385"/>
      <c r="X12"/>
      <c r="AB12" s="59"/>
      <c r="AC12" s="59"/>
      <c r="AD12" s="59"/>
      <c r="AE12" s="59"/>
    </row>
    <row r="13" spans="1:32" s="17" customFormat="1" ht="23.25" customHeight="1" x14ac:dyDescent="0.2">
      <c r="A13" s="384" t="s">
        <v>76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4"/>
      <c r="N13" s="79"/>
      <c r="O13" s="31"/>
      <c r="P13" s="31" t="s">
        <v>31</v>
      </c>
      <c r="Q13" s="383"/>
      <c r="R13" s="3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4" t="s">
        <v>77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4"/>
      <c r="M14" s="38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6" t="s">
        <v>78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6"/>
      <c r="N15" s="80"/>
      <c r="O15"/>
      <c r="P15" s="387" t="s">
        <v>61</v>
      </c>
      <c r="Q15" s="387"/>
      <c r="R15" s="387"/>
      <c r="S15" s="387"/>
      <c r="T15" s="38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8"/>
      <c r="Q16" s="388"/>
      <c r="R16" s="388"/>
      <c r="S16" s="388"/>
      <c r="T16" s="3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1" t="s">
        <v>59</v>
      </c>
      <c r="B17" s="391" t="s">
        <v>49</v>
      </c>
      <c r="C17" s="393" t="s">
        <v>48</v>
      </c>
      <c r="D17" s="395" t="s">
        <v>50</v>
      </c>
      <c r="E17" s="396"/>
      <c r="F17" s="391" t="s">
        <v>21</v>
      </c>
      <c r="G17" s="391" t="s">
        <v>24</v>
      </c>
      <c r="H17" s="391" t="s">
        <v>22</v>
      </c>
      <c r="I17" s="391" t="s">
        <v>23</v>
      </c>
      <c r="J17" s="391" t="s">
        <v>16</v>
      </c>
      <c r="K17" s="391" t="s">
        <v>69</v>
      </c>
      <c r="L17" s="391" t="s">
        <v>67</v>
      </c>
      <c r="M17" s="391" t="s">
        <v>2</v>
      </c>
      <c r="N17" s="391" t="s">
        <v>66</v>
      </c>
      <c r="O17" s="391" t="s">
        <v>25</v>
      </c>
      <c r="P17" s="395" t="s">
        <v>17</v>
      </c>
      <c r="Q17" s="399"/>
      <c r="R17" s="399"/>
      <c r="S17" s="399"/>
      <c r="T17" s="396"/>
      <c r="U17" s="389" t="s">
        <v>56</v>
      </c>
      <c r="V17" s="390"/>
      <c r="W17" s="391" t="s">
        <v>6</v>
      </c>
      <c r="X17" s="391" t="s">
        <v>41</v>
      </c>
      <c r="Y17" s="401" t="s">
        <v>54</v>
      </c>
      <c r="Z17" s="403" t="s">
        <v>18</v>
      </c>
      <c r="AA17" s="405" t="s">
        <v>60</v>
      </c>
      <c r="AB17" s="405" t="s">
        <v>19</v>
      </c>
      <c r="AC17" s="405" t="s">
        <v>68</v>
      </c>
      <c r="AD17" s="407" t="s">
        <v>57</v>
      </c>
      <c r="AE17" s="408"/>
      <c r="AF17" s="409"/>
      <c r="AG17" s="85"/>
      <c r="BD17" s="84" t="s">
        <v>64</v>
      </c>
    </row>
    <row r="18" spans="1:68" ht="14.25" customHeight="1" x14ac:dyDescent="0.2">
      <c r="A18" s="392"/>
      <c r="B18" s="392"/>
      <c r="C18" s="394"/>
      <c r="D18" s="397"/>
      <c r="E18" s="398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7"/>
      <c r="Q18" s="400"/>
      <c r="R18" s="400"/>
      <c r="S18" s="400"/>
      <c r="T18" s="398"/>
      <c r="U18" s="86" t="s">
        <v>44</v>
      </c>
      <c r="V18" s="86" t="s">
        <v>43</v>
      </c>
      <c r="W18" s="392"/>
      <c r="X18" s="392"/>
      <c r="Y18" s="402"/>
      <c r="Z18" s="404"/>
      <c r="AA18" s="406"/>
      <c r="AB18" s="406"/>
      <c r="AC18" s="406"/>
      <c r="AD18" s="410"/>
      <c r="AE18" s="411"/>
      <c r="AF18" s="412"/>
      <c r="AG18" s="85"/>
      <c r="BD18" s="84"/>
    </row>
    <row r="19" spans="1:68" ht="27.75" customHeight="1" x14ac:dyDescent="0.2">
      <c r="A19" s="413" t="s">
        <v>79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54"/>
      <c r="AB19" s="54"/>
      <c r="AC19" s="54"/>
    </row>
    <row r="20" spans="1:68" ht="16.5" customHeight="1" x14ac:dyDescent="0.25">
      <c r="A20" s="414" t="s">
        <v>79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65"/>
      <c r="AB20" s="65"/>
      <c r="AC20" s="82"/>
    </row>
    <row r="21" spans="1:68" ht="14.25" customHeight="1" x14ac:dyDescent="0.25">
      <c r="A21" s="415" t="s">
        <v>80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16">
        <v>4607111035752</v>
      </c>
      <c r="E22" s="41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8"/>
      <c r="R22" s="418"/>
      <c r="S22" s="418"/>
      <c r="T22" s="41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3"/>
      <c r="N23" s="423"/>
      <c r="O23" s="424"/>
      <c r="P23" s="420" t="s">
        <v>40</v>
      </c>
      <c r="Q23" s="421"/>
      <c r="R23" s="421"/>
      <c r="S23" s="421"/>
      <c r="T23" s="421"/>
      <c r="U23" s="421"/>
      <c r="V23" s="42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4"/>
      <c r="P24" s="420" t="s">
        <v>40</v>
      </c>
      <c r="Q24" s="421"/>
      <c r="R24" s="421"/>
      <c r="S24" s="421"/>
      <c r="T24" s="421"/>
      <c r="U24" s="421"/>
      <c r="V24" s="42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3" t="s">
        <v>45</v>
      </c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3"/>
      <c r="Q25" s="413"/>
      <c r="R25" s="413"/>
      <c r="S25" s="413"/>
      <c r="T25" s="413"/>
      <c r="U25" s="413"/>
      <c r="V25" s="413"/>
      <c r="W25" s="413"/>
      <c r="X25" s="413"/>
      <c r="Y25" s="413"/>
      <c r="Z25" s="413"/>
      <c r="AA25" s="54"/>
      <c r="AB25" s="54"/>
      <c r="AC25" s="54"/>
    </row>
    <row r="26" spans="1:68" ht="16.5" customHeight="1" x14ac:dyDescent="0.25">
      <c r="A26" s="414" t="s">
        <v>88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65"/>
      <c r="AB26" s="65"/>
      <c r="AC26" s="82"/>
    </row>
    <row r="27" spans="1:68" ht="14.25" customHeight="1" x14ac:dyDescent="0.25">
      <c r="A27" s="415" t="s">
        <v>89</v>
      </c>
      <c r="B27" s="415"/>
      <c r="C27" s="415"/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  <c r="V27" s="415"/>
      <c r="W27" s="415"/>
      <c r="X27" s="415"/>
      <c r="Y27" s="415"/>
      <c r="Z27" s="415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416">
        <v>4607111036537</v>
      </c>
      <c r="E28" s="41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2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18"/>
      <c r="R28" s="418"/>
      <c r="S28" s="418"/>
      <c r="T28" s="41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416">
        <v>4607111036605</v>
      </c>
      <c r="E29" s="41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2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18"/>
      <c r="R29" s="418"/>
      <c r="S29" s="418"/>
      <c r="T29" s="41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23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4"/>
      <c r="P30" s="420" t="s">
        <v>40</v>
      </c>
      <c r="Q30" s="421"/>
      <c r="R30" s="421"/>
      <c r="S30" s="421"/>
      <c r="T30" s="421"/>
      <c r="U30" s="421"/>
      <c r="V30" s="422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23"/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4"/>
      <c r="P31" s="420" t="s">
        <v>40</v>
      </c>
      <c r="Q31" s="421"/>
      <c r="R31" s="421"/>
      <c r="S31" s="421"/>
      <c r="T31" s="421"/>
      <c r="U31" s="421"/>
      <c r="V31" s="422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14" t="s">
        <v>97</v>
      </c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65"/>
      <c r="AB32" s="65"/>
      <c r="AC32" s="82"/>
    </row>
    <row r="33" spans="1:68" ht="14.25" customHeight="1" x14ac:dyDescent="0.25">
      <c r="A33" s="415" t="s">
        <v>80</v>
      </c>
      <c r="B33" s="415"/>
      <c r="C33" s="415"/>
      <c r="D33" s="415"/>
      <c r="E33" s="415"/>
      <c r="F33" s="415"/>
      <c r="G33" s="415"/>
      <c r="H33" s="415"/>
      <c r="I33" s="415"/>
      <c r="J33" s="415"/>
      <c r="K33" s="415"/>
      <c r="L33" s="415"/>
      <c r="M33" s="415"/>
      <c r="N33" s="415"/>
      <c r="O33" s="415"/>
      <c r="P33" s="415"/>
      <c r="Q33" s="415"/>
      <c r="R33" s="415"/>
      <c r="S33" s="415"/>
      <c r="T33" s="415"/>
      <c r="U33" s="415"/>
      <c r="V33" s="415"/>
      <c r="W33" s="415"/>
      <c r="X33" s="415"/>
      <c r="Y33" s="415"/>
      <c r="Z33" s="415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416">
        <v>4620207490075</v>
      </c>
      <c r="E34" s="41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18"/>
      <c r="R34" s="418"/>
      <c r="S34" s="418"/>
      <c r="T34" s="41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416">
        <v>4620207490174</v>
      </c>
      <c r="E35" s="41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2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18"/>
      <c r="R35" s="418"/>
      <c r="S35" s="418"/>
      <c r="T35" s="41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416">
        <v>4620207490044</v>
      </c>
      <c r="E36" s="41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2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18"/>
      <c r="R36" s="418"/>
      <c r="S36" s="418"/>
      <c r="T36" s="41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23"/>
      <c r="B37" s="423"/>
      <c r="C37" s="423"/>
      <c r="D37" s="423"/>
      <c r="E37" s="423"/>
      <c r="F37" s="423"/>
      <c r="G37" s="423"/>
      <c r="H37" s="423"/>
      <c r="I37" s="423"/>
      <c r="J37" s="423"/>
      <c r="K37" s="423"/>
      <c r="L37" s="423"/>
      <c r="M37" s="423"/>
      <c r="N37" s="423"/>
      <c r="O37" s="424"/>
      <c r="P37" s="420" t="s">
        <v>40</v>
      </c>
      <c r="Q37" s="421"/>
      <c r="R37" s="421"/>
      <c r="S37" s="421"/>
      <c r="T37" s="421"/>
      <c r="U37" s="421"/>
      <c r="V37" s="422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4"/>
      <c r="P38" s="420" t="s">
        <v>40</v>
      </c>
      <c r="Q38" s="421"/>
      <c r="R38" s="421"/>
      <c r="S38" s="421"/>
      <c r="T38" s="421"/>
      <c r="U38" s="421"/>
      <c r="V38" s="422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14" t="s">
        <v>107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Z39" s="414"/>
      <c r="AA39" s="65"/>
      <c r="AB39" s="65"/>
      <c r="AC39" s="82"/>
    </row>
    <row r="40" spans="1:68" ht="14.25" customHeight="1" x14ac:dyDescent="0.25">
      <c r="A40" s="415" t="s">
        <v>80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416">
        <v>4607111038999</v>
      </c>
      <c r="E41" s="416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3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18"/>
      <c r="R41" s="418"/>
      <c r="S41" s="418"/>
      <c r="T41" s="419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416">
        <v>4607111037183</v>
      </c>
      <c r="E42" s="416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3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18"/>
      <c r="R42" s="418"/>
      <c r="S42" s="418"/>
      <c r="T42" s="419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416">
        <v>4607111039385</v>
      </c>
      <c r="E43" s="416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18"/>
      <c r="R43" s="418"/>
      <c r="S43" s="418"/>
      <c r="T43" s="41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416">
        <v>4607111038982</v>
      </c>
      <c r="E44" s="416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3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18"/>
      <c r="R44" s="418"/>
      <c r="S44" s="418"/>
      <c r="T44" s="41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416">
        <v>4607111039354</v>
      </c>
      <c r="E45" s="416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18"/>
      <c r="R45" s="418"/>
      <c r="S45" s="418"/>
      <c r="T45" s="41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4301070968</v>
      </c>
      <c r="D46" s="416">
        <v>4607111036889</v>
      </c>
      <c r="E46" s="416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18"/>
      <c r="R46" s="418"/>
      <c r="S46" s="418"/>
      <c r="T46" s="41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4301071047</v>
      </c>
      <c r="D47" s="416">
        <v>4607111039330</v>
      </c>
      <c r="E47" s="416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18"/>
      <c r="R47" s="418"/>
      <c r="S47" s="418"/>
      <c r="T47" s="41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23"/>
      <c r="B48" s="423"/>
      <c r="C48" s="423"/>
      <c r="D48" s="423"/>
      <c r="E48" s="423"/>
      <c r="F48" s="423"/>
      <c r="G48" s="423"/>
      <c r="H48" s="423"/>
      <c r="I48" s="423"/>
      <c r="J48" s="423"/>
      <c r="K48" s="423"/>
      <c r="L48" s="423"/>
      <c r="M48" s="423"/>
      <c r="N48" s="423"/>
      <c r="O48" s="424"/>
      <c r="P48" s="420" t="s">
        <v>40</v>
      </c>
      <c r="Q48" s="421"/>
      <c r="R48" s="421"/>
      <c r="S48" s="421"/>
      <c r="T48" s="421"/>
      <c r="U48" s="421"/>
      <c r="V48" s="422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23"/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3"/>
      <c r="N49" s="423"/>
      <c r="O49" s="424"/>
      <c r="P49" s="420" t="s">
        <v>40</v>
      </c>
      <c r="Q49" s="421"/>
      <c r="R49" s="421"/>
      <c r="S49" s="421"/>
      <c r="T49" s="421"/>
      <c r="U49" s="421"/>
      <c r="V49" s="422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14" t="s">
        <v>124</v>
      </c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  <c r="AA50" s="65"/>
      <c r="AB50" s="65"/>
      <c r="AC50" s="82"/>
    </row>
    <row r="51" spans="1:68" ht="14.25" customHeight="1" x14ac:dyDescent="0.25">
      <c r="A51" s="415" t="s">
        <v>80</v>
      </c>
      <c r="B51" s="415"/>
      <c r="C51" s="415"/>
      <c r="D51" s="415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5"/>
      <c r="W51" s="415"/>
      <c r="X51" s="415"/>
      <c r="Y51" s="415"/>
      <c r="Z51" s="415"/>
      <c r="AA51" s="66"/>
      <c r="AB51" s="66"/>
      <c r="AC51" s="83"/>
    </row>
    <row r="52" spans="1:68" ht="16.5" customHeight="1" x14ac:dyDescent="0.25">
      <c r="A52" s="63" t="s">
        <v>125</v>
      </c>
      <c r="B52" s="63" t="s">
        <v>126</v>
      </c>
      <c r="C52" s="36">
        <v>4301071073</v>
      </c>
      <c r="D52" s="416">
        <v>4620207490822</v>
      </c>
      <c r="E52" s="416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85</v>
      </c>
      <c r="L52" s="37" t="s">
        <v>86</v>
      </c>
      <c r="M52" s="38" t="s">
        <v>84</v>
      </c>
      <c r="N52" s="38"/>
      <c r="O52" s="37">
        <v>365</v>
      </c>
      <c r="P52" s="43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18"/>
      <c r="R52" s="418"/>
      <c r="S52" s="418"/>
      <c r="T52" s="419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87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3"/>
      <c r="N53" s="423"/>
      <c r="O53" s="424"/>
      <c r="P53" s="420" t="s">
        <v>40</v>
      </c>
      <c r="Q53" s="421"/>
      <c r="R53" s="421"/>
      <c r="S53" s="421"/>
      <c r="T53" s="421"/>
      <c r="U53" s="421"/>
      <c r="V53" s="422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3"/>
      <c r="N54" s="423"/>
      <c r="O54" s="424"/>
      <c r="P54" s="420" t="s">
        <v>40</v>
      </c>
      <c r="Q54" s="421"/>
      <c r="R54" s="421"/>
      <c r="S54" s="421"/>
      <c r="T54" s="421"/>
      <c r="U54" s="421"/>
      <c r="V54" s="422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15" t="s">
        <v>128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415"/>
      <c r="AA55" s="66"/>
      <c r="AB55" s="66"/>
      <c r="AC55" s="83"/>
    </row>
    <row r="56" spans="1:68" ht="16.5" customHeight="1" x14ac:dyDescent="0.25">
      <c r="A56" s="63" t="s">
        <v>129</v>
      </c>
      <c r="B56" s="63" t="s">
        <v>130</v>
      </c>
      <c r="C56" s="36">
        <v>4301100088</v>
      </c>
      <c r="D56" s="416">
        <v>4607111037077</v>
      </c>
      <c r="E56" s="416"/>
      <c r="F56" s="62">
        <v>0.2</v>
      </c>
      <c r="G56" s="37">
        <v>6</v>
      </c>
      <c r="H56" s="62">
        <v>1.2</v>
      </c>
      <c r="I56" s="62">
        <v>1.38</v>
      </c>
      <c r="J56" s="37">
        <v>140</v>
      </c>
      <c r="K56" s="37" t="s">
        <v>94</v>
      </c>
      <c r="L56" s="37" t="s">
        <v>86</v>
      </c>
      <c r="M56" s="38" t="s">
        <v>84</v>
      </c>
      <c r="N56" s="38"/>
      <c r="O56" s="37">
        <v>365</v>
      </c>
      <c r="P56" s="43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418"/>
      <c r="R56" s="418"/>
      <c r="S56" s="418"/>
      <c r="T56" s="41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131</v>
      </c>
      <c r="AG56" s="81"/>
      <c r="AJ56" s="87" t="s">
        <v>87</v>
      </c>
      <c r="AK56" s="87">
        <v>1</v>
      </c>
      <c r="BB56" s="118" t="s">
        <v>93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132</v>
      </c>
      <c r="B57" s="63" t="s">
        <v>133</v>
      </c>
      <c r="C57" s="36">
        <v>4301100087</v>
      </c>
      <c r="D57" s="416">
        <v>4607111039743</v>
      </c>
      <c r="E57" s="416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3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18"/>
      <c r="R57" s="418"/>
      <c r="S57" s="418"/>
      <c r="T57" s="41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131</v>
      </c>
      <c r="AG57" s="81"/>
      <c r="AJ57" s="87" t="s">
        <v>87</v>
      </c>
      <c r="AK57" s="87">
        <v>1</v>
      </c>
      <c r="BB57" s="120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23"/>
      <c r="B58" s="423"/>
      <c r="C58" s="423"/>
      <c r="D58" s="423"/>
      <c r="E58" s="423"/>
      <c r="F58" s="423"/>
      <c r="G58" s="423"/>
      <c r="H58" s="423"/>
      <c r="I58" s="423"/>
      <c r="J58" s="423"/>
      <c r="K58" s="423"/>
      <c r="L58" s="423"/>
      <c r="M58" s="423"/>
      <c r="N58" s="423"/>
      <c r="O58" s="424"/>
      <c r="P58" s="420" t="s">
        <v>40</v>
      </c>
      <c r="Q58" s="421"/>
      <c r="R58" s="421"/>
      <c r="S58" s="421"/>
      <c r="T58" s="421"/>
      <c r="U58" s="421"/>
      <c r="V58" s="422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23"/>
      <c r="B59" s="423"/>
      <c r="C59" s="423"/>
      <c r="D59" s="423"/>
      <c r="E59" s="423"/>
      <c r="F59" s="423"/>
      <c r="G59" s="423"/>
      <c r="H59" s="423"/>
      <c r="I59" s="423"/>
      <c r="J59" s="423"/>
      <c r="K59" s="423"/>
      <c r="L59" s="423"/>
      <c r="M59" s="423"/>
      <c r="N59" s="423"/>
      <c r="O59" s="424"/>
      <c r="P59" s="420" t="s">
        <v>40</v>
      </c>
      <c r="Q59" s="421"/>
      <c r="R59" s="421"/>
      <c r="S59" s="421"/>
      <c r="T59" s="421"/>
      <c r="U59" s="421"/>
      <c r="V59" s="422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15" t="s">
        <v>89</v>
      </c>
      <c r="B60" s="415"/>
      <c r="C60" s="415"/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415"/>
      <c r="Q60" s="415"/>
      <c r="R60" s="415"/>
      <c r="S60" s="415"/>
      <c r="T60" s="415"/>
      <c r="U60" s="415"/>
      <c r="V60" s="415"/>
      <c r="W60" s="415"/>
      <c r="X60" s="415"/>
      <c r="Y60" s="415"/>
      <c r="Z60" s="415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4301132194</v>
      </c>
      <c r="D61" s="416">
        <v>4607111039712</v>
      </c>
      <c r="E61" s="416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94</v>
      </c>
      <c r="L61" s="37" t="s">
        <v>86</v>
      </c>
      <c r="M61" s="38" t="s">
        <v>84</v>
      </c>
      <c r="N61" s="38"/>
      <c r="O61" s="37">
        <v>365</v>
      </c>
      <c r="P61" s="44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18"/>
      <c r="R61" s="418"/>
      <c r="S61" s="418"/>
      <c r="T61" s="41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136</v>
      </c>
      <c r="AG61" s="81"/>
      <c r="AJ61" s="87" t="s">
        <v>87</v>
      </c>
      <c r="AK61" s="87">
        <v>1</v>
      </c>
      <c r="BB61" s="122" t="s">
        <v>93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3"/>
      <c r="N62" s="423"/>
      <c r="O62" s="424"/>
      <c r="P62" s="420" t="s">
        <v>40</v>
      </c>
      <c r="Q62" s="421"/>
      <c r="R62" s="421"/>
      <c r="S62" s="421"/>
      <c r="T62" s="421"/>
      <c r="U62" s="421"/>
      <c r="V62" s="422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23"/>
      <c r="B63" s="423"/>
      <c r="C63" s="423"/>
      <c r="D63" s="423"/>
      <c r="E63" s="423"/>
      <c r="F63" s="423"/>
      <c r="G63" s="423"/>
      <c r="H63" s="423"/>
      <c r="I63" s="423"/>
      <c r="J63" s="423"/>
      <c r="K63" s="423"/>
      <c r="L63" s="423"/>
      <c r="M63" s="423"/>
      <c r="N63" s="423"/>
      <c r="O63" s="424"/>
      <c r="P63" s="420" t="s">
        <v>40</v>
      </c>
      <c r="Q63" s="421"/>
      <c r="R63" s="421"/>
      <c r="S63" s="421"/>
      <c r="T63" s="421"/>
      <c r="U63" s="421"/>
      <c r="V63" s="422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15" t="s">
        <v>137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415"/>
      <c r="Z64" s="415"/>
      <c r="AA64" s="66"/>
      <c r="AB64" s="66"/>
      <c r="AC64" s="83"/>
    </row>
    <row r="65" spans="1:68" ht="16.5" customHeight="1" x14ac:dyDescent="0.25">
      <c r="A65" s="63" t="s">
        <v>138</v>
      </c>
      <c r="B65" s="63" t="s">
        <v>139</v>
      </c>
      <c r="C65" s="36">
        <v>4301136018</v>
      </c>
      <c r="D65" s="416">
        <v>4607111037008</v>
      </c>
      <c r="E65" s="416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94</v>
      </c>
      <c r="L65" s="37" t="s">
        <v>86</v>
      </c>
      <c r="M65" s="38" t="s">
        <v>84</v>
      </c>
      <c r="N65" s="38"/>
      <c r="O65" s="37">
        <v>365</v>
      </c>
      <c r="P65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18"/>
      <c r="R65" s="418"/>
      <c r="S65" s="418"/>
      <c r="T65" s="419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140</v>
      </c>
      <c r="AG65" s="81"/>
      <c r="AJ65" s="87" t="s">
        <v>87</v>
      </c>
      <c r="AK65" s="87">
        <v>1</v>
      </c>
      <c r="BB65" s="124" t="s">
        <v>93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141</v>
      </c>
      <c r="B66" s="63" t="s">
        <v>142</v>
      </c>
      <c r="C66" s="36">
        <v>4301136015</v>
      </c>
      <c r="D66" s="416">
        <v>4607111037398</v>
      </c>
      <c r="E66" s="416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4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18"/>
      <c r="R66" s="418"/>
      <c r="S66" s="418"/>
      <c r="T66" s="419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140</v>
      </c>
      <c r="AG66" s="81"/>
      <c r="AJ66" s="87" t="s">
        <v>87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23"/>
      <c r="B67" s="423"/>
      <c r="C67" s="423"/>
      <c r="D67" s="423"/>
      <c r="E67" s="423"/>
      <c r="F67" s="423"/>
      <c r="G67" s="423"/>
      <c r="H67" s="423"/>
      <c r="I67" s="423"/>
      <c r="J67" s="423"/>
      <c r="K67" s="423"/>
      <c r="L67" s="423"/>
      <c r="M67" s="423"/>
      <c r="N67" s="423"/>
      <c r="O67" s="424"/>
      <c r="P67" s="420" t="s">
        <v>40</v>
      </c>
      <c r="Q67" s="421"/>
      <c r="R67" s="421"/>
      <c r="S67" s="421"/>
      <c r="T67" s="421"/>
      <c r="U67" s="421"/>
      <c r="V67" s="422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23"/>
      <c r="B68" s="423"/>
      <c r="C68" s="423"/>
      <c r="D68" s="423"/>
      <c r="E68" s="423"/>
      <c r="F68" s="423"/>
      <c r="G68" s="423"/>
      <c r="H68" s="423"/>
      <c r="I68" s="423"/>
      <c r="J68" s="423"/>
      <c r="K68" s="423"/>
      <c r="L68" s="423"/>
      <c r="M68" s="423"/>
      <c r="N68" s="423"/>
      <c r="O68" s="424"/>
      <c r="P68" s="420" t="s">
        <v>40</v>
      </c>
      <c r="Q68" s="421"/>
      <c r="R68" s="421"/>
      <c r="S68" s="421"/>
      <c r="T68" s="421"/>
      <c r="U68" s="421"/>
      <c r="V68" s="422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15" t="s">
        <v>143</v>
      </c>
      <c r="B69" s="415"/>
      <c r="C69" s="415"/>
      <c r="D69" s="415"/>
      <c r="E69" s="415"/>
      <c r="F69" s="415"/>
      <c r="G69" s="415"/>
      <c r="H69" s="415"/>
      <c r="I69" s="415"/>
      <c r="J69" s="415"/>
      <c r="K69" s="415"/>
      <c r="L69" s="415"/>
      <c r="M69" s="415"/>
      <c r="N69" s="415"/>
      <c r="O69" s="415"/>
      <c r="P69" s="415"/>
      <c r="Q69" s="415"/>
      <c r="R69" s="415"/>
      <c r="S69" s="415"/>
      <c r="T69" s="415"/>
      <c r="U69" s="415"/>
      <c r="V69" s="415"/>
      <c r="W69" s="415"/>
      <c r="X69" s="415"/>
      <c r="Y69" s="415"/>
      <c r="Z69" s="415"/>
      <c r="AA69" s="66"/>
      <c r="AB69" s="66"/>
      <c r="AC69" s="83"/>
    </row>
    <row r="70" spans="1:68" ht="16.5" customHeight="1" x14ac:dyDescent="0.25">
      <c r="A70" s="63" t="s">
        <v>144</v>
      </c>
      <c r="B70" s="63" t="s">
        <v>145</v>
      </c>
      <c r="C70" s="36">
        <v>4301135664</v>
      </c>
      <c r="D70" s="416">
        <v>4607111039705</v>
      </c>
      <c r="E70" s="416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4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18"/>
      <c r="R70" s="418"/>
      <c r="S70" s="418"/>
      <c r="T70" s="419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140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146</v>
      </c>
      <c r="B71" s="63" t="s">
        <v>147</v>
      </c>
      <c r="C71" s="36">
        <v>4301135665</v>
      </c>
      <c r="D71" s="416">
        <v>4607111039729</v>
      </c>
      <c r="E71" s="416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18"/>
      <c r="R71" s="418"/>
      <c r="S71" s="418"/>
      <c r="T71" s="419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148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149</v>
      </c>
      <c r="B72" s="63" t="s">
        <v>150</v>
      </c>
      <c r="C72" s="36">
        <v>4301135702</v>
      </c>
      <c r="D72" s="416">
        <v>4620207490228</v>
      </c>
      <c r="E72" s="416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86</v>
      </c>
      <c r="M72" s="38" t="s">
        <v>84</v>
      </c>
      <c r="N72" s="38"/>
      <c r="O72" s="37">
        <v>365</v>
      </c>
      <c r="P72" s="44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18"/>
      <c r="R72" s="418"/>
      <c r="S72" s="418"/>
      <c r="T72" s="419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148</v>
      </c>
      <c r="AG72" s="81"/>
      <c r="AJ72" s="87" t="s">
        <v>87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23"/>
      <c r="B73" s="423"/>
      <c r="C73" s="423"/>
      <c r="D73" s="423"/>
      <c r="E73" s="423"/>
      <c r="F73" s="423"/>
      <c r="G73" s="423"/>
      <c r="H73" s="423"/>
      <c r="I73" s="423"/>
      <c r="J73" s="423"/>
      <c r="K73" s="423"/>
      <c r="L73" s="423"/>
      <c r="M73" s="423"/>
      <c r="N73" s="423"/>
      <c r="O73" s="424"/>
      <c r="P73" s="420" t="s">
        <v>40</v>
      </c>
      <c r="Q73" s="421"/>
      <c r="R73" s="421"/>
      <c r="S73" s="421"/>
      <c r="T73" s="421"/>
      <c r="U73" s="421"/>
      <c r="V73" s="422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23"/>
      <c r="B74" s="423"/>
      <c r="C74" s="423"/>
      <c r="D74" s="423"/>
      <c r="E74" s="423"/>
      <c r="F74" s="423"/>
      <c r="G74" s="423"/>
      <c r="H74" s="423"/>
      <c r="I74" s="423"/>
      <c r="J74" s="423"/>
      <c r="K74" s="423"/>
      <c r="L74" s="423"/>
      <c r="M74" s="423"/>
      <c r="N74" s="423"/>
      <c r="O74" s="424"/>
      <c r="P74" s="420" t="s">
        <v>40</v>
      </c>
      <c r="Q74" s="421"/>
      <c r="R74" s="421"/>
      <c r="S74" s="421"/>
      <c r="T74" s="421"/>
      <c r="U74" s="421"/>
      <c r="V74" s="422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14" t="s">
        <v>151</v>
      </c>
      <c r="B75" s="414"/>
      <c r="C75" s="414"/>
      <c r="D75" s="414"/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Z75" s="414"/>
      <c r="AA75" s="65"/>
      <c r="AB75" s="65"/>
      <c r="AC75" s="82"/>
    </row>
    <row r="76" spans="1:68" ht="14.25" customHeight="1" x14ac:dyDescent="0.25">
      <c r="A76" s="415" t="s">
        <v>80</v>
      </c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  <c r="U76" s="415"/>
      <c r="V76" s="415"/>
      <c r="W76" s="415"/>
      <c r="X76" s="415"/>
      <c r="Y76" s="415"/>
      <c r="Z76" s="415"/>
      <c r="AA76" s="66"/>
      <c r="AB76" s="66"/>
      <c r="AC76" s="83"/>
    </row>
    <row r="77" spans="1:68" ht="27" customHeight="1" x14ac:dyDescent="0.25">
      <c r="A77" s="63" t="s">
        <v>152</v>
      </c>
      <c r="B77" s="63" t="s">
        <v>153</v>
      </c>
      <c r="C77" s="36">
        <v>4301070977</v>
      </c>
      <c r="D77" s="416">
        <v>4607111037411</v>
      </c>
      <c r="E77" s="416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155</v>
      </c>
      <c r="L77" s="37" t="s">
        <v>86</v>
      </c>
      <c r="M77" s="38" t="s">
        <v>84</v>
      </c>
      <c r="N77" s="38"/>
      <c r="O77" s="37">
        <v>180</v>
      </c>
      <c r="P77" s="4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8"/>
      <c r="R77" s="418"/>
      <c r="S77" s="418"/>
      <c r="T77" s="419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154</v>
      </c>
      <c r="AG77" s="81"/>
      <c r="AJ77" s="87" t="s">
        <v>87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156</v>
      </c>
      <c r="B78" s="63" t="s">
        <v>157</v>
      </c>
      <c r="C78" s="36">
        <v>4301070981</v>
      </c>
      <c r="D78" s="416">
        <v>4607111036728</v>
      </c>
      <c r="E78" s="416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85</v>
      </c>
      <c r="L78" s="37" t="s">
        <v>86</v>
      </c>
      <c r="M78" s="38" t="s">
        <v>84</v>
      </c>
      <c r="N78" s="38"/>
      <c r="O78" s="37">
        <v>180</v>
      </c>
      <c r="P78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8"/>
      <c r="R78" s="418"/>
      <c r="S78" s="418"/>
      <c r="T78" s="419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154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23"/>
      <c r="B79" s="423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  <c r="P79" s="420" t="s">
        <v>40</v>
      </c>
      <c r="Q79" s="421"/>
      <c r="R79" s="421"/>
      <c r="S79" s="421"/>
      <c r="T79" s="421"/>
      <c r="U79" s="421"/>
      <c r="V79" s="422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23"/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  <c r="P80" s="420" t="s">
        <v>40</v>
      </c>
      <c r="Q80" s="421"/>
      <c r="R80" s="421"/>
      <c r="S80" s="421"/>
      <c r="T80" s="421"/>
      <c r="U80" s="421"/>
      <c r="V80" s="422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14" t="s">
        <v>158</v>
      </c>
      <c r="B81" s="414"/>
      <c r="C81" s="414"/>
      <c r="D81" s="414"/>
      <c r="E81" s="414"/>
      <c r="F81" s="414"/>
      <c r="G81" s="414"/>
      <c r="H81" s="414"/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  <c r="Z81" s="414"/>
      <c r="AA81" s="65"/>
      <c r="AB81" s="65"/>
      <c r="AC81" s="82"/>
    </row>
    <row r="82" spans="1:68" ht="14.25" customHeight="1" x14ac:dyDescent="0.25">
      <c r="A82" s="415" t="s">
        <v>143</v>
      </c>
      <c r="B82" s="415"/>
      <c r="C82" s="415"/>
      <c r="D82" s="415"/>
      <c r="E82" s="415"/>
      <c r="F82" s="415"/>
      <c r="G82" s="415"/>
      <c r="H82" s="415"/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66"/>
      <c r="AB82" s="66"/>
      <c r="AC82" s="83"/>
    </row>
    <row r="83" spans="1:68" ht="27" customHeight="1" x14ac:dyDescent="0.25">
      <c r="A83" s="63" t="s">
        <v>159</v>
      </c>
      <c r="B83" s="63" t="s">
        <v>160</v>
      </c>
      <c r="C83" s="36">
        <v>4301135574</v>
      </c>
      <c r="D83" s="416">
        <v>4607111033659</v>
      </c>
      <c r="E83" s="416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4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18"/>
      <c r="R83" s="418"/>
      <c r="S83" s="418"/>
      <c r="T83" s="419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161</v>
      </c>
      <c r="AG83" s="81"/>
      <c r="AJ83" s="87" t="s">
        <v>87</v>
      </c>
      <c r="AK83" s="87">
        <v>1</v>
      </c>
      <c r="BB83" s="138" t="s">
        <v>93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162</v>
      </c>
      <c r="B84" s="63" t="s">
        <v>163</v>
      </c>
      <c r="C84" s="36">
        <v>4301135586</v>
      </c>
      <c r="D84" s="416">
        <v>4607111033659</v>
      </c>
      <c r="E84" s="416"/>
      <c r="F84" s="62">
        <v>0.3</v>
      </c>
      <c r="G84" s="37">
        <v>6</v>
      </c>
      <c r="H84" s="62">
        <v>1.8</v>
      </c>
      <c r="I84" s="62">
        <v>2.2218</v>
      </c>
      <c r="J84" s="37">
        <v>140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4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8"/>
      <c r="R84" s="418"/>
      <c r="S84" s="418"/>
      <c r="T84" s="419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IFERROR(IF(X84="","",X84*0.00941),"")</f>
        <v>0</v>
      </c>
      <c r="AA84" s="68" t="s">
        <v>46</v>
      </c>
      <c r="AB84" s="69" t="s">
        <v>46</v>
      </c>
      <c r="AC84" s="139" t="s">
        <v>161</v>
      </c>
      <c r="AG84" s="81"/>
      <c r="AJ84" s="87" t="s">
        <v>87</v>
      </c>
      <c r="AK84" s="87">
        <v>1</v>
      </c>
      <c r="BB84" s="140" t="s">
        <v>93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23"/>
      <c r="B85" s="423"/>
      <c r="C85" s="423"/>
      <c r="D85" s="423"/>
      <c r="E85" s="423"/>
      <c r="F85" s="423"/>
      <c r="G85" s="423"/>
      <c r="H85" s="423"/>
      <c r="I85" s="423"/>
      <c r="J85" s="423"/>
      <c r="K85" s="423"/>
      <c r="L85" s="423"/>
      <c r="M85" s="423"/>
      <c r="N85" s="423"/>
      <c r="O85" s="424"/>
      <c r="P85" s="420" t="s">
        <v>40</v>
      </c>
      <c r="Q85" s="421"/>
      <c r="R85" s="421"/>
      <c r="S85" s="421"/>
      <c r="T85" s="421"/>
      <c r="U85" s="421"/>
      <c r="V85" s="422"/>
      <c r="W85" s="42" t="s">
        <v>39</v>
      </c>
      <c r="X85" s="43">
        <f>IFERROR(SUM(X83:X84),"0")</f>
        <v>0</v>
      </c>
      <c r="Y85" s="43">
        <f>IFERROR(SUM(Y83:Y84),"0")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3"/>
      <c r="N86" s="423"/>
      <c r="O86" s="424"/>
      <c r="P86" s="420" t="s">
        <v>40</v>
      </c>
      <c r="Q86" s="421"/>
      <c r="R86" s="421"/>
      <c r="S86" s="421"/>
      <c r="T86" s="421"/>
      <c r="U86" s="421"/>
      <c r="V86" s="422"/>
      <c r="W86" s="42" t="s">
        <v>0</v>
      </c>
      <c r="X86" s="43">
        <f>IFERROR(SUMPRODUCT(X83:X84*H83:H84),"0")</f>
        <v>0</v>
      </c>
      <c r="Y86" s="43">
        <f>IFERROR(SUMPRODUCT(Y83:Y84*H83:H84),"0")</f>
        <v>0</v>
      </c>
      <c r="Z86" s="42"/>
      <c r="AA86" s="67"/>
      <c r="AB86" s="67"/>
      <c r="AC86" s="67"/>
    </row>
    <row r="87" spans="1:68" ht="16.5" customHeight="1" x14ac:dyDescent="0.25">
      <c r="A87" s="414" t="s">
        <v>164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414"/>
      <c r="Z87" s="414"/>
      <c r="AA87" s="65"/>
      <c r="AB87" s="65"/>
      <c r="AC87" s="82"/>
    </row>
    <row r="88" spans="1:68" ht="14.25" customHeight="1" x14ac:dyDescent="0.25">
      <c r="A88" s="415" t="s">
        <v>165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415"/>
      <c r="Z88" s="415"/>
      <c r="AA88" s="66"/>
      <c r="AB88" s="66"/>
      <c r="AC88" s="83"/>
    </row>
    <row r="89" spans="1:68" ht="27" customHeight="1" x14ac:dyDescent="0.25">
      <c r="A89" s="63" t="s">
        <v>166</v>
      </c>
      <c r="B89" s="63" t="s">
        <v>167</v>
      </c>
      <c r="C89" s="36">
        <v>4301131047</v>
      </c>
      <c r="D89" s="416">
        <v>4607111034120</v>
      </c>
      <c r="E89" s="416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5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18"/>
      <c r="R89" s="418"/>
      <c r="S89" s="418"/>
      <c r="T89" s="419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168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169</v>
      </c>
      <c r="B90" s="63" t="s">
        <v>170</v>
      </c>
      <c r="C90" s="36">
        <v>4301131046</v>
      </c>
      <c r="D90" s="416">
        <v>4607111034137</v>
      </c>
      <c r="E90" s="416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5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18"/>
      <c r="R90" s="418"/>
      <c r="S90" s="418"/>
      <c r="T90" s="419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87</v>
      </c>
      <c r="AK90" s="87">
        <v>1</v>
      </c>
      <c r="BB90" s="144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23"/>
      <c r="B91" s="423"/>
      <c r="C91" s="423"/>
      <c r="D91" s="423"/>
      <c r="E91" s="423"/>
      <c r="F91" s="423"/>
      <c r="G91" s="423"/>
      <c r="H91" s="423"/>
      <c r="I91" s="423"/>
      <c r="J91" s="423"/>
      <c r="K91" s="423"/>
      <c r="L91" s="423"/>
      <c r="M91" s="423"/>
      <c r="N91" s="423"/>
      <c r="O91" s="424"/>
      <c r="P91" s="420" t="s">
        <v>40</v>
      </c>
      <c r="Q91" s="421"/>
      <c r="R91" s="421"/>
      <c r="S91" s="421"/>
      <c r="T91" s="421"/>
      <c r="U91" s="421"/>
      <c r="V91" s="422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23"/>
      <c r="B92" s="423"/>
      <c r="C92" s="423"/>
      <c r="D92" s="423"/>
      <c r="E92" s="423"/>
      <c r="F92" s="423"/>
      <c r="G92" s="423"/>
      <c r="H92" s="423"/>
      <c r="I92" s="423"/>
      <c r="J92" s="423"/>
      <c r="K92" s="423"/>
      <c r="L92" s="423"/>
      <c r="M92" s="423"/>
      <c r="N92" s="423"/>
      <c r="O92" s="424"/>
      <c r="P92" s="420" t="s">
        <v>40</v>
      </c>
      <c r="Q92" s="421"/>
      <c r="R92" s="421"/>
      <c r="S92" s="421"/>
      <c r="T92" s="421"/>
      <c r="U92" s="421"/>
      <c r="V92" s="422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4" t="s">
        <v>172</v>
      </c>
      <c r="B93" s="414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4"/>
      <c r="N93" s="414"/>
      <c r="O93" s="414"/>
      <c r="P93" s="414"/>
      <c r="Q93" s="414"/>
      <c r="R93" s="414"/>
      <c r="S93" s="414"/>
      <c r="T93" s="414"/>
      <c r="U93" s="414"/>
      <c r="V93" s="414"/>
      <c r="W93" s="414"/>
      <c r="X93" s="414"/>
      <c r="Y93" s="414"/>
      <c r="Z93" s="414"/>
      <c r="AA93" s="65"/>
      <c r="AB93" s="65"/>
      <c r="AC93" s="82"/>
    </row>
    <row r="94" spans="1:68" ht="14.25" customHeight="1" x14ac:dyDescent="0.25">
      <c r="A94" s="415" t="s">
        <v>143</v>
      </c>
      <c r="B94" s="415"/>
      <c r="C94" s="415"/>
      <c r="D94" s="415"/>
      <c r="E94" s="415"/>
      <c r="F94" s="415"/>
      <c r="G94" s="415"/>
      <c r="H94" s="415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  <c r="U94" s="415"/>
      <c r="V94" s="415"/>
      <c r="W94" s="415"/>
      <c r="X94" s="415"/>
      <c r="Y94" s="415"/>
      <c r="Z94" s="415"/>
      <c r="AA94" s="66"/>
      <c r="AB94" s="66"/>
      <c r="AC94" s="83"/>
    </row>
    <row r="95" spans="1:68" ht="27" customHeight="1" x14ac:dyDescent="0.25">
      <c r="A95" s="63" t="s">
        <v>173</v>
      </c>
      <c r="B95" s="63" t="s">
        <v>174</v>
      </c>
      <c r="C95" s="36">
        <v>4301135763</v>
      </c>
      <c r="D95" s="416">
        <v>4620207491027</v>
      </c>
      <c r="E95" s="416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52" t="s">
        <v>175</v>
      </c>
      <c r="Q95" s="418"/>
      <c r="R95" s="418"/>
      <c r="S95" s="418"/>
      <c r="T95" s="41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3" si="6">IFERROR(IF(X95="","",X95),"")</f>
        <v>0</v>
      </c>
      <c r="Z95" s="41">
        <f t="shared" ref="Z95:Z103" si="7">IFERROR(IF(X95="","",X95*0.01788),"")</f>
        <v>0</v>
      </c>
      <c r="AA95" s="68" t="s">
        <v>46</v>
      </c>
      <c r="AB95" s="69" t="s">
        <v>46</v>
      </c>
      <c r="AC95" s="145" t="s">
        <v>161</v>
      </c>
      <c r="AG95" s="81"/>
      <c r="AJ95" s="87" t="s">
        <v>87</v>
      </c>
      <c r="AK95" s="87">
        <v>1</v>
      </c>
      <c r="BB95" s="146" t="s">
        <v>93</v>
      </c>
      <c r="BM95" s="81">
        <f t="shared" ref="BM95:BM103" si="8">IFERROR(X95*I95,"0")</f>
        <v>0</v>
      </c>
      <c r="BN95" s="81">
        <f t="shared" ref="BN95:BN103" si="9">IFERROR(Y95*I95,"0")</f>
        <v>0</v>
      </c>
      <c r="BO95" s="81">
        <f t="shared" ref="BO95:BO103" si="10">IFERROR(X95/J95,"0")</f>
        <v>0</v>
      </c>
      <c r="BP95" s="81">
        <f t="shared" ref="BP95:BP103" si="11">IFERROR(Y95/J95,"0")</f>
        <v>0</v>
      </c>
    </row>
    <row r="96" spans="1:68" ht="27" customHeight="1" x14ac:dyDescent="0.25">
      <c r="A96" s="63" t="s">
        <v>176</v>
      </c>
      <c r="B96" s="63" t="s">
        <v>177</v>
      </c>
      <c r="C96" s="36">
        <v>4301135577</v>
      </c>
      <c r="D96" s="416">
        <v>4607111033451</v>
      </c>
      <c r="E96" s="416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5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8"/>
      <c r="R96" s="418"/>
      <c r="S96" s="418"/>
      <c r="T96" s="41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161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178</v>
      </c>
      <c r="B97" s="63" t="s">
        <v>179</v>
      </c>
      <c r="C97" s="36">
        <v>4301135793</v>
      </c>
      <c r="D97" s="416">
        <v>4620207491003</v>
      </c>
      <c r="E97" s="416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54" t="s">
        <v>180</v>
      </c>
      <c r="Q97" s="418"/>
      <c r="R97" s="418"/>
      <c r="S97" s="418"/>
      <c r="T97" s="41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161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181</v>
      </c>
      <c r="B98" s="63" t="s">
        <v>182</v>
      </c>
      <c r="C98" s="36">
        <v>4301135595</v>
      </c>
      <c r="D98" s="416">
        <v>4607111035141</v>
      </c>
      <c r="E98" s="416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55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418"/>
      <c r="R98" s="418"/>
      <c r="S98" s="418"/>
      <c r="T98" s="41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183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184</v>
      </c>
      <c r="B99" s="63" t="s">
        <v>185</v>
      </c>
      <c r="C99" s="36">
        <v>4301135768</v>
      </c>
      <c r="D99" s="416">
        <v>4620207491034</v>
      </c>
      <c r="E99" s="416"/>
      <c r="F99" s="62">
        <v>0.24</v>
      </c>
      <c r="G99" s="37">
        <v>12</v>
      </c>
      <c r="H99" s="62">
        <v>2.88</v>
      </c>
      <c r="I99" s="62">
        <v>3.5836000000000001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56" t="s">
        <v>186</v>
      </c>
      <c r="Q99" s="418"/>
      <c r="R99" s="418"/>
      <c r="S99" s="418"/>
      <c r="T99" s="419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183</v>
      </c>
      <c r="AG99" s="81"/>
      <c r="AJ99" s="87" t="s">
        <v>87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187</v>
      </c>
      <c r="B100" s="63" t="s">
        <v>188</v>
      </c>
      <c r="C100" s="36">
        <v>4301135578</v>
      </c>
      <c r="D100" s="416">
        <v>4607111033444</v>
      </c>
      <c r="E100" s="416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94</v>
      </c>
      <c r="L100" s="37" t="s">
        <v>86</v>
      </c>
      <c r="M100" s="38" t="s">
        <v>84</v>
      </c>
      <c r="N100" s="38"/>
      <c r="O100" s="37">
        <v>180</v>
      </c>
      <c r="P100" s="45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418"/>
      <c r="R100" s="418"/>
      <c r="S100" s="418"/>
      <c r="T100" s="419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161</v>
      </c>
      <c r="AG100" s="81"/>
      <c r="AJ100" s="87" t="s">
        <v>87</v>
      </c>
      <c r="AK100" s="87">
        <v>1</v>
      </c>
      <c r="BB100" s="156" t="s">
        <v>93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189</v>
      </c>
      <c r="B101" s="63" t="s">
        <v>190</v>
      </c>
      <c r="C101" s="36">
        <v>4301135760</v>
      </c>
      <c r="D101" s="416">
        <v>4620207491010</v>
      </c>
      <c r="E101" s="416"/>
      <c r="F101" s="62">
        <v>0.24</v>
      </c>
      <c r="G101" s="37">
        <v>12</v>
      </c>
      <c r="H101" s="62">
        <v>2.88</v>
      </c>
      <c r="I101" s="62">
        <v>3.5836000000000001</v>
      </c>
      <c r="J101" s="37">
        <v>70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458" t="s">
        <v>191</v>
      </c>
      <c r="Q101" s="418"/>
      <c r="R101" s="418"/>
      <c r="S101" s="418"/>
      <c r="T101" s="419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161</v>
      </c>
      <c r="AG101" s="81"/>
      <c r="AJ101" s="87" t="s">
        <v>87</v>
      </c>
      <c r="AK101" s="87">
        <v>1</v>
      </c>
      <c r="BB101" s="158" t="s">
        <v>93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192</v>
      </c>
      <c r="B102" s="63" t="s">
        <v>193</v>
      </c>
      <c r="C102" s="36">
        <v>4301135571</v>
      </c>
      <c r="D102" s="416">
        <v>4607111035028</v>
      </c>
      <c r="E102" s="416"/>
      <c r="F102" s="62">
        <v>0.48</v>
      </c>
      <c r="G102" s="37">
        <v>8</v>
      </c>
      <c r="H102" s="62">
        <v>3.84</v>
      </c>
      <c r="I102" s="62">
        <v>4.4488000000000003</v>
      </c>
      <c r="J102" s="37">
        <v>70</v>
      </c>
      <c r="K102" s="37" t="s">
        <v>94</v>
      </c>
      <c r="L102" s="37" t="s">
        <v>86</v>
      </c>
      <c r="M102" s="38" t="s">
        <v>84</v>
      </c>
      <c r="N102" s="38"/>
      <c r="O102" s="37">
        <v>180</v>
      </c>
      <c r="P102" s="459" t="s">
        <v>194</v>
      </c>
      <c r="Q102" s="418"/>
      <c r="R102" s="418"/>
      <c r="S102" s="418"/>
      <c r="T102" s="419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161</v>
      </c>
      <c r="AG102" s="81"/>
      <c r="AJ102" s="87" t="s">
        <v>87</v>
      </c>
      <c r="AK102" s="87">
        <v>1</v>
      </c>
      <c r="BB102" s="160" t="s">
        <v>93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ht="27" customHeight="1" x14ac:dyDescent="0.25">
      <c r="A103" s="63" t="s">
        <v>195</v>
      </c>
      <c r="B103" s="63" t="s">
        <v>196</v>
      </c>
      <c r="C103" s="36">
        <v>4301135285</v>
      </c>
      <c r="D103" s="416">
        <v>4607111036407</v>
      </c>
      <c r="E103" s="416"/>
      <c r="F103" s="62">
        <v>0.3</v>
      </c>
      <c r="G103" s="37">
        <v>14</v>
      </c>
      <c r="H103" s="62">
        <v>4.2</v>
      </c>
      <c r="I103" s="62">
        <v>4.5292000000000003</v>
      </c>
      <c r="J103" s="37">
        <v>70</v>
      </c>
      <c r="K103" s="37" t="s">
        <v>94</v>
      </c>
      <c r="L103" s="37" t="s">
        <v>86</v>
      </c>
      <c r="M103" s="38" t="s">
        <v>84</v>
      </c>
      <c r="N103" s="38"/>
      <c r="O103" s="37">
        <v>180</v>
      </c>
      <c r="P103" s="46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418"/>
      <c r="R103" s="418"/>
      <c r="S103" s="418"/>
      <c r="T103" s="419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61" t="s">
        <v>197</v>
      </c>
      <c r="AG103" s="81"/>
      <c r="AJ103" s="87" t="s">
        <v>87</v>
      </c>
      <c r="AK103" s="87">
        <v>1</v>
      </c>
      <c r="BB103" s="162" t="s">
        <v>93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3"/>
      <c r="N104" s="423"/>
      <c r="O104" s="424"/>
      <c r="P104" s="420" t="s">
        <v>40</v>
      </c>
      <c r="Q104" s="421"/>
      <c r="R104" s="421"/>
      <c r="S104" s="421"/>
      <c r="T104" s="421"/>
      <c r="U104" s="421"/>
      <c r="V104" s="422"/>
      <c r="W104" s="42" t="s">
        <v>39</v>
      </c>
      <c r="X104" s="43">
        <f>IFERROR(SUM(X95:X103),"0")</f>
        <v>0</v>
      </c>
      <c r="Y104" s="43">
        <f>IFERROR(SUM(Y95:Y103),"0")</f>
        <v>0</v>
      </c>
      <c r="Z104" s="43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3"/>
      <c r="N105" s="423"/>
      <c r="O105" s="424"/>
      <c r="P105" s="420" t="s">
        <v>40</v>
      </c>
      <c r="Q105" s="421"/>
      <c r="R105" s="421"/>
      <c r="S105" s="421"/>
      <c r="T105" s="421"/>
      <c r="U105" s="421"/>
      <c r="V105" s="422"/>
      <c r="W105" s="42" t="s">
        <v>0</v>
      </c>
      <c r="X105" s="43">
        <f>IFERROR(SUMPRODUCT(X95:X103*H95:H103),"0")</f>
        <v>0</v>
      </c>
      <c r="Y105" s="43">
        <f>IFERROR(SUMPRODUCT(Y95:Y103*H95:H103),"0")</f>
        <v>0</v>
      </c>
      <c r="Z105" s="42"/>
      <c r="AA105" s="67"/>
      <c r="AB105" s="67"/>
      <c r="AC105" s="67"/>
    </row>
    <row r="106" spans="1:68" ht="16.5" customHeight="1" x14ac:dyDescent="0.25">
      <c r="A106" s="414" t="s">
        <v>198</v>
      </c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4"/>
      <c r="N106" s="414"/>
      <c r="O106" s="414"/>
      <c r="P106" s="414"/>
      <c r="Q106" s="414"/>
      <c r="R106" s="414"/>
      <c r="S106" s="414"/>
      <c r="T106" s="414"/>
      <c r="U106" s="414"/>
      <c r="V106" s="414"/>
      <c r="W106" s="414"/>
      <c r="X106" s="414"/>
      <c r="Y106" s="414"/>
      <c r="Z106" s="414"/>
      <c r="AA106" s="65"/>
      <c r="AB106" s="65"/>
      <c r="AC106" s="82"/>
    </row>
    <row r="107" spans="1:68" ht="14.25" customHeight="1" x14ac:dyDescent="0.25">
      <c r="A107" s="415" t="s">
        <v>137</v>
      </c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15"/>
      <c r="P107" s="415"/>
      <c r="Q107" s="415"/>
      <c r="R107" s="415"/>
      <c r="S107" s="415"/>
      <c r="T107" s="415"/>
      <c r="U107" s="415"/>
      <c r="V107" s="415"/>
      <c r="W107" s="415"/>
      <c r="X107" s="415"/>
      <c r="Y107" s="415"/>
      <c r="Z107" s="415"/>
      <c r="AA107" s="66"/>
      <c r="AB107" s="66"/>
      <c r="AC107" s="83"/>
    </row>
    <row r="108" spans="1:68" ht="27" customHeight="1" x14ac:dyDescent="0.25">
      <c r="A108" s="63" t="s">
        <v>199</v>
      </c>
      <c r="B108" s="63" t="s">
        <v>200</v>
      </c>
      <c r="C108" s="36">
        <v>4301136070</v>
      </c>
      <c r="D108" s="416">
        <v>4607025784012</v>
      </c>
      <c r="E108" s="416"/>
      <c r="F108" s="62">
        <v>0.09</v>
      </c>
      <c r="G108" s="37">
        <v>24</v>
      </c>
      <c r="H108" s="62">
        <v>2.16</v>
      </c>
      <c r="I108" s="62">
        <v>2.4912000000000001</v>
      </c>
      <c r="J108" s="37">
        <v>126</v>
      </c>
      <c r="K108" s="37" t="s">
        <v>94</v>
      </c>
      <c r="L108" s="37" t="s">
        <v>86</v>
      </c>
      <c r="M108" s="38" t="s">
        <v>84</v>
      </c>
      <c r="N108" s="38"/>
      <c r="O108" s="37">
        <v>180</v>
      </c>
      <c r="P108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418"/>
      <c r="R108" s="418"/>
      <c r="S108" s="418"/>
      <c r="T108" s="419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IFERROR(IF(X108="","",X108*0.00936),"")</f>
        <v>0</v>
      </c>
      <c r="AA108" s="68" t="s">
        <v>46</v>
      </c>
      <c r="AB108" s="69" t="s">
        <v>46</v>
      </c>
      <c r="AC108" s="163" t="s">
        <v>201</v>
      </c>
      <c r="AG108" s="81"/>
      <c r="AJ108" s="87" t="s">
        <v>87</v>
      </c>
      <c r="AK108" s="87">
        <v>1</v>
      </c>
      <c r="BB108" s="164" t="s">
        <v>93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4301136079</v>
      </c>
      <c r="D109" s="416">
        <v>4607025784319</v>
      </c>
      <c r="E109" s="416"/>
      <c r="F109" s="62">
        <v>0.36</v>
      </c>
      <c r="G109" s="37">
        <v>10</v>
      </c>
      <c r="H109" s="62">
        <v>3.6</v>
      </c>
      <c r="I109" s="62">
        <v>4.2439999999999998</v>
      </c>
      <c r="J109" s="37">
        <v>70</v>
      </c>
      <c r="K109" s="37" t="s">
        <v>94</v>
      </c>
      <c r="L109" s="37" t="s">
        <v>86</v>
      </c>
      <c r="M109" s="38" t="s">
        <v>84</v>
      </c>
      <c r="N109" s="38"/>
      <c r="O109" s="37">
        <v>180</v>
      </c>
      <c r="P109" s="46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418"/>
      <c r="R109" s="418"/>
      <c r="S109" s="418"/>
      <c r="T109" s="419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161</v>
      </c>
      <c r="AG109" s="81"/>
      <c r="AJ109" s="87" t="s">
        <v>87</v>
      </c>
      <c r="AK109" s="87">
        <v>1</v>
      </c>
      <c r="BB109" s="166" t="s">
        <v>93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423"/>
      <c r="B110" s="423"/>
      <c r="C110" s="423"/>
      <c r="D110" s="423"/>
      <c r="E110" s="423"/>
      <c r="F110" s="423"/>
      <c r="G110" s="423"/>
      <c r="H110" s="423"/>
      <c r="I110" s="423"/>
      <c r="J110" s="423"/>
      <c r="K110" s="423"/>
      <c r="L110" s="423"/>
      <c r="M110" s="423"/>
      <c r="N110" s="423"/>
      <c r="O110" s="424"/>
      <c r="P110" s="420" t="s">
        <v>40</v>
      </c>
      <c r="Q110" s="421"/>
      <c r="R110" s="421"/>
      <c r="S110" s="421"/>
      <c r="T110" s="421"/>
      <c r="U110" s="421"/>
      <c r="V110" s="422"/>
      <c r="W110" s="42" t="s">
        <v>39</v>
      </c>
      <c r="X110" s="43">
        <f>IFERROR(SUM(X108:X109),"0")</f>
        <v>0</v>
      </c>
      <c r="Y110" s="43">
        <f>IFERROR(SUM(Y108:Y109),"0")</f>
        <v>0</v>
      </c>
      <c r="Z110" s="43">
        <f>IFERROR(IF(Z108="",0,Z108),"0")+IFERROR(IF(Z109="",0,Z109),"0")</f>
        <v>0</v>
      </c>
      <c r="AA110" s="67"/>
      <c r="AB110" s="67"/>
      <c r="AC110" s="67"/>
    </row>
    <row r="111" spans="1:68" x14ac:dyDescent="0.2">
      <c r="A111" s="423"/>
      <c r="B111" s="423"/>
      <c r="C111" s="423"/>
      <c r="D111" s="423"/>
      <c r="E111" s="423"/>
      <c r="F111" s="423"/>
      <c r="G111" s="423"/>
      <c r="H111" s="423"/>
      <c r="I111" s="423"/>
      <c r="J111" s="423"/>
      <c r="K111" s="423"/>
      <c r="L111" s="423"/>
      <c r="M111" s="423"/>
      <c r="N111" s="423"/>
      <c r="O111" s="424"/>
      <c r="P111" s="420" t="s">
        <v>40</v>
      </c>
      <c r="Q111" s="421"/>
      <c r="R111" s="421"/>
      <c r="S111" s="421"/>
      <c r="T111" s="421"/>
      <c r="U111" s="421"/>
      <c r="V111" s="422"/>
      <c r="W111" s="42" t="s">
        <v>0</v>
      </c>
      <c r="X111" s="43">
        <f>IFERROR(SUMPRODUCT(X108:X109*H108:H109),"0")</f>
        <v>0</v>
      </c>
      <c r="Y111" s="43">
        <f>IFERROR(SUMPRODUCT(Y108:Y109*H108:H109),"0")</f>
        <v>0</v>
      </c>
      <c r="Z111" s="42"/>
      <c r="AA111" s="67"/>
      <c r="AB111" s="67"/>
      <c r="AC111" s="67"/>
    </row>
    <row r="112" spans="1:68" ht="16.5" customHeight="1" x14ac:dyDescent="0.25">
      <c r="A112" s="414" t="s">
        <v>204</v>
      </c>
      <c r="B112" s="414"/>
      <c r="C112" s="414"/>
      <c r="D112" s="414"/>
      <c r="E112" s="414"/>
      <c r="F112" s="414"/>
      <c r="G112" s="414"/>
      <c r="H112" s="414"/>
      <c r="I112" s="414"/>
      <c r="J112" s="414"/>
      <c r="K112" s="414"/>
      <c r="L112" s="414"/>
      <c r="M112" s="414"/>
      <c r="N112" s="414"/>
      <c r="O112" s="414"/>
      <c r="P112" s="414"/>
      <c r="Q112" s="414"/>
      <c r="R112" s="414"/>
      <c r="S112" s="414"/>
      <c r="T112" s="414"/>
      <c r="U112" s="414"/>
      <c r="V112" s="414"/>
      <c r="W112" s="414"/>
      <c r="X112" s="414"/>
      <c r="Y112" s="414"/>
      <c r="Z112" s="414"/>
      <c r="AA112" s="65"/>
      <c r="AB112" s="65"/>
      <c r="AC112" s="82"/>
    </row>
    <row r="113" spans="1:68" ht="14.25" customHeight="1" x14ac:dyDescent="0.25">
      <c r="A113" s="415" t="s">
        <v>80</v>
      </c>
      <c r="B113" s="415"/>
      <c r="C113" s="415"/>
      <c r="D113" s="415"/>
      <c r="E113" s="415"/>
      <c r="F113" s="415"/>
      <c r="G113" s="415"/>
      <c r="H113" s="415"/>
      <c r="I113" s="415"/>
      <c r="J113" s="415"/>
      <c r="K113" s="415"/>
      <c r="L113" s="415"/>
      <c r="M113" s="415"/>
      <c r="N113" s="415"/>
      <c r="O113" s="415"/>
      <c r="P113" s="415"/>
      <c r="Q113" s="415"/>
      <c r="R113" s="415"/>
      <c r="S113" s="415"/>
      <c r="T113" s="415"/>
      <c r="U113" s="415"/>
      <c r="V113" s="415"/>
      <c r="W113" s="415"/>
      <c r="X113" s="415"/>
      <c r="Y113" s="415"/>
      <c r="Z113" s="415"/>
      <c r="AA113" s="66"/>
      <c r="AB113" s="66"/>
      <c r="AC113" s="83"/>
    </row>
    <row r="114" spans="1:68" ht="27" customHeight="1" x14ac:dyDescent="0.25">
      <c r="A114" s="63" t="s">
        <v>205</v>
      </c>
      <c r="B114" s="63" t="s">
        <v>206</v>
      </c>
      <c r="C114" s="36">
        <v>4301071074</v>
      </c>
      <c r="D114" s="416">
        <v>4620207491157</v>
      </c>
      <c r="E114" s="416"/>
      <c r="F114" s="62">
        <v>0.7</v>
      </c>
      <c r="G114" s="37">
        <v>10</v>
      </c>
      <c r="H114" s="62">
        <v>7</v>
      </c>
      <c r="I114" s="62">
        <v>7.28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4" s="418"/>
      <c r="R114" s="418"/>
      <c r="S114" s="418"/>
      <c r="T114" s="419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ref="Y114:Y119" si="12">IFERROR(IF(X114="","",X114),"")</f>
        <v>0</v>
      </c>
      <c r="Z114" s="41">
        <f t="shared" ref="Z114:Z119" si="13">IFERROR(IF(X114="","",X114*0.0155),"")</f>
        <v>0</v>
      </c>
      <c r="AA114" s="68" t="s">
        <v>46</v>
      </c>
      <c r="AB114" s="69" t="s">
        <v>46</v>
      </c>
      <c r="AC114" s="167" t="s">
        <v>207</v>
      </c>
      <c r="AG114" s="81"/>
      <c r="AJ114" s="87" t="s">
        <v>87</v>
      </c>
      <c r="AK114" s="87">
        <v>1</v>
      </c>
      <c r="BB114" s="168" t="s">
        <v>70</v>
      </c>
      <c r="BM114" s="81">
        <f t="shared" ref="BM114:BM119" si="14">IFERROR(X114*I114,"0")</f>
        <v>0</v>
      </c>
      <c r="BN114" s="81">
        <f t="shared" ref="BN114:BN119" si="15">IFERROR(Y114*I114,"0")</f>
        <v>0</v>
      </c>
      <c r="BO114" s="81">
        <f t="shared" ref="BO114:BO119" si="16">IFERROR(X114/J114,"0")</f>
        <v>0</v>
      </c>
      <c r="BP114" s="81">
        <f t="shared" ref="BP114:BP119" si="17">IFERROR(Y114/J114,"0")</f>
        <v>0</v>
      </c>
    </row>
    <row r="115" spans="1:68" ht="27" customHeight="1" x14ac:dyDescent="0.25">
      <c r="A115" s="63" t="s">
        <v>208</v>
      </c>
      <c r="B115" s="63" t="s">
        <v>209</v>
      </c>
      <c r="C115" s="36">
        <v>4301071051</v>
      </c>
      <c r="D115" s="416">
        <v>4607111039262</v>
      </c>
      <c r="E115" s="416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6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418"/>
      <c r="R115" s="418"/>
      <c r="S115" s="418"/>
      <c r="T115" s="419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154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210</v>
      </c>
      <c r="B116" s="63" t="s">
        <v>211</v>
      </c>
      <c r="C116" s="36">
        <v>4301071038</v>
      </c>
      <c r="D116" s="416">
        <v>4607111039248</v>
      </c>
      <c r="E116" s="416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6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6" s="418"/>
      <c r="R116" s="418"/>
      <c r="S116" s="418"/>
      <c r="T116" s="419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154</v>
      </c>
      <c r="AG116" s="81"/>
      <c r="AJ116" s="87" t="s">
        <v>87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212</v>
      </c>
      <c r="B117" s="63" t="s">
        <v>213</v>
      </c>
      <c r="C117" s="36">
        <v>4301070976</v>
      </c>
      <c r="D117" s="416">
        <v>4607111034144</v>
      </c>
      <c r="E117" s="416"/>
      <c r="F117" s="62">
        <v>0.9</v>
      </c>
      <c r="G117" s="37">
        <v>8</v>
      </c>
      <c r="H117" s="62">
        <v>7.2</v>
      </c>
      <c r="I117" s="62">
        <v>7.4859999999999998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418"/>
      <c r="R117" s="418"/>
      <c r="S117" s="418"/>
      <c r="T117" s="419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154</v>
      </c>
      <c r="AG117" s="81"/>
      <c r="AJ117" s="87" t="s">
        <v>87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214</v>
      </c>
      <c r="B118" s="63" t="s">
        <v>215</v>
      </c>
      <c r="C118" s="36">
        <v>4301071049</v>
      </c>
      <c r="D118" s="416">
        <v>4607111039293</v>
      </c>
      <c r="E118" s="416"/>
      <c r="F118" s="62">
        <v>0.4</v>
      </c>
      <c r="G118" s="37">
        <v>16</v>
      </c>
      <c r="H118" s="62">
        <v>6.4</v>
      </c>
      <c r="I118" s="62">
        <v>6.7195999999999998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6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418"/>
      <c r="R118" s="418"/>
      <c r="S118" s="418"/>
      <c r="T118" s="419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154</v>
      </c>
      <c r="AG118" s="81"/>
      <c r="AJ118" s="87" t="s">
        <v>87</v>
      </c>
      <c r="AK118" s="87">
        <v>1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216</v>
      </c>
      <c r="B119" s="63" t="s">
        <v>217</v>
      </c>
      <c r="C119" s="36">
        <v>4301071039</v>
      </c>
      <c r="D119" s="416">
        <v>4607111039279</v>
      </c>
      <c r="E119" s="416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85</v>
      </c>
      <c r="L119" s="37" t="s">
        <v>86</v>
      </c>
      <c r="M119" s="38" t="s">
        <v>84</v>
      </c>
      <c r="N119" s="38"/>
      <c r="O119" s="37">
        <v>180</v>
      </c>
      <c r="P119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418"/>
      <c r="R119" s="418"/>
      <c r="S119" s="418"/>
      <c r="T119" s="419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7" t="s">
        <v>154</v>
      </c>
      <c r="AG119" s="81"/>
      <c r="AJ119" s="87" t="s">
        <v>87</v>
      </c>
      <c r="AK119" s="87">
        <v>1</v>
      </c>
      <c r="BB119" s="178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3"/>
      <c r="N120" s="423"/>
      <c r="O120" s="424"/>
      <c r="P120" s="420" t="s">
        <v>40</v>
      </c>
      <c r="Q120" s="421"/>
      <c r="R120" s="421"/>
      <c r="S120" s="421"/>
      <c r="T120" s="421"/>
      <c r="U120" s="421"/>
      <c r="V120" s="422"/>
      <c r="W120" s="42" t="s">
        <v>39</v>
      </c>
      <c r="X120" s="43">
        <f>IFERROR(SUM(X114:X119),"0")</f>
        <v>0</v>
      </c>
      <c r="Y120" s="43">
        <f>IFERROR(SUM(Y114:Y119),"0")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423"/>
      <c r="B121" s="423"/>
      <c r="C121" s="423"/>
      <c r="D121" s="423"/>
      <c r="E121" s="423"/>
      <c r="F121" s="423"/>
      <c r="G121" s="423"/>
      <c r="H121" s="423"/>
      <c r="I121" s="423"/>
      <c r="J121" s="423"/>
      <c r="K121" s="423"/>
      <c r="L121" s="423"/>
      <c r="M121" s="423"/>
      <c r="N121" s="423"/>
      <c r="O121" s="424"/>
      <c r="P121" s="420" t="s">
        <v>40</v>
      </c>
      <c r="Q121" s="421"/>
      <c r="R121" s="421"/>
      <c r="S121" s="421"/>
      <c r="T121" s="421"/>
      <c r="U121" s="421"/>
      <c r="V121" s="422"/>
      <c r="W121" s="42" t="s">
        <v>0</v>
      </c>
      <c r="X121" s="43">
        <f>IFERROR(SUMPRODUCT(X114:X119*H114:H119),"0")</f>
        <v>0</v>
      </c>
      <c r="Y121" s="43">
        <f>IFERROR(SUMPRODUCT(Y114:Y119*H114:H119),"0")</f>
        <v>0</v>
      </c>
      <c r="Z121" s="42"/>
      <c r="AA121" s="67"/>
      <c r="AB121" s="67"/>
      <c r="AC121" s="67"/>
    </row>
    <row r="122" spans="1:68" ht="14.25" customHeight="1" x14ac:dyDescent="0.25">
      <c r="A122" s="415" t="s">
        <v>143</v>
      </c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5"/>
      <c r="P122" s="415"/>
      <c r="Q122" s="415"/>
      <c r="R122" s="415"/>
      <c r="S122" s="415"/>
      <c r="T122" s="415"/>
      <c r="U122" s="415"/>
      <c r="V122" s="415"/>
      <c r="W122" s="415"/>
      <c r="X122" s="415"/>
      <c r="Y122" s="415"/>
      <c r="Z122" s="415"/>
      <c r="AA122" s="66"/>
      <c r="AB122" s="66"/>
      <c r="AC122" s="83"/>
    </row>
    <row r="123" spans="1:68" ht="27" customHeight="1" x14ac:dyDescent="0.25">
      <c r="A123" s="63" t="s">
        <v>218</v>
      </c>
      <c r="B123" s="63" t="s">
        <v>219</v>
      </c>
      <c r="C123" s="36">
        <v>4301135670</v>
      </c>
      <c r="D123" s="416">
        <v>4620207490983</v>
      </c>
      <c r="E123" s="416"/>
      <c r="F123" s="62">
        <v>0.22</v>
      </c>
      <c r="G123" s="37">
        <v>12</v>
      </c>
      <c r="H123" s="62">
        <v>2.64</v>
      </c>
      <c r="I123" s="62">
        <v>3.3435999999999999</v>
      </c>
      <c r="J123" s="37">
        <v>70</v>
      </c>
      <c r="K123" s="37" t="s">
        <v>94</v>
      </c>
      <c r="L123" s="37" t="s">
        <v>86</v>
      </c>
      <c r="M123" s="38" t="s">
        <v>84</v>
      </c>
      <c r="N123" s="38"/>
      <c r="O123" s="37">
        <v>180</v>
      </c>
      <c r="P123" s="46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418"/>
      <c r="R123" s="418"/>
      <c r="S123" s="418"/>
      <c r="T123" s="41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9" t="s">
        <v>220</v>
      </c>
      <c r="AG123" s="81"/>
      <c r="AJ123" s="87" t="s">
        <v>87</v>
      </c>
      <c r="AK123" s="87">
        <v>1</v>
      </c>
      <c r="BB123" s="180" t="s">
        <v>93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23"/>
      <c r="B124" s="423"/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3"/>
      <c r="O124" s="424"/>
      <c r="P124" s="420" t="s">
        <v>40</v>
      </c>
      <c r="Q124" s="421"/>
      <c r="R124" s="421"/>
      <c r="S124" s="421"/>
      <c r="T124" s="421"/>
      <c r="U124" s="421"/>
      <c r="V124" s="422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x14ac:dyDescent="0.2">
      <c r="A125" s="423"/>
      <c r="B125" s="423"/>
      <c r="C125" s="423"/>
      <c r="D125" s="423"/>
      <c r="E125" s="423"/>
      <c r="F125" s="423"/>
      <c r="G125" s="423"/>
      <c r="H125" s="423"/>
      <c r="I125" s="423"/>
      <c r="J125" s="423"/>
      <c r="K125" s="423"/>
      <c r="L125" s="423"/>
      <c r="M125" s="423"/>
      <c r="N125" s="423"/>
      <c r="O125" s="424"/>
      <c r="P125" s="420" t="s">
        <v>40</v>
      </c>
      <c r="Q125" s="421"/>
      <c r="R125" s="421"/>
      <c r="S125" s="421"/>
      <c r="T125" s="421"/>
      <c r="U125" s="421"/>
      <c r="V125" s="422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customHeight="1" x14ac:dyDescent="0.25">
      <c r="A126" s="414" t="s">
        <v>221</v>
      </c>
      <c r="B126" s="414"/>
      <c r="C126" s="414"/>
      <c r="D126" s="414"/>
      <c r="E126" s="414"/>
      <c r="F126" s="414"/>
      <c r="G126" s="414"/>
      <c r="H126" s="414"/>
      <c r="I126" s="414"/>
      <c r="J126" s="414"/>
      <c r="K126" s="414"/>
      <c r="L126" s="414"/>
      <c r="M126" s="414"/>
      <c r="N126" s="414"/>
      <c r="O126" s="414"/>
      <c r="P126" s="414"/>
      <c r="Q126" s="414"/>
      <c r="R126" s="414"/>
      <c r="S126" s="414"/>
      <c r="T126" s="414"/>
      <c r="U126" s="414"/>
      <c r="V126" s="414"/>
      <c r="W126" s="414"/>
      <c r="X126" s="414"/>
      <c r="Y126" s="414"/>
      <c r="Z126" s="414"/>
      <c r="AA126" s="65"/>
      <c r="AB126" s="65"/>
      <c r="AC126" s="82"/>
    </row>
    <row r="127" spans="1:68" ht="14.25" customHeight="1" x14ac:dyDescent="0.25">
      <c r="A127" s="415" t="s">
        <v>143</v>
      </c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15"/>
      <c r="P127" s="415"/>
      <c r="Q127" s="415"/>
      <c r="R127" s="415"/>
      <c r="S127" s="415"/>
      <c r="T127" s="415"/>
      <c r="U127" s="415"/>
      <c r="V127" s="415"/>
      <c r="W127" s="415"/>
      <c r="X127" s="415"/>
      <c r="Y127" s="415"/>
      <c r="Z127" s="415"/>
      <c r="AA127" s="66"/>
      <c r="AB127" s="66"/>
      <c r="AC127" s="83"/>
    </row>
    <row r="128" spans="1:68" ht="27" customHeight="1" x14ac:dyDescent="0.25">
      <c r="A128" s="63" t="s">
        <v>222</v>
      </c>
      <c r="B128" s="63" t="s">
        <v>223</v>
      </c>
      <c r="C128" s="36">
        <v>4301135555</v>
      </c>
      <c r="D128" s="416">
        <v>4607111034014</v>
      </c>
      <c r="E128" s="416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94</v>
      </c>
      <c r="L128" s="37" t="s">
        <v>86</v>
      </c>
      <c r="M128" s="38" t="s">
        <v>84</v>
      </c>
      <c r="N128" s="38"/>
      <c r="O128" s="37">
        <v>180</v>
      </c>
      <c r="P128" s="4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418"/>
      <c r="R128" s="418"/>
      <c r="S128" s="418"/>
      <c r="T128" s="419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224</v>
      </c>
      <c r="AG128" s="81"/>
      <c r="AJ128" s="87" t="s">
        <v>87</v>
      </c>
      <c r="AK128" s="87">
        <v>1</v>
      </c>
      <c r="BB128" s="182" t="s">
        <v>93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customHeight="1" x14ac:dyDescent="0.25">
      <c r="A129" s="63" t="s">
        <v>225</v>
      </c>
      <c r="B129" s="63" t="s">
        <v>226</v>
      </c>
      <c r="C129" s="36">
        <v>4301135532</v>
      </c>
      <c r="D129" s="416">
        <v>4607111033994</v>
      </c>
      <c r="E129" s="416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94</v>
      </c>
      <c r="L129" s="37" t="s">
        <v>86</v>
      </c>
      <c r="M129" s="38" t="s">
        <v>84</v>
      </c>
      <c r="N129" s="38"/>
      <c r="O129" s="37">
        <v>180</v>
      </c>
      <c r="P129" s="47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418"/>
      <c r="R129" s="418"/>
      <c r="S129" s="418"/>
      <c r="T129" s="419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3" t="s">
        <v>161</v>
      </c>
      <c r="AG129" s="81"/>
      <c r="AJ129" s="87" t="s">
        <v>87</v>
      </c>
      <c r="AK129" s="87">
        <v>1</v>
      </c>
      <c r="BB129" s="184" t="s">
        <v>93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3"/>
      <c r="N130" s="423"/>
      <c r="O130" s="424"/>
      <c r="P130" s="420" t="s">
        <v>40</v>
      </c>
      <c r="Q130" s="421"/>
      <c r="R130" s="421"/>
      <c r="S130" s="421"/>
      <c r="T130" s="421"/>
      <c r="U130" s="421"/>
      <c r="V130" s="422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23"/>
      <c r="B131" s="423"/>
      <c r="C131" s="423"/>
      <c r="D131" s="423"/>
      <c r="E131" s="423"/>
      <c r="F131" s="423"/>
      <c r="G131" s="423"/>
      <c r="H131" s="423"/>
      <c r="I131" s="423"/>
      <c r="J131" s="423"/>
      <c r="K131" s="423"/>
      <c r="L131" s="423"/>
      <c r="M131" s="423"/>
      <c r="N131" s="423"/>
      <c r="O131" s="424"/>
      <c r="P131" s="420" t="s">
        <v>40</v>
      </c>
      <c r="Q131" s="421"/>
      <c r="R131" s="421"/>
      <c r="S131" s="421"/>
      <c r="T131" s="421"/>
      <c r="U131" s="421"/>
      <c r="V131" s="422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414" t="s">
        <v>227</v>
      </c>
      <c r="B132" s="414"/>
      <c r="C132" s="414"/>
      <c r="D132" s="414"/>
      <c r="E132" s="414"/>
      <c r="F132" s="414"/>
      <c r="G132" s="414"/>
      <c r="H132" s="414"/>
      <c r="I132" s="414"/>
      <c r="J132" s="414"/>
      <c r="K132" s="414"/>
      <c r="L132" s="414"/>
      <c r="M132" s="414"/>
      <c r="N132" s="414"/>
      <c r="O132" s="414"/>
      <c r="P132" s="414"/>
      <c r="Q132" s="414"/>
      <c r="R132" s="414"/>
      <c r="S132" s="414"/>
      <c r="T132" s="414"/>
      <c r="U132" s="414"/>
      <c r="V132" s="414"/>
      <c r="W132" s="414"/>
      <c r="X132" s="414"/>
      <c r="Y132" s="414"/>
      <c r="Z132" s="414"/>
      <c r="AA132" s="65"/>
      <c r="AB132" s="65"/>
      <c r="AC132" s="82"/>
    </row>
    <row r="133" spans="1:68" ht="14.25" customHeight="1" x14ac:dyDescent="0.25">
      <c r="A133" s="415" t="s">
        <v>143</v>
      </c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5"/>
      <c r="P133" s="415"/>
      <c r="Q133" s="415"/>
      <c r="R133" s="415"/>
      <c r="S133" s="415"/>
      <c r="T133" s="415"/>
      <c r="U133" s="415"/>
      <c r="V133" s="415"/>
      <c r="W133" s="415"/>
      <c r="X133" s="415"/>
      <c r="Y133" s="415"/>
      <c r="Z133" s="415"/>
      <c r="AA133" s="66"/>
      <c r="AB133" s="66"/>
      <c r="AC133" s="83"/>
    </row>
    <row r="134" spans="1:68" ht="27" customHeight="1" x14ac:dyDescent="0.25">
      <c r="A134" s="63" t="s">
        <v>228</v>
      </c>
      <c r="B134" s="63" t="s">
        <v>229</v>
      </c>
      <c r="C134" s="36">
        <v>4301135549</v>
      </c>
      <c r="D134" s="416">
        <v>4607111039095</v>
      </c>
      <c r="E134" s="416"/>
      <c r="F134" s="62">
        <v>0.25</v>
      </c>
      <c r="G134" s="37">
        <v>12</v>
      </c>
      <c r="H134" s="62">
        <v>3</v>
      </c>
      <c r="I134" s="62">
        <v>3.7480000000000002</v>
      </c>
      <c r="J134" s="37">
        <v>70</v>
      </c>
      <c r="K134" s="37" t="s">
        <v>94</v>
      </c>
      <c r="L134" s="37" t="s">
        <v>86</v>
      </c>
      <c r="M134" s="38" t="s">
        <v>84</v>
      </c>
      <c r="N134" s="38"/>
      <c r="O134" s="37">
        <v>180</v>
      </c>
      <c r="P134" s="47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418"/>
      <c r="R134" s="418"/>
      <c r="S134" s="418"/>
      <c r="T134" s="419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230</v>
      </c>
      <c r="AG134" s="81"/>
      <c r="AJ134" s="87" t="s">
        <v>87</v>
      </c>
      <c r="AK134" s="87">
        <v>1</v>
      </c>
      <c r="BB134" s="186" t="s">
        <v>93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16.5" customHeight="1" x14ac:dyDescent="0.25">
      <c r="A135" s="63" t="s">
        <v>231</v>
      </c>
      <c r="B135" s="63" t="s">
        <v>232</v>
      </c>
      <c r="C135" s="36">
        <v>4301135550</v>
      </c>
      <c r="D135" s="416">
        <v>4607111034199</v>
      </c>
      <c r="E135" s="416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94</v>
      </c>
      <c r="L135" s="37" t="s">
        <v>86</v>
      </c>
      <c r="M135" s="38" t="s">
        <v>84</v>
      </c>
      <c r="N135" s="38"/>
      <c r="O135" s="37">
        <v>180</v>
      </c>
      <c r="P135" s="4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418"/>
      <c r="R135" s="418"/>
      <c r="S135" s="418"/>
      <c r="T135" s="419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233</v>
      </c>
      <c r="AG135" s="81"/>
      <c r="AJ135" s="87" t="s">
        <v>87</v>
      </c>
      <c r="AK135" s="87">
        <v>1</v>
      </c>
      <c r="BB135" s="188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23"/>
      <c r="B136" s="423"/>
      <c r="C136" s="423"/>
      <c r="D136" s="423"/>
      <c r="E136" s="423"/>
      <c r="F136" s="423"/>
      <c r="G136" s="423"/>
      <c r="H136" s="423"/>
      <c r="I136" s="423"/>
      <c r="J136" s="423"/>
      <c r="K136" s="423"/>
      <c r="L136" s="423"/>
      <c r="M136" s="423"/>
      <c r="N136" s="423"/>
      <c r="O136" s="424"/>
      <c r="P136" s="420" t="s">
        <v>40</v>
      </c>
      <c r="Q136" s="421"/>
      <c r="R136" s="421"/>
      <c r="S136" s="421"/>
      <c r="T136" s="421"/>
      <c r="U136" s="421"/>
      <c r="V136" s="422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3"/>
      <c r="N137" s="423"/>
      <c r="O137" s="424"/>
      <c r="P137" s="420" t="s">
        <v>40</v>
      </c>
      <c r="Q137" s="421"/>
      <c r="R137" s="421"/>
      <c r="S137" s="421"/>
      <c r="T137" s="421"/>
      <c r="U137" s="421"/>
      <c r="V137" s="422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414" t="s">
        <v>234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414"/>
      <c r="Z138" s="414"/>
      <c r="AA138" s="65"/>
      <c r="AB138" s="65"/>
      <c r="AC138" s="82"/>
    </row>
    <row r="139" spans="1:68" ht="14.25" customHeight="1" x14ac:dyDescent="0.25">
      <c r="A139" s="415" t="s">
        <v>143</v>
      </c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  <c r="U139" s="415"/>
      <c r="V139" s="415"/>
      <c r="W139" s="415"/>
      <c r="X139" s="415"/>
      <c r="Y139" s="415"/>
      <c r="Z139" s="415"/>
      <c r="AA139" s="66"/>
      <c r="AB139" s="66"/>
      <c r="AC139" s="83"/>
    </row>
    <row r="140" spans="1:68" ht="27" customHeight="1" x14ac:dyDescent="0.25">
      <c r="A140" s="63" t="s">
        <v>235</v>
      </c>
      <c r="B140" s="63" t="s">
        <v>236</v>
      </c>
      <c r="C140" s="36">
        <v>4301135275</v>
      </c>
      <c r="D140" s="416">
        <v>4607111034380</v>
      </c>
      <c r="E140" s="416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94</v>
      </c>
      <c r="L140" s="37" t="s">
        <v>86</v>
      </c>
      <c r="M140" s="38" t="s">
        <v>84</v>
      </c>
      <c r="N140" s="38"/>
      <c r="O140" s="37">
        <v>180</v>
      </c>
      <c r="P140" s="47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418"/>
      <c r="R140" s="418"/>
      <c r="S140" s="418"/>
      <c r="T140" s="419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237</v>
      </c>
      <c r="AG140" s="81"/>
      <c r="AJ140" s="87" t="s">
        <v>87</v>
      </c>
      <c r="AK140" s="87">
        <v>1</v>
      </c>
      <c r="BB140" s="190" t="s">
        <v>93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25">
      <c r="A141" s="63" t="s">
        <v>238</v>
      </c>
      <c r="B141" s="63" t="s">
        <v>239</v>
      </c>
      <c r="C141" s="36">
        <v>4301135753</v>
      </c>
      <c r="D141" s="416">
        <v>4620207490914</v>
      </c>
      <c r="E141" s="416"/>
      <c r="F141" s="62">
        <v>0.2</v>
      </c>
      <c r="G141" s="37">
        <v>12</v>
      </c>
      <c r="H141" s="62">
        <v>2.4</v>
      </c>
      <c r="I141" s="62">
        <v>2.68</v>
      </c>
      <c r="J141" s="37">
        <v>70</v>
      </c>
      <c r="K141" s="37" t="s">
        <v>94</v>
      </c>
      <c r="L141" s="37" t="s">
        <v>86</v>
      </c>
      <c r="M141" s="38" t="s">
        <v>84</v>
      </c>
      <c r="N141" s="38"/>
      <c r="O141" s="37">
        <v>180</v>
      </c>
      <c r="P141" s="475" t="s">
        <v>240</v>
      </c>
      <c r="Q141" s="418"/>
      <c r="R141" s="418"/>
      <c r="S141" s="418"/>
      <c r="T141" s="419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91" t="s">
        <v>224</v>
      </c>
      <c r="AG141" s="81"/>
      <c r="AJ141" s="87" t="s">
        <v>87</v>
      </c>
      <c r="AK141" s="87">
        <v>1</v>
      </c>
      <c r="BB141" s="192" t="s">
        <v>93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ht="27" customHeight="1" x14ac:dyDescent="0.25">
      <c r="A142" s="63" t="s">
        <v>241</v>
      </c>
      <c r="B142" s="63" t="s">
        <v>242</v>
      </c>
      <c r="C142" s="36">
        <v>4301135277</v>
      </c>
      <c r="D142" s="416">
        <v>4607111034397</v>
      </c>
      <c r="E142" s="416"/>
      <c r="F142" s="62">
        <v>0.25</v>
      </c>
      <c r="G142" s="37">
        <v>12</v>
      </c>
      <c r="H142" s="62">
        <v>3</v>
      </c>
      <c r="I142" s="62">
        <v>3.28</v>
      </c>
      <c r="J142" s="37">
        <v>70</v>
      </c>
      <c r="K142" s="37" t="s">
        <v>94</v>
      </c>
      <c r="L142" s="37" t="s">
        <v>86</v>
      </c>
      <c r="M142" s="38" t="s">
        <v>84</v>
      </c>
      <c r="N142" s="38"/>
      <c r="O142" s="37">
        <v>180</v>
      </c>
      <c r="P142" s="47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2" s="418"/>
      <c r="R142" s="418"/>
      <c r="S142" s="418"/>
      <c r="T142" s="419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93" t="s">
        <v>224</v>
      </c>
      <c r="AG142" s="81"/>
      <c r="AJ142" s="87" t="s">
        <v>87</v>
      </c>
      <c r="AK142" s="87">
        <v>1</v>
      </c>
      <c r="BB142" s="194" t="s">
        <v>93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243</v>
      </c>
      <c r="B143" s="63" t="s">
        <v>244</v>
      </c>
      <c r="C143" s="36">
        <v>4301135778</v>
      </c>
      <c r="D143" s="416">
        <v>4620207490853</v>
      </c>
      <c r="E143" s="416"/>
      <c r="F143" s="62">
        <v>0.2</v>
      </c>
      <c r="G143" s="37">
        <v>12</v>
      </c>
      <c r="H143" s="62">
        <v>2.4</v>
      </c>
      <c r="I143" s="62">
        <v>2.68</v>
      </c>
      <c r="J143" s="37">
        <v>70</v>
      </c>
      <c r="K143" s="37" t="s">
        <v>94</v>
      </c>
      <c r="L143" s="37" t="s">
        <v>86</v>
      </c>
      <c r="M143" s="38" t="s">
        <v>84</v>
      </c>
      <c r="N143" s="38"/>
      <c r="O143" s="37">
        <v>180</v>
      </c>
      <c r="P143" s="477" t="s">
        <v>245</v>
      </c>
      <c r="Q143" s="418"/>
      <c r="R143" s="418"/>
      <c r="S143" s="418"/>
      <c r="T143" s="419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95" t="s">
        <v>224</v>
      </c>
      <c r="AG143" s="81"/>
      <c r="AJ143" s="87" t="s">
        <v>87</v>
      </c>
      <c r="AK143" s="87">
        <v>1</v>
      </c>
      <c r="BB143" s="196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23"/>
      <c r="B144" s="423"/>
      <c r="C144" s="423"/>
      <c r="D144" s="423"/>
      <c r="E144" s="423"/>
      <c r="F144" s="423"/>
      <c r="G144" s="423"/>
      <c r="H144" s="423"/>
      <c r="I144" s="423"/>
      <c r="J144" s="423"/>
      <c r="K144" s="423"/>
      <c r="L144" s="423"/>
      <c r="M144" s="423"/>
      <c r="N144" s="423"/>
      <c r="O144" s="424"/>
      <c r="P144" s="420" t="s">
        <v>40</v>
      </c>
      <c r="Q144" s="421"/>
      <c r="R144" s="421"/>
      <c r="S144" s="421"/>
      <c r="T144" s="421"/>
      <c r="U144" s="421"/>
      <c r="V144" s="422"/>
      <c r="W144" s="42" t="s">
        <v>39</v>
      </c>
      <c r="X144" s="43">
        <f>IFERROR(SUM(X140:X143),"0")</f>
        <v>0</v>
      </c>
      <c r="Y144" s="43">
        <f>IFERROR(SUM(Y140:Y143),"0")</f>
        <v>0</v>
      </c>
      <c r="Z144" s="43">
        <f>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3"/>
      <c r="N145" s="423"/>
      <c r="O145" s="424"/>
      <c r="P145" s="420" t="s">
        <v>40</v>
      </c>
      <c r="Q145" s="421"/>
      <c r="R145" s="421"/>
      <c r="S145" s="421"/>
      <c r="T145" s="421"/>
      <c r="U145" s="421"/>
      <c r="V145" s="422"/>
      <c r="W145" s="42" t="s">
        <v>0</v>
      </c>
      <c r="X145" s="43">
        <f>IFERROR(SUMPRODUCT(X140:X143*H140:H143),"0")</f>
        <v>0</v>
      </c>
      <c r="Y145" s="43">
        <f>IFERROR(SUMPRODUCT(Y140:Y143*H140:H143),"0")</f>
        <v>0</v>
      </c>
      <c r="Z145" s="42"/>
      <c r="AA145" s="67"/>
      <c r="AB145" s="67"/>
      <c r="AC145" s="67"/>
    </row>
    <row r="146" spans="1:68" ht="16.5" customHeight="1" x14ac:dyDescent="0.25">
      <c r="A146" s="414" t="s">
        <v>246</v>
      </c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4"/>
      <c r="O146" s="414"/>
      <c r="P146" s="414"/>
      <c r="Q146" s="414"/>
      <c r="R146" s="414"/>
      <c r="S146" s="414"/>
      <c r="T146" s="414"/>
      <c r="U146" s="414"/>
      <c r="V146" s="414"/>
      <c r="W146" s="414"/>
      <c r="X146" s="414"/>
      <c r="Y146" s="414"/>
      <c r="Z146" s="414"/>
      <c r="AA146" s="65"/>
      <c r="AB146" s="65"/>
      <c r="AC146" s="82"/>
    </row>
    <row r="147" spans="1:68" ht="14.25" customHeight="1" x14ac:dyDescent="0.25">
      <c r="A147" s="415" t="s">
        <v>143</v>
      </c>
      <c r="B147" s="415"/>
      <c r="C147" s="415"/>
      <c r="D147" s="415"/>
      <c r="E147" s="415"/>
      <c r="F147" s="415"/>
      <c r="G147" s="415"/>
      <c r="H147" s="415"/>
      <c r="I147" s="415"/>
      <c r="J147" s="415"/>
      <c r="K147" s="415"/>
      <c r="L147" s="415"/>
      <c r="M147" s="415"/>
      <c r="N147" s="415"/>
      <c r="O147" s="415"/>
      <c r="P147" s="415"/>
      <c r="Q147" s="415"/>
      <c r="R147" s="415"/>
      <c r="S147" s="415"/>
      <c r="T147" s="415"/>
      <c r="U147" s="415"/>
      <c r="V147" s="415"/>
      <c r="W147" s="415"/>
      <c r="X147" s="415"/>
      <c r="Y147" s="415"/>
      <c r="Z147" s="415"/>
      <c r="AA147" s="66"/>
      <c r="AB147" s="66"/>
      <c r="AC147" s="83"/>
    </row>
    <row r="148" spans="1:68" ht="27" customHeight="1" x14ac:dyDescent="0.25">
      <c r="A148" s="63" t="s">
        <v>247</v>
      </c>
      <c r="B148" s="63" t="s">
        <v>248</v>
      </c>
      <c r="C148" s="36">
        <v>4301135570</v>
      </c>
      <c r="D148" s="416">
        <v>4607111035806</v>
      </c>
      <c r="E148" s="416"/>
      <c r="F148" s="62">
        <v>0.25</v>
      </c>
      <c r="G148" s="37">
        <v>12</v>
      </c>
      <c r="H148" s="62">
        <v>3</v>
      </c>
      <c r="I148" s="62">
        <v>3.7035999999999998</v>
      </c>
      <c r="J148" s="37">
        <v>70</v>
      </c>
      <c r="K148" s="37" t="s">
        <v>94</v>
      </c>
      <c r="L148" s="37" t="s">
        <v>86</v>
      </c>
      <c r="M148" s="38" t="s">
        <v>84</v>
      </c>
      <c r="N148" s="38"/>
      <c r="O148" s="37">
        <v>180</v>
      </c>
      <c r="P148" s="47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418"/>
      <c r="R148" s="418"/>
      <c r="S148" s="418"/>
      <c r="T148" s="419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IFERROR(IF(X148="","",X148*0.01788),"")</f>
        <v>0</v>
      </c>
      <c r="AA148" s="68" t="s">
        <v>46</v>
      </c>
      <c r="AB148" s="69" t="s">
        <v>46</v>
      </c>
      <c r="AC148" s="197" t="s">
        <v>249</v>
      </c>
      <c r="AG148" s="81"/>
      <c r="AJ148" s="87" t="s">
        <v>87</v>
      </c>
      <c r="AK148" s="87">
        <v>1</v>
      </c>
      <c r="BB148" s="198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23"/>
      <c r="B149" s="423"/>
      <c r="C149" s="423"/>
      <c r="D149" s="423"/>
      <c r="E149" s="423"/>
      <c r="F149" s="423"/>
      <c r="G149" s="423"/>
      <c r="H149" s="423"/>
      <c r="I149" s="423"/>
      <c r="J149" s="423"/>
      <c r="K149" s="423"/>
      <c r="L149" s="423"/>
      <c r="M149" s="423"/>
      <c r="N149" s="423"/>
      <c r="O149" s="424"/>
      <c r="P149" s="420" t="s">
        <v>40</v>
      </c>
      <c r="Q149" s="421"/>
      <c r="R149" s="421"/>
      <c r="S149" s="421"/>
      <c r="T149" s="421"/>
      <c r="U149" s="421"/>
      <c r="V149" s="422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23"/>
      <c r="B150" s="423"/>
      <c r="C150" s="423"/>
      <c r="D150" s="423"/>
      <c r="E150" s="423"/>
      <c r="F150" s="423"/>
      <c r="G150" s="423"/>
      <c r="H150" s="423"/>
      <c r="I150" s="423"/>
      <c r="J150" s="423"/>
      <c r="K150" s="423"/>
      <c r="L150" s="423"/>
      <c r="M150" s="423"/>
      <c r="N150" s="423"/>
      <c r="O150" s="424"/>
      <c r="P150" s="420" t="s">
        <v>40</v>
      </c>
      <c r="Q150" s="421"/>
      <c r="R150" s="421"/>
      <c r="S150" s="421"/>
      <c r="T150" s="421"/>
      <c r="U150" s="421"/>
      <c r="V150" s="422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14" t="s">
        <v>250</v>
      </c>
      <c r="B151" s="414"/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4"/>
      <c r="O151" s="414"/>
      <c r="P151" s="414"/>
      <c r="Q151" s="414"/>
      <c r="R151" s="414"/>
      <c r="S151" s="414"/>
      <c r="T151" s="414"/>
      <c r="U151" s="414"/>
      <c r="V151" s="414"/>
      <c r="W151" s="414"/>
      <c r="X151" s="414"/>
      <c r="Y151" s="414"/>
      <c r="Z151" s="414"/>
      <c r="AA151" s="65"/>
      <c r="AB151" s="65"/>
      <c r="AC151" s="82"/>
    </row>
    <row r="152" spans="1:68" ht="14.25" customHeight="1" x14ac:dyDescent="0.25">
      <c r="A152" s="415" t="s">
        <v>143</v>
      </c>
      <c r="B152" s="415"/>
      <c r="C152" s="415"/>
      <c r="D152" s="415"/>
      <c r="E152" s="415"/>
      <c r="F152" s="415"/>
      <c r="G152" s="415"/>
      <c r="H152" s="415"/>
      <c r="I152" s="415"/>
      <c r="J152" s="415"/>
      <c r="K152" s="415"/>
      <c r="L152" s="415"/>
      <c r="M152" s="415"/>
      <c r="N152" s="415"/>
      <c r="O152" s="415"/>
      <c r="P152" s="415"/>
      <c r="Q152" s="415"/>
      <c r="R152" s="415"/>
      <c r="S152" s="415"/>
      <c r="T152" s="415"/>
      <c r="U152" s="415"/>
      <c r="V152" s="415"/>
      <c r="W152" s="415"/>
      <c r="X152" s="415"/>
      <c r="Y152" s="415"/>
      <c r="Z152" s="415"/>
      <c r="AA152" s="66"/>
      <c r="AB152" s="66"/>
      <c r="AC152" s="83"/>
    </row>
    <row r="153" spans="1:68" ht="16.5" customHeight="1" x14ac:dyDescent="0.25">
      <c r="A153" s="63" t="s">
        <v>251</v>
      </c>
      <c r="B153" s="63" t="s">
        <v>252</v>
      </c>
      <c r="C153" s="36">
        <v>4301135607</v>
      </c>
      <c r="D153" s="416">
        <v>4607111039613</v>
      </c>
      <c r="E153" s="416"/>
      <c r="F153" s="62">
        <v>0.09</v>
      </c>
      <c r="G153" s="37">
        <v>30</v>
      </c>
      <c r="H153" s="62">
        <v>2.7</v>
      </c>
      <c r="I153" s="62">
        <v>3.09</v>
      </c>
      <c r="J153" s="37">
        <v>126</v>
      </c>
      <c r="K153" s="37" t="s">
        <v>94</v>
      </c>
      <c r="L153" s="37" t="s">
        <v>86</v>
      </c>
      <c r="M153" s="38" t="s">
        <v>84</v>
      </c>
      <c r="N153" s="38"/>
      <c r="O153" s="37">
        <v>180</v>
      </c>
      <c r="P153" s="47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418"/>
      <c r="R153" s="418"/>
      <c r="S153" s="418"/>
      <c r="T153" s="419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IFERROR(IF(X153="","",X153*0.00936),"")</f>
        <v>0</v>
      </c>
      <c r="AA153" s="68" t="s">
        <v>46</v>
      </c>
      <c r="AB153" s="69" t="s">
        <v>46</v>
      </c>
      <c r="AC153" s="199" t="s">
        <v>230</v>
      </c>
      <c r="AG153" s="81"/>
      <c r="AJ153" s="87" t="s">
        <v>87</v>
      </c>
      <c r="AK153" s="87">
        <v>1</v>
      </c>
      <c r="BB153" s="200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23"/>
      <c r="B154" s="423"/>
      <c r="C154" s="423"/>
      <c r="D154" s="423"/>
      <c r="E154" s="423"/>
      <c r="F154" s="423"/>
      <c r="G154" s="423"/>
      <c r="H154" s="423"/>
      <c r="I154" s="423"/>
      <c r="J154" s="423"/>
      <c r="K154" s="423"/>
      <c r="L154" s="423"/>
      <c r="M154" s="423"/>
      <c r="N154" s="423"/>
      <c r="O154" s="424"/>
      <c r="P154" s="420" t="s">
        <v>40</v>
      </c>
      <c r="Q154" s="421"/>
      <c r="R154" s="421"/>
      <c r="S154" s="421"/>
      <c r="T154" s="421"/>
      <c r="U154" s="421"/>
      <c r="V154" s="422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23"/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4"/>
      <c r="P155" s="420" t="s">
        <v>40</v>
      </c>
      <c r="Q155" s="421"/>
      <c r="R155" s="421"/>
      <c r="S155" s="421"/>
      <c r="T155" s="421"/>
      <c r="U155" s="421"/>
      <c r="V155" s="422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414" t="s">
        <v>253</v>
      </c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4"/>
      <c r="O156" s="414"/>
      <c r="P156" s="414"/>
      <c r="Q156" s="414"/>
      <c r="R156" s="414"/>
      <c r="S156" s="414"/>
      <c r="T156" s="414"/>
      <c r="U156" s="414"/>
      <c r="V156" s="414"/>
      <c r="W156" s="414"/>
      <c r="X156" s="414"/>
      <c r="Y156" s="414"/>
      <c r="Z156" s="414"/>
      <c r="AA156" s="65"/>
      <c r="AB156" s="65"/>
      <c r="AC156" s="82"/>
    </row>
    <row r="157" spans="1:68" ht="14.25" customHeight="1" x14ac:dyDescent="0.25">
      <c r="A157" s="415" t="s">
        <v>254</v>
      </c>
      <c r="B157" s="415"/>
      <c r="C157" s="415"/>
      <c r="D157" s="415"/>
      <c r="E157" s="415"/>
      <c r="F157" s="415"/>
      <c r="G157" s="415"/>
      <c r="H157" s="415"/>
      <c r="I157" s="415"/>
      <c r="J157" s="415"/>
      <c r="K157" s="415"/>
      <c r="L157" s="415"/>
      <c r="M157" s="415"/>
      <c r="N157" s="415"/>
      <c r="O157" s="415"/>
      <c r="P157" s="415"/>
      <c r="Q157" s="415"/>
      <c r="R157" s="415"/>
      <c r="S157" s="415"/>
      <c r="T157" s="415"/>
      <c r="U157" s="415"/>
      <c r="V157" s="415"/>
      <c r="W157" s="415"/>
      <c r="X157" s="415"/>
      <c r="Y157" s="415"/>
      <c r="Z157" s="415"/>
      <c r="AA157" s="66"/>
      <c r="AB157" s="66"/>
      <c r="AC157" s="83"/>
    </row>
    <row r="158" spans="1:68" ht="27" customHeight="1" x14ac:dyDescent="0.25">
      <c r="A158" s="63" t="s">
        <v>255</v>
      </c>
      <c r="B158" s="63" t="s">
        <v>256</v>
      </c>
      <c r="C158" s="36">
        <v>4301135540</v>
      </c>
      <c r="D158" s="416">
        <v>4607111035646</v>
      </c>
      <c r="E158" s="416"/>
      <c r="F158" s="62">
        <v>0.2</v>
      </c>
      <c r="G158" s="37">
        <v>8</v>
      </c>
      <c r="H158" s="62">
        <v>1.6</v>
      </c>
      <c r="I158" s="62">
        <v>2.12</v>
      </c>
      <c r="J158" s="37">
        <v>72</v>
      </c>
      <c r="K158" s="37" t="s">
        <v>258</v>
      </c>
      <c r="L158" s="37" t="s">
        <v>86</v>
      </c>
      <c r="M158" s="38" t="s">
        <v>84</v>
      </c>
      <c r="N158" s="38"/>
      <c r="O158" s="37">
        <v>180</v>
      </c>
      <c r="P158" s="48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418"/>
      <c r="R158" s="418"/>
      <c r="S158" s="418"/>
      <c r="T158" s="419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IFERROR(IF(X158="","",X158*0.01157),"")</f>
        <v>0</v>
      </c>
      <c r="AA158" s="68" t="s">
        <v>46</v>
      </c>
      <c r="AB158" s="69" t="s">
        <v>46</v>
      </c>
      <c r="AC158" s="201" t="s">
        <v>257</v>
      </c>
      <c r="AG158" s="81"/>
      <c r="AJ158" s="87" t="s">
        <v>87</v>
      </c>
      <c r="AK158" s="87">
        <v>1</v>
      </c>
      <c r="BB158" s="202" t="s">
        <v>93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3"/>
      <c r="N159" s="423"/>
      <c r="O159" s="424"/>
      <c r="P159" s="420" t="s">
        <v>40</v>
      </c>
      <c r="Q159" s="421"/>
      <c r="R159" s="421"/>
      <c r="S159" s="421"/>
      <c r="T159" s="421"/>
      <c r="U159" s="421"/>
      <c r="V159" s="422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23"/>
      <c r="B160" s="423"/>
      <c r="C160" s="423"/>
      <c r="D160" s="423"/>
      <c r="E160" s="423"/>
      <c r="F160" s="423"/>
      <c r="G160" s="423"/>
      <c r="H160" s="423"/>
      <c r="I160" s="423"/>
      <c r="J160" s="423"/>
      <c r="K160" s="423"/>
      <c r="L160" s="423"/>
      <c r="M160" s="423"/>
      <c r="N160" s="423"/>
      <c r="O160" s="424"/>
      <c r="P160" s="420" t="s">
        <v>40</v>
      </c>
      <c r="Q160" s="421"/>
      <c r="R160" s="421"/>
      <c r="S160" s="421"/>
      <c r="T160" s="421"/>
      <c r="U160" s="421"/>
      <c r="V160" s="422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16.5" customHeight="1" x14ac:dyDescent="0.25">
      <c r="A161" s="414" t="s">
        <v>259</v>
      </c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4"/>
      <c r="N161" s="414"/>
      <c r="O161" s="414"/>
      <c r="P161" s="414"/>
      <c r="Q161" s="414"/>
      <c r="R161" s="414"/>
      <c r="S161" s="414"/>
      <c r="T161" s="414"/>
      <c r="U161" s="414"/>
      <c r="V161" s="414"/>
      <c r="W161" s="414"/>
      <c r="X161" s="414"/>
      <c r="Y161" s="414"/>
      <c r="Z161" s="414"/>
      <c r="AA161" s="65"/>
      <c r="AB161" s="65"/>
      <c r="AC161" s="82"/>
    </row>
    <row r="162" spans="1:68" ht="14.25" customHeight="1" x14ac:dyDescent="0.25">
      <c r="A162" s="415" t="s">
        <v>143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  <c r="X162" s="415"/>
      <c r="Y162" s="415"/>
      <c r="Z162" s="415"/>
      <c r="AA162" s="66"/>
      <c r="AB162" s="66"/>
      <c r="AC162" s="83"/>
    </row>
    <row r="163" spans="1:68" ht="27" customHeight="1" x14ac:dyDescent="0.25">
      <c r="A163" s="63" t="s">
        <v>260</v>
      </c>
      <c r="B163" s="63" t="s">
        <v>261</v>
      </c>
      <c r="C163" s="36">
        <v>4301135591</v>
      </c>
      <c r="D163" s="416">
        <v>4607111036568</v>
      </c>
      <c r="E163" s="416"/>
      <c r="F163" s="62">
        <v>0.28000000000000003</v>
      </c>
      <c r="G163" s="37">
        <v>6</v>
      </c>
      <c r="H163" s="62">
        <v>1.68</v>
      </c>
      <c r="I163" s="62">
        <v>2.1017999999999999</v>
      </c>
      <c r="J163" s="37">
        <v>140</v>
      </c>
      <c r="K163" s="37" t="s">
        <v>94</v>
      </c>
      <c r="L163" s="37" t="s">
        <v>86</v>
      </c>
      <c r="M163" s="38" t="s">
        <v>84</v>
      </c>
      <c r="N163" s="38"/>
      <c r="O163" s="37">
        <v>180</v>
      </c>
      <c r="P163" s="48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418"/>
      <c r="R163" s="418"/>
      <c r="S163" s="418"/>
      <c r="T163" s="41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IFERROR(IF(X163="","",X163*0.00941),"")</f>
        <v>0</v>
      </c>
      <c r="AA163" s="68" t="s">
        <v>46</v>
      </c>
      <c r="AB163" s="69" t="s">
        <v>46</v>
      </c>
      <c r="AC163" s="203" t="s">
        <v>262</v>
      </c>
      <c r="AG163" s="81"/>
      <c r="AJ163" s="87" t="s">
        <v>87</v>
      </c>
      <c r="AK163" s="87">
        <v>1</v>
      </c>
      <c r="BB163" s="204" t="s">
        <v>93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3"/>
      <c r="N164" s="423"/>
      <c r="O164" s="424"/>
      <c r="P164" s="420" t="s">
        <v>40</v>
      </c>
      <c r="Q164" s="421"/>
      <c r="R164" s="421"/>
      <c r="S164" s="421"/>
      <c r="T164" s="421"/>
      <c r="U164" s="421"/>
      <c r="V164" s="422"/>
      <c r="W164" s="42" t="s">
        <v>39</v>
      </c>
      <c r="X164" s="43">
        <f>IFERROR(SUM(X163:X163),"0")</f>
        <v>0</v>
      </c>
      <c r="Y164" s="43">
        <f>IFERROR(SUM(Y163:Y163),"0")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3"/>
      <c r="N165" s="423"/>
      <c r="O165" s="424"/>
      <c r="P165" s="420" t="s">
        <v>40</v>
      </c>
      <c r="Q165" s="421"/>
      <c r="R165" s="421"/>
      <c r="S165" s="421"/>
      <c r="T165" s="421"/>
      <c r="U165" s="421"/>
      <c r="V165" s="422"/>
      <c r="W165" s="42" t="s">
        <v>0</v>
      </c>
      <c r="X165" s="43">
        <f>IFERROR(SUMPRODUCT(X163:X163*H163:H163),"0")</f>
        <v>0</v>
      </c>
      <c r="Y165" s="43">
        <f>IFERROR(SUMPRODUCT(Y163:Y163*H163:H163),"0")</f>
        <v>0</v>
      </c>
      <c r="Z165" s="42"/>
      <c r="AA165" s="67"/>
      <c r="AB165" s="67"/>
      <c r="AC165" s="67"/>
    </row>
    <row r="166" spans="1:68" ht="27.75" customHeight="1" x14ac:dyDescent="0.2">
      <c r="A166" s="413" t="s">
        <v>263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13"/>
      <c r="AA166" s="54"/>
      <c r="AB166" s="54"/>
      <c r="AC166" s="54"/>
    </row>
    <row r="167" spans="1:68" ht="16.5" customHeight="1" x14ac:dyDescent="0.25">
      <c r="A167" s="414" t="s">
        <v>264</v>
      </c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4"/>
      <c r="P167" s="414"/>
      <c r="Q167" s="414"/>
      <c r="R167" s="414"/>
      <c r="S167" s="414"/>
      <c r="T167" s="414"/>
      <c r="U167" s="414"/>
      <c r="V167" s="414"/>
      <c r="W167" s="414"/>
      <c r="X167" s="414"/>
      <c r="Y167" s="414"/>
      <c r="Z167" s="414"/>
      <c r="AA167" s="65"/>
      <c r="AB167" s="65"/>
      <c r="AC167" s="82"/>
    </row>
    <row r="168" spans="1:68" ht="14.25" customHeight="1" x14ac:dyDescent="0.25">
      <c r="A168" s="415" t="s">
        <v>143</v>
      </c>
      <c r="B168" s="415"/>
      <c r="C168" s="415"/>
      <c r="D168" s="415"/>
      <c r="E168" s="415"/>
      <c r="F168" s="415"/>
      <c r="G168" s="415"/>
      <c r="H168" s="415"/>
      <c r="I168" s="415"/>
      <c r="J168" s="415"/>
      <c r="K168" s="415"/>
      <c r="L168" s="415"/>
      <c r="M168" s="415"/>
      <c r="N168" s="415"/>
      <c r="O168" s="415"/>
      <c r="P168" s="415"/>
      <c r="Q168" s="415"/>
      <c r="R168" s="415"/>
      <c r="S168" s="415"/>
      <c r="T168" s="415"/>
      <c r="U168" s="415"/>
      <c r="V168" s="415"/>
      <c r="W168" s="415"/>
      <c r="X168" s="415"/>
      <c r="Y168" s="415"/>
      <c r="Z168" s="415"/>
      <c r="AA168" s="66"/>
      <c r="AB168" s="66"/>
      <c r="AC168" s="83"/>
    </row>
    <row r="169" spans="1:68" ht="27" customHeight="1" x14ac:dyDescent="0.25">
      <c r="A169" s="63" t="s">
        <v>265</v>
      </c>
      <c r="B169" s="63" t="s">
        <v>266</v>
      </c>
      <c r="C169" s="36">
        <v>4301135548</v>
      </c>
      <c r="D169" s="416">
        <v>4607111039057</v>
      </c>
      <c r="E169" s="416"/>
      <c r="F169" s="62">
        <v>1.8</v>
      </c>
      <c r="G169" s="37">
        <v>1</v>
      </c>
      <c r="H169" s="62">
        <v>1.8</v>
      </c>
      <c r="I169" s="62">
        <v>1.9</v>
      </c>
      <c r="J169" s="37">
        <v>234</v>
      </c>
      <c r="K169" s="37" t="s">
        <v>155</v>
      </c>
      <c r="L169" s="37" t="s">
        <v>86</v>
      </c>
      <c r="M169" s="38" t="s">
        <v>84</v>
      </c>
      <c r="N169" s="38"/>
      <c r="O169" s="37">
        <v>180</v>
      </c>
      <c r="P169" s="482" t="s">
        <v>267</v>
      </c>
      <c r="Q169" s="418"/>
      <c r="R169" s="418"/>
      <c r="S169" s="418"/>
      <c r="T169" s="419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IFERROR(IF(X169="","",X169*0.00502),"")</f>
        <v>0</v>
      </c>
      <c r="AA169" s="68" t="s">
        <v>46</v>
      </c>
      <c r="AB169" s="69" t="s">
        <v>46</v>
      </c>
      <c r="AC169" s="205" t="s">
        <v>230</v>
      </c>
      <c r="AG169" s="81"/>
      <c r="AJ169" s="87" t="s">
        <v>87</v>
      </c>
      <c r="AK169" s="87">
        <v>1</v>
      </c>
      <c r="BB169" s="206" t="s">
        <v>93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3"/>
      <c r="N170" s="423"/>
      <c r="O170" s="424"/>
      <c r="P170" s="420" t="s">
        <v>40</v>
      </c>
      <c r="Q170" s="421"/>
      <c r="R170" s="421"/>
      <c r="S170" s="421"/>
      <c r="T170" s="421"/>
      <c r="U170" s="421"/>
      <c r="V170" s="422"/>
      <c r="W170" s="42" t="s">
        <v>39</v>
      </c>
      <c r="X170" s="43">
        <f>IFERROR(SUM(X169:X169),"0")</f>
        <v>0</v>
      </c>
      <c r="Y170" s="43">
        <f>IFERROR(SUM(Y169:Y169),"0")</f>
        <v>0</v>
      </c>
      <c r="Z170" s="43">
        <f>IFERROR(IF(Z169="",0,Z169),"0")</f>
        <v>0</v>
      </c>
      <c r="AA170" s="67"/>
      <c r="AB170" s="67"/>
      <c r="AC170" s="67"/>
    </row>
    <row r="171" spans="1:68" x14ac:dyDescent="0.2">
      <c r="A171" s="423"/>
      <c r="B171" s="423"/>
      <c r="C171" s="423"/>
      <c r="D171" s="423"/>
      <c r="E171" s="423"/>
      <c r="F171" s="423"/>
      <c r="G171" s="423"/>
      <c r="H171" s="423"/>
      <c r="I171" s="423"/>
      <c r="J171" s="423"/>
      <c r="K171" s="423"/>
      <c r="L171" s="423"/>
      <c r="M171" s="423"/>
      <c r="N171" s="423"/>
      <c r="O171" s="424"/>
      <c r="P171" s="420" t="s">
        <v>40</v>
      </c>
      <c r="Q171" s="421"/>
      <c r="R171" s="421"/>
      <c r="S171" s="421"/>
      <c r="T171" s="421"/>
      <c r="U171" s="421"/>
      <c r="V171" s="422"/>
      <c r="W171" s="42" t="s">
        <v>0</v>
      </c>
      <c r="X171" s="43">
        <f>IFERROR(SUMPRODUCT(X169:X169*H169:H169),"0")</f>
        <v>0</v>
      </c>
      <c r="Y171" s="43">
        <f>IFERROR(SUMPRODUCT(Y169:Y169*H169:H169),"0")</f>
        <v>0</v>
      </c>
      <c r="Z171" s="42"/>
      <c r="AA171" s="67"/>
      <c r="AB171" s="67"/>
      <c r="AC171" s="67"/>
    </row>
    <row r="172" spans="1:68" ht="16.5" customHeight="1" x14ac:dyDescent="0.25">
      <c r="A172" s="414" t="s">
        <v>268</v>
      </c>
      <c r="B172" s="414"/>
      <c r="C172" s="414"/>
      <c r="D172" s="414"/>
      <c r="E172" s="414"/>
      <c r="F172" s="414"/>
      <c r="G172" s="414"/>
      <c r="H172" s="414"/>
      <c r="I172" s="414"/>
      <c r="J172" s="414"/>
      <c r="K172" s="414"/>
      <c r="L172" s="414"/>
      <c r="M172" s="414"/>
      <c r="N172" s="414"/>
      <c r="O172" s="414"/>
      <c r="P172" s="414"/>
      <c r="Q172" s="414"/>
      <c r="R172" s="414"/>
      <c r="S172" s="414"/>
      <c r="T172" s="414"/>
      <c r="U172" s="414"/>
      <c r="V172" s="414"/>
      <c r="W172" s="414"/>
      <c r="X172" s="414"/>
      <c r="Y172" s="414"/>
      <c r="Z172" s="414"/>
      <c r="AA172" s="65"/>
      <c r="AB172" s="65"/>
      <c r="AC172" s="82"/>
    </row>
    <row r="173" spans="1:68" ht="14.25" customHeight="1" x14ac:dyDescent="0.25">
      <c r="A173" s="415" t="s">
        <v>80</v>
      </c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15"/>
      <c r="P173" s="415"/>
      <c r="Q173" s="415"/>
      <c r="R173" s="415"/>
      <c r="S173" s="415"/>
      <c r="T173" s="415"/>
      <c r="U173" s="415"/>
      <c r="V173" s="415"/>
      <c r="W173" s="415"/>
      <c r="X173" s="415"/>
      <c r="Y173" s="415"/>
      <c r="Z173" s="415"/>
      <c r="AA173" s="66"/>
      <c r="AB173" s="66"/>
      <c r="AC173" s="83"/>
    </row>
    <row r="174" spans="1:68" ht="16.5" customHeight="1" x14ac:dyDescent="0.25">
      <c r="A174" s="63" t="s">
        <v>269</v>
      </c>
      <c r="B174" s="63" t="s">
        <v>270</v>
      </c>
      <c r="C174" s="36">
        <v>4301071062</v>
      </c>
      <c r="D174" s="416">
        <v>4607111036384</v>
      </c>
      <c r="E174" s="416"/>
      <c r="F174" s="62">
        <v>5</v>
      </c>
      <c r="G174" s="37">
        <v>1</v>
      </c>
      <c r="H174" s="62">
        <v>5</v>
      </c>
      <c r="I174" s="62">
        <v>5.2106000000000003</v>
      </c>
      <c r="J174" s="37">
        <v>144</v>
      </c>
      <c r="K174" s="37" t="s">
        <v>85</v>
      </c>
      <c r="L174" s="37" t="s">
        <v>86</v>
      </c>
      <c r="M174" s="38" t="s">
        <v>84</v>
      </c>
      <c r="N174" s="38"/>
      <c r="O174" s="37">
        <v>180</v>
      </c>
      <c r="P174" s="483" t="s">
        <v>271</v>
      </c>
      <c r="Q174" s="418"/>
      <c r="R174" s="418"/>
      <c r="S174" s="418"/>
      <c r="T174" s="419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272</v>
      </c>
      <c r="AG174" s="81"/>
      <c r="AJ174" s="87" t="s">
        <v>87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16.5" customHeight="1" x14ac:dyDescent="0.25">
      <c r="A175" s="63" t="s">
        <v>273</v>
      </c>
      <c r="B175" s="63" t="s">
        <v>274</v>
      </c>
      <c r="C175" s="36">
        <v>4301071056</v>
      </c>
      <c r="D175" s="416">
        <v>4640242180250</v>
      </c>
      <c r="E175" s="416"/>
      <c r="F175" s="62">
        <v>5</v>
      </c>
      <c r="G175" s="37">
        <v>1</v>
      </c>
      <c r="H175" s="62">
        <v>5</v>
      </c>
      <c r="I175" s="62">
        <v>5.2131999999999996</v>
      </c>
      <c r="J175" s="37">
        <v>144</v>
      </c>
      <c r="K175" s="37" t="s">
        <v>85</v>
      </c>
      <c r="L175" s="37" t="s">
        <v>86</v>
      </c>
      <c r="M175" s="38" t="s">
        <v>84</v>
      </c>
      <c r="N175" s="38"/>
      <c r="O175" s="37">
        <v>180</v>
      </c>
      <c r="P175" s="484" t="s">
        <v>275</v>
      </c>
      <c r="Q175" s="418"/>
      <c r="R175" s="418"/>
      <c r="S175" s="418"/>
      <c r="T175" s="41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276</v>
      </c>
      <c r="AG175" s="81"/>
      <c r="AJ175" s="87" t="s">
        <v>87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277</v>
      </c>
      <c r="B176" s="63" t="s">
        <v>278</v>
      </c>
      <c r="C176" s="36">
        <v>4301071050</v>
      </c>
      <c r="D176" s="416">
        <v>4607111036216</v>
      </c>
      <c r="E176" s="416"/>
      <c r="F176" s="62">
        <v>5</v>
      </c>
      <c r="G176" s="37">
        <v>1</v>
      </c>
      <c r="H176" s="62">
        <v>5</v>
      </c>
      <c r="I176" s="62">
        <v>5.2131999999999996</v>
      </c>
      <c r="J176" s="37">
        <v>144</v>
      </c>
      <c r="K176" s="37" t="s">
        <v>85</v>
      </c>
      <c r="L176" s="37" t="s">
        <v>86</v>
      </c>
      <c r="M176" s="38" t="s">
        <v>84</v>
      </c>
      <c r="N176" s="38"/>
      <c r="O176" s="37">
        <v>180</v>
      </c>
      <c r="P176" s="48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6" s="418"/>
      <c r="R176" s="418"/>
      <c r="S176" s="418"/>
      <c r="T176" s="41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11" t="s">
        <v>279</v>
      </c>
      <c r="AG176" s="81"/>
      <c r="AJ176" s="87" t="s">
        <v>87</v>
      </c>
      <c r="AK176" s="87">
        <v>1</v>
      </c>
      <c r="BB176" s="212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280</v>
      </c>
      <c r="B177" s="63" t="s">
        <v>281</v>
      </c>
      <c r="C177" s="36">
        <v>4301071061</v>
      </c>
      <c r="D177" s="416">
        <v>4607111036278</v>
      </c>
      <c r="E177" s="416"/>
      <c r="F177" s="62">
        <v>5</v>
      </c>
      <c r="G177" s="37">
        <v>1</v>
      </c>
      <c r="H177" s="62">
        <v>5</v>
      </c>
      <c r="I177" s="62">
        <v>5.2405999999999997</v>
      </c>
      <c r="J177" s="37">
        <v>84</v>
      </c>
      <c r="K177" s="37" t="s">
        <v>85</v>
      </c>
      <c r="L177" s="37" t="s">
        <v>86</v>
      </c>
      <c r="M177" s="38" t="s">
        <v>84</v>
      </c>
      <c r="N177" s="38"/>
      <c r="O177" s="37">
        <v>180</v>
      </c>
      <c r="P177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7" s="418"/>
      <c r="R177" s="418"/>
      <c r="S177" s="418"/>
      <c r="T177" s="419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IFERROR(IF(X177="","",X177*0.0155),"")</f>
        <v>0</v>
      </c>
      <c r="AA177" s="68" t="s">
        <v>46</v>
      </c>
      <c r="AB177" s="69" t="s">
        <v>46</v>
      </c>
      <c r="AC177" s="213" t="s">
        <v>282</v>
      </c>
      <c r="AG177" s="81"/>
      <c r="AJ177" s="87" t="s">
        <v>87</v>
      </c>
      <c r="AK177" s="87">
        <v>1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23"/>
      <c r="B178" s="423"/>
      <c r="C178" s="423"/>
      <c r="D178" s="423"/>
      <c r="E178" s="423"/>
      <c r="F178" s="423"/>
      <c r="G178" s="423"/>
      <c r="H178" s="423"/>
      <c r="I178" s="423"/>
      <c r="J178" s="423"/>
      <c r="K178" s="423"/>
      <c r="L178" s="423"/>
      <c r="M178" s="423"/>
      <c r="N178" s="423"/>
      <c r="O178" s="424"/>
      <c r="P178" s="420" t="s">
        <v>40</v>
      </c>
      <c r="Q178" s="421"/>
      <c r="R178" s="421"/>
      <c r="S178" s="421"/>
      <c r="T178" s="421"/>
      <c r="U178" s="421"/>
      <c r="V178" s="422"/>
      <c r="W178" s="42" t="s">
        <v>39</v>
      </c>
      <c r="X178" s="43">
        <f>IFERROR(SUM(X174:X177),"0")</f>
        <v>0</v>
      </c>
      <c r="Y178" s="43">
        <f>IFERROR(SUM(Y174:Y177),"0")</f>
        <v>0</v>
      </c>
      <c r="Z178" s="43">
        <f>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423"/>
      <c r="B179" s="423"/>
      <c r="C179" s="423"/>
      <c r="D179" s="423"/>
      <c r="E179" s="423"/>
      <c r="F179" s="423"/>
      <c r="G179" s="423"/>
      <c r="H179" s="423"/>
      <c r="I179" s="423"/>
      <c r="J179" s="423"/>
      <c r="K179" s="423"/>
      <c r="L179" s="423"/>
      <c r="M179" s="423"/>
      <c r="N179" s="423"/>
      <c r="O179" s="424"/>
      <c r="P179" s="420" t="s">
        <v>40</v>
      </c>
      <c r="Q179" s="421"/>
      <c r="R179" s="421"/>
      <c r="S179" s="421"/>
      <c r="T179" s="421"/>
      <c r="U179" s="421"/>
      <c r="V179" s="422"/>
      <c r="W179" s="42" t="s">
        <v>0</v>
      </c>
      <c r="X179" s="43">
        <f>IFERROR(SUMPRODUCT(X174:X177*H174:H177),"0")</f>
        <v>0</v>
      </c>
      <c r="Y179" s="43">
        <f>IFERROR(SUMPRODUCT(Y174:Y177*H174:H177),"0")</f>
        <v>0</v>
      </c>
      <c r="Z179" s="42"/>
      <c r="AA179" s="67"/>
      <c r="AB179" s="67"/>
      <c r="AC179" s="67"/>
    </row>
    <row r="180" spans="1:68" ht="14.25" customHeight="1" x14ac:dyDescent="0.25">
      <c r="A180" s="415" t="s">
        <v>283</v>
      </c>
      <c r="B180" s="415"/>
      <c r="C180" s="415"/>
      <c r="D180" s="415"/>
      <c r="E180" s="415"/>
      <c r="F180" s="415"/>
      <c r="G180" s="415"/>
      <c r="H180" s="415"/>
      <c r="I180" s="415"/>
      <c r="J180" s="415"/>
      <c r="K180" s="415"/>
      <c r="L180" s="415"/>
      <c r="M180" s="415"/>
      <c r="N180" s="415"/>
      <c r="O180" s="415"/>
      <c r="P180" s="415"/>
      <c r="Q180" s="415"/>
      <c r="R180" s="415"/>
      <c r="S180" s="415"/>
      <c r="T180" s="415"/>
      <c r="U180" s="415"/>
      <c r="V180" s="415"/>
      <c r="W180" s="415"/>
      <c r="X180" s="415"/>
      <c r="Y180" s="415"/>
      <c r="Z180" s="415"/>
      <c r="AA180" s="66"/>
      <c r="AB180" s="66"/>
      <c r="AC180" s="83"/>
    </row>
    <row r="181" spans="1:68" ht="27" customHeight="1" x14ac:dyDescent="0.25">
      <c r="A181" s="63" t="s">
        <v>284</v>
      </c>
      <c r="B181" s="63" t="s">
        <v>285</v>
      </c>
      <c r="C181" s="36">
        <v>4301080153</v>
      </c>
      <c r="D181" s="416">
        <v>4607111036827</v>
      </c>
      <c r="E181" s="416"/>
      <c r="F181" s="62">
        <v>1</v>
      </c>
      <c r="G181" s="37">
        <v>5</v>
      </c>
      <c r="H181" s="62">
        <v>5</v>
      </c>
      <c r="I181" s="62">
        <v>5.2</v>
      </c>
      <c r="J181" s="37">
        <v>144</v>
      </c>
      <c r="K181" s="37" t="s">
        <v>85</v>
      </c>
      <c r="L181" s="37" t="s">
        <v>86</v>
      </c>
      <c r="M181" s="38" t="s">
        <v>84</v>
      </c>
      <c r="N181" s="38"/>
      <c r="O181" s="37">
        <v>90</v>
      </c>
      <c r="P181" s="4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1" s="418"/>
      <c r="R181" s="418"/>
      <c r="S181" s="418"/>
      <c r="T181" s="41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IFERROR(IF(X181="","",X181*0.00866),"")</f>
        <v>0</v>
      </c>
      <c r="AA181" s="68" t="s">
        <v>46</v>
      </c>
      <c r="AB181" s="69" t="s">
        <v>46</v>
      </c>
      <c r="AC181" s="215" t="s">
        <v>286</v>
      </c>
      <c r="AG181" s="81"/>
      <c r="AJ181" s="87" t="s">
        <v>87</v>
      </c>
      <c r="AK181" s="87">
        <v>1</v>
      </c>
      <c r="BB181" s="216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287</v>
      </c>
      <c r="B182" s="63" t="s">
        <v>288</v>
      </c>
      <c r="C182" s="36">
        <v>4301080154</v>
      </c>
      <c r="D182" s="416">
        <v>4607111036834</v>
      </c>
      <c r="E182" s="416"/>
      <c r="F182" s="62">
        <v>1</v>
      </c>
      <c r="G182" s="37">
        <v>5</v>
      </c>
      <c r="H182" s="62">
        <v>5</v>
      </c>
      <c r="I182" s="62">
        <v>5.2530000000000001</v>
      </c>
      <c r="J182" s="37">
        <v>144</v>
      </c>
      <c r="K182" s="37" t="s">
        <v>85</v>
      </c>
      <c r="L182" s="37" t="s">
        <v>86</v>
      </c>
      <c r="M182" s="38" t="s">
        <v>84</v>
      </c>
      <c r="N182" s="38"/>
      <c r="O182" s="37">
        <v>90</v>
      </c>
      <c r="P182" s="4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2" s="418"/>
      <c r="R182" s="418"/>
      <c r="S182" s="418"/>
      <c r="T182" s="419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IFERROR(IF(X182="","",X182*0.00866),"")</f>
        <v>0</v>
      </c>
      <c r="AA182" s="68" t="s">
        <v>46</v>
      </c>
      <c r="AB182" s="69" t="s">
        <v>46</v>
      </c>
      <c r="AC182" s="217" t="s">
        <v>286</v>
      </c>
      <c r="AG182" s="81"/>
      <c r="AJ182" s="87" t="s">
        <v>87</v>
      </c>
      <c r="AK182" s="87">
        <v>1</v>
      </c>
      <c r="BB182" s="218" t="s">
        <v>70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423"/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4"/>
      <c r="P183" s="420" t="s">
        <v>40</v>
      </c>
      <c r="Q183" s="421"/>
      <c r="R183" s="421"/>
      <c r="S183" s="421"/>
      <c r="T183" s="421"/>
      <c r="U183" s="421"/>
      <c r="V183" s="422"/>
      <c r="W183" s="42" t="s">
        <v>39</v>
      </c>
      <c r="X183" s="43">
        <f>IFERROR(SUM(X181:X182),"0")</f>
        <v>0</v>
      </c>
      <c r="Y183" s="43">
        <f>IFERROR(SUM(Y181:Y182),"0")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423"/>
      <c r="B184" s="423"/>
      <c r="C184" s="423"/>
      <c r="D184" s="423"/>
      <c r="E184" s="423"/>
      <c r="F184" s="423"/>
      <c r="G184" s="423"/>
      <c r="H184" s="423"/>
      <c r="I184" s="423"/>
      <c r="J184" s="423"/>
      <c r="K184" s="423"/>
      <c r="L184" s="423"/>
      <c r="M184" s="423"/>
      <c r="N184" s="423"/>
      <c r="O184" s="424"/>
      <c r="P184" s="420" t="s">
        <v>40</v>
      </c>
      <c r="Q184" s="421"/>
      <c r="R184" s="421"/>
      <c r="S184" s="421"/>
      <c r="T184" s="421"/>
      <c r="U184" s="421"/>
      <c r="V184" s="422"/>
      <c r="W184" s="42" t="s">
        <v>0</v>
      </c>
      <c r="X184" s="43">
        <f>IFERROR(SUMPRODUCT(X181:X182*H181:H182),"0")</f>
        <v>0</v>
      </c>
      <c r="Y184" s="43">
        <f>IFERROR(SUMPRODUCT(Y181:Y182*H181:H182),"0")</f>
        <v>0</v>
      </c>
      <c r="Z184" s="42"/>
      <c r="AA184" s="67"/>
      <c r="AB184" s="67"/>
      <c r="AC184" s="67"/>
    </row>
    <row r="185" spans="1:68" ht="27.75" customHeight="1" x14ac:dyDescent="0.2">
      <c r="A185" s="413" t="s">
        <v>289</v>
      </c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3"/>
      <c r="O185" s="413"/>
      <c r="P185" s="413"/>
      <c r="Q185" s="413"/>
      <c r="R185" s="413"/>
      <c r="S185" s="413"/>
      <c r="T185" s="413"/>
      <c r="U185" s="413"/>
      <c r="V185" s="413"/>
      <c r="W185" s="413"/>
      <c r="X185" s="413"/>
      <c r="Y185" s="413"/>
      <c r="Z185" s="413"/>
      <c r="AA185" s="54"/>
      <c r="AB185" s="54"/>
      <c r="AC185" s="54"/>
    </row>
    <row r="186" spans="1:68" ht="16.5" customHeight="1" x14ac:dyDescent="0.25">
      <c r="A186" s="414" t="s">
        <v>290</v>
      </c>
      <c r="B186" s="414"/>
      <c r="C186" s="414"/>
      <c r="D186" s="414"/>
      <c r="E186" s="414"/>
      <c r="F186" s="414"/>
      <c r="G186" s="414"/>
      <c r="H186" s="414"/>
      <c r="I186" s="414"/>
      <c r="J186" s="414"/>
      <c r="K186" s="414"/>
      <c r="L186" s="414"/>
      <c r="M186" s="414"/>
      <c r="N186" s="414"/>
      <c r="O186" s="414"/>
      <c r="P186" s="414"/>
      <c r="Q186" s="414"/>
      <c r="R186" s="414"/>
      <c r="S186" s="414"/>
      <c r="T186" s="414"/>
      <c r="U186" s="414"/>
      <c r="V186" s="414"/>
      <c r="W186" s="414"/>
      <c r="X186" s="414"/>
      <c r="Y186" s="414"/>
      <c r="Z186" s="414"/>
      <c r="AA186" s="65"/>
      <c r="AB186" s="65"/>
      <c r="AC186" s="82"/>
    </row>
    <row r="187" spans="1:68" ht="14.25" customHeight="1" x14ac:dyDescent="0.25">
      <c r="A187" s="415" t="s">
        <v>89</v>
      </c>
      <c r="B187" s="415"/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15"/>
      <c r="P187" s="415"/>
      <c r="Q187" s="415"/>
      <c r="R187" s="415"/>
      <c r="S187" s="415"/>
      <c r="T187" s="415"/>
      <c r="U187" s="415"/>
      <c r="V187" s="415"/>
      <c r="W187" s="415"/>
      <c r="X187" s="415"/>
      <c r="Y187" s="415"/>
      <c r="Z187" s="415"/>
      <c r="AA187" s="66"/>
      <c r="AB187" s="66"/>
      <c r="AC187" s="83"/>
    </row>
    <row r="188" spans="1:68" ht="16.5" customHeight="1" x14ac:dyDescent="0.25">
      <c r="A188" s="63" t="s">
        <v>291</v>
      </c>
      <c r="B188" s="63" t="s">
        <v>292</v>
      </c>
      <c r="C188" s="36">
        <v>4301132179</v>
      </c>
      <c r="D188" s="416">
        <v>4607111035691</v>
      </c>
      <c r="E188" s="416"/>
      <c r="F188" s="62">
        <v>0.25</v>
      </c>
      <c r="G188" s="37">
        <v>12</v>
      </c>
      <c r="H188" s="62">
        <v>3</v>
      </c>
      <c r="I188" s="62">
        <v>3.3879999999999999</v>
      </c>
      <c r="J188" s="37">
        <v>70</v>
      </c>
      <c r="K188" s="37" t="s">
        <v>94</v>
      </c>
      <c r="L188" s="37" t="s">
        <v>86</v>
      </c>
      <c r="M188" s="38" t="s">
        <v>84</v>
      </c>
      <c r="N188" s="38"/>
      <c r="O188" s="37">
        <v>365</v>
      </c>
      <c r="P188" s="48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8" s="418"/>
      <c r="R188" s="418"/>
      <c r="S188" s="418"/>
      <c r="T188" s="41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19" t="s">
        <v>293</v>
      </c>
      <c r="AG188" s="81"/>
      <c r="AJ188" s="87" t="s">
        <v>87</v>
      </c>
      <c r="AK188" s="87">
        <v>1</v>
      </c>
      <c r="BB188" s="220" t="s">
        <v>93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294</v>
      </c>
      <c r="B189" s="63" t="s">
        <v>295</v>
      </c>
      <c r="C189" s="36">
        <v>4301132182</v>
      </c>
      <c r="D189" s="416">
        <v>4607111035721</v>
      </c>
      <c r="E189" s="416"/>
      <c r="F189" s="62">
        <v>0.25</v>
      </c>
      <c r="G189" s="37">
        <v>12</v>
      </c>
      <c r="H189" s="62">
        <v>3</v>
      </c>
      <c r="I189" s="62">
        <v>3.3879999999999999</v>
      </c>
      <c r="J189" s="37">
        <v>70</v>
      </c>
      <c r="K189" s="37" t="s">
        <v>94</v>
      </c>
      <c r="L189" s="37" t="s">
        <v>86</v>
      </c>
      <c r="M189" s="38" t="s">
        <v>84</v>
      </c>
      <c r="N189" s="38"/>
      <c r="O189" s="37">
        <v>365</v>
      </c>
      <c r="P189" s="49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9" s="418"/>
      <c r="R189" s="418"/>
      <c r="S189" s="418"/>
      <c r="T189" s="41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1" t="s">
        <v>296</v>
      </c>
      <c r="AG189" s="81"/>
      <c r="AJ189" s="87" t="s">
        <v>87</v>
      </c>
      <c r="AK189" s="87">
        <v>1</v>
      </c>
      <c r="BB189" s="222" t="s">
        <v>93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297</v>
      </c>
      <c r="B190" s="63" t="s">
        <v>298</v>
      </c>
      <c r="C190" s="36">
        <v>4301132170</v>
      </c>
      <c r="D190" s="416">
        <v>4607111038487</v>
      </c>
      <c r="E190" s="416"/>
      <c r="F190" s="62">
        <v>0.25</v>
      </c>
      <c r="G190" s="37">
        <v>12</v>
      </c>
      <c r="H190" s="62">
        <v>3</v>
      </c>
      <c r="I190" s="62">
        <v>3.7360000000000002</v>
      </c>
      <c r="J190" s="37">
        <v>70</v>
      </c>
      <c r="K190" s="37" t="s">
        <v>94</v>
      </c>
      <c r="L190" s="37" t="s">
        <v>86</v>
      </c>
      <c r="M190" s="38" t="s">
        <v>84</v>
      </c>
      <c r="N190" s="38"/>
      <c r="O190" s="37">
        <v>180</v>
      </c>
      <c r="P190" s="49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0" s="418"/>
      <c r="R190" s="418"/>
      <c r="S190" s="418"/>
      <c r="T190" s="419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23" t="s">
        <v>299</v>
      </c>
      <c r="AG190" s="81"/>
      <c r="AJ190" s="87" t="s">
        <v>87</v>
      </c>
      <c r="AK190" s="87">
        <v>1</v>
      </c>
      <c r="BB190" s="224" t="s">
        <v>93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23"/>
      <c r="B191" s="423"/>
      <c r="C191" s="423"/>
      <c r="D191" s="423"/>
      <c r="E191" s="423"/>
      <c r="F191" s="423"/>
      <c r="G191" s="423"/>
      <c r="H191" s="423"/>
      <c r="I191" s="423"/>
      <c r="J191" s="423"/>
      <c r="K191" s="423"/>
      <c r="L191" s="423"/>
      <c r="M191" s="423"/>
      <c r="N191" s="423"/>
      <c r="O191" s="424"/>
      <c r="P191" s="420" t="s">
        <v>40</v>
      </c>
      <c r="Q191" s="421"/>
      <c r="R191" s="421"/>
      <c r="S191" s="421"/>
      <c r="T191" s="421"/>
      <c r="U191" s="421"/>
      <c r="V191" s="422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423"/>
      <c r="B192" s="423"/>
      <c r="C192" s="423"/>
      <c r="D192" s="423"/>
      <c r="E192" s="423"/>
      <c r="F192" s="423"/>
      <c r="G192" s="423"/>
      <c r="H192" s="423"/>
      <c r="I192" s="423"/>
      <c r="J192" s="423"/>
      <c r="K192" s="423"/>
      <c r="L192" s="423"/>
      <c r="M192" s="423"/>
      <c r="N192" s="423"/>
      <c r="O192" s="424"/>
      <c r="P192" s="420" t="s">
        <v>40</v>
      </c>
      <c r="Q192" s="421"/>
      <c r="R192" s="421"/>
      <c r="S192" s="421"/>
      <c r="T192" s="421"/>
      <c r="U192" s="421"/>
      <c r="V192" s="422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4.25" customHeight="1" x14ac:dyDescent="0.25">
      <c r="A193" s="415" t="s">
        <v>300</v>
      </c>
      <c r="B193" s="415"/>
      <c r="C193" s="415"/>
      <c r="D193" s="415"/>
      <c r="E193" s="415"/>
      <c r="F193" s="415"/>
      <c r="G193" s="415"/>
      <c r="H193" s="415"/>
      <c r="I193" s="415"/>
      <c r="J193" s="415"/>
      <c r="K193" s="415"/>
      <c r="L193" s="415"/>
      <c r="M193" s="415"/>
      <c r="N193" s="415"/>
      <c r="O193" s="415"/>
      <c r="P193" s="415"/>
      <c r="Q193" s="415"/>
      <c r="R193" s="415"/>
      <c r="S193" s="415"/>
      <c r="T193" s="415"/>
      <c r="U193" s="415"/>
      <c r="V193" s="415"/>
      <c r="W193" s="415"/>
      <c r="X193" s="415"/>
      <c r="Y193" s="415"/>
      <c r="Z193" s="415"/>
      <c r="AA193" s="66"/>
      <c r="AB193" s="66"/>
      <c r="AC193" s="83"/>
    </row>
    <row r="194" spans="1:68" ht="27" customHeight="1" x14ac:dyDescent="0.25">
      <c r="A194" s="63" t="s">
        <v>301</v>
      </c>
      <c r="B194" s="63" t="s">
        <v>302</v>
      </c>
      <c r="C194" s="36">
        <v>4301051855</v>
      </c>
      <c r="D194" s="416">
        <v>4680115885875</v>
      </c>
      <c r="E194" s="416"/>
      <c r="F194" s="62">
        <v>1</v>
      </c>
      <c r="G194" s="37">
        <v>9</v>
      </c>
      <c r="H194" s="62">
        <v>9</v>
      </c>
      <c r="I194" s="62">
        <v>9.4350000000000005</v>
      </c>
      <c r="J194" s="37">
        <v>64</v>
      </c>
      <c r="K194" s="37" t="s">
        <v>307</v>
      </c>
      <c r="L194" s="37" t="s">
        <v>86</v>
      </c>
      <c r="M194" s="38" t="s">
        <v>306</v>
      </c>
      <c r="N194" s="38"/>
      <c r="O194" s="37">
        <v>365</v>
      </c>
      <c r="P194" s="492" t="s">
        <v>303</v>
      </c>
      <c r="Q194" s="418"/>
      <c r="R194" s="418"/>
      <c r="S194" s="418"/>
      <c r="T194" s="41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IFERROR(IF(X194="","",X194*0.01898),"")</f>
        <v>0</v>
      </c>
      <c r="AA194" s="68" t="s">
        <v>46</v>
      </c>
      <c r="AB194" s="69" t="s">
        <v>46</v>
      </c>
      <c r="AC194" s="225" t="s">
        <v>304</v>
      </c>
      <c r="AG194" s="81"/>
      <c r="AJ194" s="87" t="s">
        <v>87</v>
      </c>
      <c r="AK194" s="87">
        <v>1</v>
      </c>
      <c r="BB194" s="226" t="s">
        <v>305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23"/>
      <c r="B195" s="423"/>
      <c r="C195" s="423"/>
      <c r="D195" s="423"/>
      <c r="E195" s="423"/>
      <c r="F195" s="423"/>
      <c r="G195" s="423"/>
      <c r="H195" s="423"/>
      <c r="I195" s="423"/>
      <c r="J195" s="423"/>
      <c r="K195" s="423"/>
      <c r="L195" s="423"/>
      <c r="M195" s="423"/>
      <c r="N195" s="423"/>
      <c r="O195" s="424"/>
      <c r="P195" s="420" t="s">
        <v>40</v>
      </c>
      <c r="Q195" s="421"/>
      <c r="R195" s="421"/>
      <c r="S195" s="421"/>
      <c r="T195" s="421"/>
      <c r="U195" s="421"/>
      <c r="V195" s="422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3"/>
      <c r="N196" s="423"/>
      <c r="O196" s="424"/>
      <c r="P196" s="420" t="s">
        <v>40</v>
      </c>
      <c r="Q196" s="421"/>
      <c r="R196" s="421"/>
      <c r="S196" s="421"/>
      <c r="T196" s="421"/>
      <c r="U196" s="421"/>
      <c r="V196" s="422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27.75" customHeight="1" x14ac:dyDescent="0.2">
      <c r="A197" s="413" t="s">
        <v>308</v>
      </c>
      <c r="B197" s="413"/>
      <c r="C197" s="413"/>
      <c r="D197" s="413"/>
      <c r="E197" s="413"/>
      <c r="F197" s="413"/>
      <c r="G197" s="413"/>
      <c r="H197" s="413"/>
      <c r="I197" s="413"/>
      <c r="J197" s="413"/>
      <c r="K197" s="413"/>
      <c r="L197" s="413"/>
      <c r="M197" s="413"/>
      <c r="N197" s="413"/>
      <c r="O197" s="413"/>
      <c r="P197" s="413"/>
      <c r="Q197" s="413"/>
      <c r="R197" s="413"/>
      <c r="S197" s="413"/>
      <c r="T197" s="413"/>
      <c r="U197" s="413"/>
      <c r="V197" s="413"/>
      <c r="W197" s="413"/>
      <c r="X197" s="413"/>
      <c r="Y197" s="413"/>
      <c r="Z197" s="413"/>
      <c r="AA197" s="54"/>
      <c r="AB197" s="54"/>
      <c r="AC197" s="54"/>
    </row>
    <row r="198" spans="1:68" ht="16.5" customHeight="1" x14ac:dyDescent="0.25">
      <c r="A198" s="414" t="s">
        <v>309</v>
      </c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4"/>
      <c r="N198" s="414"/>
      <c r="O198" s="414"/>
      <c r="P198" s="414"/>
      <c r="Q198" s="414"/>
      <c r="R198" s="414"/>
      <c r="S198" s="414"/>
      <c r="T198" s="414"/>
      <c r="U198" s="414"/>
      <c r="V198" s="414"/>
      <c r="W198" s="414"/>
      <c r="X198" s="414"/>
      <c r="Y198" s="414"/>
      <c r="Z198" s="414"/>
      <c r="AA198" s="65"/>
      <c r="AB198" s="65"/>
      <c r="AC198" s="82"/>
    </row>
    <row r="199" spans="1:68" ht="14.25" customHeight="1" x14ac:dyDescent="0.25">
      <c r="A199" s="415" t="s">
        <v>89</v>
      </c>
      <c r="B199" s="415"/>
      <c r="C199" s="415"/>
      <c r="D199" s="415"/>
      <c r="E199" s="415"/>
      <c r="F199" s="415"/>
      <c r="G199" s="415"/>
      <c r="H199" s="415"/>
      <c r="I199" s="415"/>
      <c r="J199" s="415"/>
      <c r="K199" s="415"/>
      <c r="L199" s="415"/>
      <c r="M199" s="415"/>
      <c r="N199" s="415"/>
      <c r="O199" s="415"/>
      <c r="P199" s="415"/>
      <c r="Q199" s="415"/>
      <c r="R199" s="415"/>
      <c r="S199" s="415"/>
      <c r="T199" s="415"/>
      <c r="U199" s="415"/>
      <c r="V199" s="415"/>
      <c r="W199" s="415"/>
      <c r="X199" s="415"/>
      <c r="Y199" s="415"/>
      <c r="Z199" s="415"/>
      <c r="AA199" s="66"/>
      <c r="AB199" s="66"/>
      <c r="AC199" s="83"/>
    </row>
    <row r="200" spans="1:68" ht="27" customHeight="1" x14ac:dyDescent="0.25">
      <c r="A200" s="63" t="s">
        <v>310</v>
      </c>
      <c r="B200" s="63" t="s">
        <v>311</v>
      </c>
      <c r="C200" s="36">
        <v>4301132227</v>
      </c>
      <c r="D200" s="416">
        <v>4620207491133</v>
      </c>
      <c r="E200" s="416"/>
      <c r="F200" s="62">
        <v>0.23</v>
      </c>
      <c r="G200" s="37">
        <v>12</v>
      </c>
      <c r="H200" s="62">
        <v>2.76</v>
      </c>
      <c r="I200" s="62">
        <v>2.98</v>
      </c>
      <c r="J200" s="37">
        <v>70</v>
      </c>
      <c r="K200" s="37" t="s">
        <v>94</v>
      </c>
      <c r="L200" s="37" t="s">
        <v>86</v>
      </c>
      <c r="M200" s="38" t="s">
        <v>84</v>
      </c>
      <c r="N200" s="38"/>
      <c r="O200" s="37">
        <v>180</v>
      </c>
      <c r="P200" s="493" t="s">
        <v>312</v>
      </c>
      <c r="Q200" s="418"/>
      <c r="R200" s="418"/>
      <c r="S200" s="418"/>
      <c r="T200" s="419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7" t="s">
        <v>313</v>
      </c>
      <c r="AG200" s="81"/>
      <c r="AJ200" s="87" t="s">
        <v>87</v>
      </c>
      <c r="AK200" s="87">
        <v>1</v>
      </c>
      <c r="BB200" s="228" t="s">
        <v>93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23"/>
      <c r="B201" s="423"/>
      <c r="C201" s="423"/>
      <c r="D201" s="423"/>
      <c r="E201" s="423"/>
      <c r="F201" s="423"/>
      <c r="G201" s="423"/>
      <c r="H201" s="423"/>
      <c r="I201" s="423"/>
      <c r="J201" s="423"/>
      <c r="K201" s="423"/>
      <c r="L201" s="423"/>
      <c r="M201" s="423"/>
      <c r="N201" s="423"/>
      <c r="O201" s="424"/>
      <c r="P201" s="420" t="s">
        <v>40</v>
      </c>
      <c r="Q201" s="421"/>
      <c r="R201" s="421"/>
      <c r="S201" s="421"/>
      <c r="T201" s="421"/>
      <c r="U201" s="421"/>
      <c r="V201" s="422"/>
      <c r="W201" s="42" t="s">
        <v>39</v>
      </c>
      <c r="X201" s="43">
        <f>IFERROR(SUM(X200:X200),"0")</f>
        <v>0</v>
      </c>
      <c r="Y201" s="43">
        <f>IFERROR(SUM(Y200:Y200),"0")</f>
        <v>0</v>
      </c>
      <c r="Z201" s="43">
        <f>IFERROR(IF(Z200="",0,Z200),"0")</f>
        <v>0</v>
      </c>
      <c r="AA201" s="67"/>
      <c r="AB201" s="67"/>
      <c r="AC201" s="67"/>
    </row>
    <row r="202" spans="1:68" x14ac:dyDescent="0.2">
      <c r="A202" s="423"/>
      <c r="B202" s="423"/>
      <c r="C202" s="423"/>
      <c r="D202" s="423"/>
      <c r="E202" s="423"/>
      <c r="F202" s="423"/>
      <c r="G202" s="423"/>
      <c r="H202" s="423"/>
      <c r="I202" s="423"/>
      <c r="J202" s="423"/>
      <c r="K202" s="423"/>
      <c r="L202" s="423"/>
      <c r="M202" s="423"/>
      <c r="N202" s="423"/>
      <c r="O202" s="424"/>
      <c r="P202" s="420" t="s">
        <v>40</v>
      </c>
      <c r="Q202" s="421"/>
      <c r="R202" s="421"/>
      <c r="S202" s="421"/>
      <c r="T202" s="421"/>
      <c r="U202" s="421"/>
      <c r="V202" s="422"/>
      <c r="W202" s="42" t="s">
        <v>0</v>
      </c>
      <c r="X202" s="43">
        <f>IFERROR(SUMPRODUCT(X200:X200*H200:H200),"0")</f>
        <v>0</v>
      </c>
      <c r="Y202" s="43">
        <f>IFERROR(SUMPRODUCT(Y200:Y200*H200:H200),"0")</f>
        <v>0</v>
      </c>
      <c r="Z202" s="42"/>
      <c r="AA202" s="67"/>
      <c r="AB202" s="67"/>
      <c r="AC202" s="67"/>
    </row>
    <row r="203" spans="1:68" ht="14.25" customHeight="1" x14ac:dyDescent="0.25">
      <c r="A203" s="415" t="s">
        <v>143</v>
      </c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15"/>
      <c r="P203" s="415"/>
      <c r="Q203" s="415"/>
      <c r="R203" s="415"/>
      <c r="S203" s="415"/>
      <c r="T203" s="415"/>
      <c r="U203" s="415"/>
      <c r="V203" s="415"/>
      <c r="W203" s="415"/>
      <c r="X203" s="415"/>
      <c r="Y203" s="415"/>
      <c r="Z203" s="415"/>
      <c r="AA203" s="66"/>
      <c r="AB203" s="66"/>
      <c r="AC203" s="83"/>
    </row>
    <row r="204" spans="1:68" ht="27" customHeight="1" x14ac:dyDescent="0.25">
      <c r="A204" s="63" t="s">
        <v>314</v>
      </c>
      <c r="B204" s="63" t="s">
        <v>315</v>
      </c>
      <c r="C204" s="36">
        <v>4301135707</v>
      </c>
      <c r="D204" s="416">
        <v>4620207490198</v>
      </c>
      <c r="E204" s="416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94</v>
      </c>
      <c r="L204" s="37" t="s">
        <v>86</v>
      </c>
      <c r="M204" s="38" t="s">
        <v>84</v>
      </c>
      <c r="N204" s="38"/>
      <c r="O204" s="37">
        <v>180</v>
      </c>
      <c r="P204" s="49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418"/>
      <c r="R204" s="418"/>
      <c r="S204" s="418"/>
      <c r="T204" s="419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29" t="s">
        <v>316</v>
      </c>
      <c r="AG204" s="81"/>
      <c r="AJ204" s="87" t="s">
        <v>87</v>
      </c>
      <c r="AK204" s="87">
        <v>1</v>
      </c>
      <c r="BB204" s="230" t="s">
        <v>93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317</v>
      </c>
      <c r="B205" s="63" t="s">
        <v>318</v>
      </c>
      <c r="C205" s="36">
        <v>4301135696</v>
      </c>
      <c r="D205" s="416">
        <v>4620207490235</v>
      </c>
      <c r="E205" s="416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94</v>
      </c>
      <c r="L205" s="37" t="s">
        <v>86</v>
      </c>
      <c r="M205" s="38" t="s">
        <v>84</v>
      </c>
      <c r="N205" s="38"/>
      <c r="O205" s="37">
        <v>180</v>
      </c>
      <c r="P205" s="49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418"/>
      <c r="R205" s="418"/>
      <c r="S205" s="418"/>
      <c r="T205" s="419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1" t="s">
        <v>319</v>
      </c>
      <c r="AG205" s="81"/>
      <c r="AJ205" s="87" t="s">
        <v>87</v>
      </c>
      <c r="AK205" s="87">
        <v>1</v>
      </c>
      <c r="BB205" s="232" t="s">
        <v>93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320</v>
      </c>
      <c r="B206" s="63" t="s">
        <v>321</v>
      </c>
      <c r="C206" s="36">
        <v>4301135697</v>
      </c>
      <c r="D206" s="416">
        <v>4620207490259</v>
      </c>
      <c r="E206" s="416"/>
      <c r="F206" s="62">
        <v>0.2</v>
      </c>
      <c r="G206" s="37">
        <v>12</v>
      </c>
      <c r="H206" s="62">
        <v>2.4</v>
      </c>
      <c r="I206" s="62">
        <v>3.1036000000000001</v>
      </c>
      <c r="J206" s="37">
        <v>70</v>
      </c>
      <c r="K206" s="37" t="s">
        <v>94</v>
      </c>
      <c r="L206" s="37" t="s">
        <v>86</v>
      </c>
      <c r="M206" s="38" t="s">
        <v>84</v>
      </c>
      <c r="N206" s="38"/>
      <c r="O206" s="37">
        <v>180</v>
      </c>
      <c r="P206" s="49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418"/>
      <c r="R206" s="418"/>
      <c r="S206" s="418"/>
      <c r="T206" s="419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33" t="s">
        <v>316</v>
      </c>
      <c r="AG206" s="81"/>
      <c r="AJ206" s="87" t="s">
        <v>87</v>
      </c>
      <c r="AK206" s="87">
        <v>1</v>
      </c>
      <c r="BB206" s="234" t="s">
        <v>93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322</v>
      </c>
      <c r="B207" s="63" t="s">
        <v>323</v>
      </c>
      <c r="C207" s="36">
        <v>4301135681</v>
      </c>
      <c r="D207" s="416">
        <v>4620207490143</v>
      </c>
      <c r="E207" s="416"/>
      <c r="F207" s="62">
        <v>0.22</v>
      </c>
      <c r="G207" s="37">
        <v>12</v>
      </c>
      <c r="H207" s="62">
        <v>2.64</v>
      </c>
      <c r="I207" s="62">
        <v>3.3435999999999999</v>
      </c>
      <c r="J207" s="37">
        <v>70</v>
      </c>
      <c r="K207" s="37" t="s">
        <v>94</v>
      </c>
      <c r="L207" s="37" t="s">
        <v>86</v>
      </c>
      <c r="M207" s="38" t="s">
        <v>84</v>
      </c>
      <c r="N207" s="38"/>
      <c r="O207" s="37">
        <v>180</v>
      </c>
      <c r="P207" s="49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7" s="418"/>
      <c r="R207" s="418"/>
      <c r="S207" s="418"/>
      <c r="T207" s="419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IFERROR(IF(X207="","",X207*0.01788),"")</f>
        <v>0</v>
      </c>
      <c r="AA207" s="68" t="s">
        <v>46</v>
      </c>
      <c r="AB207" s="69" t="s">
        <v>46</v>
      </c>
      <c r="AC207" s="235" t="s">
        <v>324</v>
      </c>
      <c r="AG207" s="81"/>
      <c r="AJ207" s="87" t="s">
        <v>87</v>
      </c>
      <c r="AK207" s="87">
        <v>1</v>
      </c>
      <c r="BB207" s="236" t="s">
        <v>93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23"/>
      <c r="B208" s="423"/>
      <c r="C208" s="423"/>
      <c r="D208" s="423"/>
      <c r="E208" s="423"/>
      <c r="F208" s="423"/>
      <c r="G208" s="423"/>
      <c r="H208" s="423"/>
      <c r="I208" s="423"/>
      <c r="J208" s="423"/>
      <c r="K208" s="423"/>
      <c r="L208" s="423"/>
      <c r="M208" s="423"/>
      <c r="N208" s="423"/>
      <c r="O208" s="424"/>
      <c r="P208" s="420" t="s">
        <v>40</v>
      </c>
      <c r="Q208" s="421"/>
      <c r="R208" s="421"/>
      <c r="S208" s="421"/>
      <c r="T208" s="421"/>
      <c r="U208" s="421"/>
      <c r="V208" s="422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23"/>
      <c r="B209" s="423"/>
      <c r="C209" s="423"/>
      <c r="D209" s="423"/>
      <c r="E209" s="423"/>
      <c r="F209" s="423"/>
      <c r="G209" s="423"/>
      <c r="H209" s="423"/>
      <c r="I209" s="423"/>
      <c r="J209" s="423"/>
      <c r="K209" s="423"/>
      <c r="L209" s="423"/>
      <c r="M209" s="423"/>
      <c r="N209" s="423"/>
      <c r="O209" s="424"/>
      <c r="P209" s="420" t="s">
        <v>40</v>
      </c>
      <c r="Q209" s="421"/>
      <c r="R209" s="421"/>
      <c r="S209" s="421"/>
      <c r="T209" s="421"/>
      <c r="U209" s="421"/>
      <c r="V209" s="422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414" t="s">
        <v>325</v>
      </c>
      <c r="B210" s="414"/>
      <c r="C210" s="414"/>
      <c r="D210" s="414"/>
      <c r="E210" s="414"/>
      <c r="F210" s="414"/>
      <c r="G210" s="414"/>
      <c r="H210" s="414"/>
      <c r="I210" s="414"/>
      <c r="J210" s="414"/>
      <c r="K210" s="414"/>
      <c r="L210" s="414"/>
      <c r="M210" s="414"/>
      <c r="N210" s="414"/>
      <c r="O210" s="414"/>
      <c r="P210" s="414"/>
      <c r="Q210" s="414"/>
      <c r="R210" s="414"/>
      <c r="S210" s="414"/>
      <c r="T210" s="414"/>
      <c r="U210" s="414"/>
      <c r="V210" s="414"/>
      <c r="W210" s="414"/>
      <c r="X210" s="414"/>
      <c r="Y210" s="414"/>
      <c r="Z210" s="414"/>
      <c r="AA210" s="65"/>
      <c r="AB210" s="65"/>
      <c r="AC210" s="82"/>
    </row>
    <row r="211" spans="1:68" ht="14.25" customHeight="1" x14ac:dyDescent="0.25">
      <c r="A211" s="415" t="s">
        <v>80</v>
      </c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15"/>
      <c r="P211" s="415"/>
      <c r="Q211" s="415"/>
      <c r="R211" s="415"/>
      <c r="S211" s="415"/>
      <c r="T211" s="415"/>
      <c r="U211" s="415"/>
      <c r="V211" s="415"/>
      <c r="W211" s="415"/>
      <c r="X211" s="415"/>
      <c r="Y211" s="415"/>
      <c r="Z211" s="415"/>
      <c r="AA211" s="66"/>
      <c r="AB211" s="66"/>
      <c r="AC211" s="83"/>
    </row>
    <row r="212" spans="1:68" ht="16.5" customHeight="1" x14ac:dyDescent="0.25">
      <c r="A212" s="63" t="s">
        <v>326</v>
      </c>
      <c r="B212" s="63" t="s">
        <v>327</v>
      </c>
      <c r="C212" s="36">
        <v>4301070948</v>
      </c>
      <c r="D212" s="416">
        <v>4607111037022</v>
      </c>
      <c r="E212" s="416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418"/>
      <c r="R212" s="418"/>
      <c r="S212" s="418"/>
      <c r="T212" s="419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37" t="s">
        <v>328</v>
      </c>
      <c r="AG212" s="81"/>
      <c r="AJ212" s="87" t="s">
        <v>87</v>
      </c>
      <c r="AK212" s="87">
        <v>1</v>
      </c>
      <c r="BB212" s="238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329</v>
      </c>
      <c r="B213" s="63" t="s">
        <v>330</v>
      </c>
      <c r="C213" s="36">
        <v>4301070990</v>
      </c>
      <c r="D213" s="416">
        <v>4607111038494</v>
      </c>
      <c r="E213" s="416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9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418"/>
      <c r="R213" s="418"/>
      <c r="S213" s="418"/>
      <c r="T213" s="419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9" t="s">
        <v>331</v>
      </c>
      <c r="AG213" s="81"/>
      <c r="AJ213" s="87" t="s">
        <v>87</v>
      </c>
      <c r="AK213" s="87">
        <v>1</v>
      </c>
      <c r="BB213" s="240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332</v>
      </c>
      <c r="B214" s="63" t="s">
        <v>333</v>
      </c>
      <c r="C214" s="36">
        <v>4301070966</v>
      </c>
      <c r="D214" s="416">
        <v>4607111038135</v>
      </c>
      <c r="E214" s="416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5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418"/>
      <c r="R214" s="418"/>
      <c r="S214" s="418"/>
      <c r="T214" s="419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41" t="s">
        <v>334</v>
      </c>
      <c r="AG214" s="81"/>
      <c r="AJ214" s="87" t="s">
        <v>87</v>
      </c>
      <c r="AK214" s="87">
        <v>1</v>
      </c>
      <c r="BB214" s="242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423"/>
      <c r="B215" s="423"/>
      <c r="C215" s="423"/>
      <c r="D215" s="423"/>
      <c r="E215" s="423"/>
      <c r="F215" s="423"/>
      <c r="G215" s="423"/>
      <c r="H215" s="423"/>
      <c r="I215" s="423"/>
      <c r="J215" s="423"/>
      <c r="K215" s="423"/>
      <c r="L215" s="423"/>
      <c r="M215" s="423"/>
      <c r="N215" s="423"/>
      <c r="O215" s="424"/>
      <c r="P215" s="420" t="s">
        <v>40</v>
      </c>
      <c r="Q215" s="421"/>
      <c r="R215" s="421"/>
      <c r="S215" s="421"/>
      <c r="T215" s="421"/>
      <c r="U215" s="421"/>
      <c r="V215" s="422"/>
      <c r="W215" s="42" t="s">
        <v>39</v>
      </c>
      <c r="X215" s="43">
        <f>IFERROR(SUM(X212:X214),"0")</f>
        <v>0</v>
      </c>
      <c r="Y215" s="43">
        <f>IFERROR(SUM(Y212:Y214),"0")</f>
        <v>0</v>
      </c>
      <c r="Z215" s="43">
        <f>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423"/>
      <c r="B216" s="423"/>
      <c r="C216" s="423"/>
      <c r="D216" s="423"/>
      <c r="E216" s="423"/>
      <c r="F216" s="423"/>
      <c r="G216" s="423"/>
      <c r="H216" s="423"/>
      <c r="I216" s="423"/>
      <c r="J216" s="423"/>
      <c r="K216" s="423"/>
      <c r="L216" s="423"/>
      <c r="M216" s="423"/>
      <c r="N216" s="423"/>
      <c r="O216" s="424"/>
      <c r="P216" s="420" t="s">
        <v>40</v>
      </c>
      <c r="Q216" s="421"/>
      <c r="R216" s="421"/>
      <c r="S216" s="421"/>
      <c r="T216" s="421"/>
      <c r="U216" s="421"/>
      <c r="V216" s="422"/>
      <c r="W216" s="42" t="s">
        <v>0</v>
      </c>
      <c r="X216" s="43">
        <f>IFERROR(SUMPRODUCT(X212:X214*H212:H214),"0")</f>
        <v>0</v>
      </c>
      <c r="Y216" s="43">
        <f>IFERROR(SUMPRODUCT(Y212:Y214*H212:H214),"0")</f>
        <v>0</v>
      </c>
      <c r="Z216" s="42"/>
      <c r="AA216" s="67"/>
      <c r="AB216" s="67"/>
      <c r="AC216" s="67"/>
    </row>
    <row r="217" spans="1:68" ht="16.5" customHeight="1" x14ac:dyDescent="0.25">
      <c r="A217" s="414" t="s">
        <v>335</v>
      </c>
      <c r="B217" s="414"/>
      <c r="C217" s="414"/>
      <c r="D217" s="414"/>
      <c r="E217" s="414"/>
      <c r="F217" s="414"/>
      <c r="G217" s="414"/>
      <c r="H217" s="414"/>
      <c r="I217" s="414"/>
      <c r="J217" s="414"/>
      <c r="K217" s="414"/>
      <c r="L217" s="414"/>
      <c r="M217" s="414"/>
      <c r="N217" s="414"/>
      <c r="O217" s="414"/>
      <c r="P217" s="414"/>
      <c r="Q217" s="414"/>
      <c r="R217" s="414"/>
      <c r="S217" s="414"/>
      <c r="T217" s="414"/>
      <c r="U217" s="414"/>
      <c r="V217" s="414"/>
      <c r="W217" s="414"/>
      <c r="X217" s="414"/>
      <c r="Y217" s="414"/>
      <c r="Z217" s="414"/>
      <c r="AA217" s="65"/>
      <c r="AB217" s="65"/>
      <c r="AC217" s="82"/>
    </row>
    <row r="218" spans="1:68" ht="14.25" customHeight="1" x14ac:dyDescent="0.25">
      <c r="A218" s="415" t="s">
        <v>80</v>
      </c>
      <c r="B218" s="415"/>
      <c r="C218" s="415"/>
      <c r="D218" s="415"/>
      <c r="E218" s="415"/>
      <c r="F218" s="415"/>
      <c r="G218" s="415"/>
      <c r="H218" s="415"/>
      <c r="I218" s="415"/>
      <c r="J218" s="415"/>
      <c r="K218" s="415"/>
      <c r="L218" s="415"/>
      <c r="M218" s="415"/>
      <c r="N218" s="415"/>
      <c r="O218" s="415"/>
      <c r="P218" s="415"/>
      <c r="Q218" s="415"/>
      <c r="R218" s="415"/>
      <c r="S218" s="415"/>
      <c r="T218" s="415"/>
      <c r="U218" s="415"/>
      <c r="V218" s="415"/>
      <c r="W218" s="415"/>
      <c r="X218" s="415"/>
      <c r="Y218" s="415"/>
      <c r="Z218" s="415"/>
      <c r="AA218" s="66"/>
      <c r="AB218" s="66"/>
      <c r="AC218" s="83"/>
    </row>
    <row r="219" spans="1:68" ht="27" customHeight="1" x14ac:dyDescent="0.25">
      <c r="A219" s="63" t="s">
        <v>336</v>
      </c>
      <c r="B219" s="63" t="s">
        <v>337</v>
      </c>
      <c r="C219" s="36">
        <v>4301070996</v>
      </c>
      <c r="D219" s="416">
        <v>4607111038654</v>
      </c>
      <c r="E219" s="416"/>
      <c r="F219" s="62">
        <v>0.4</v>
      </c>
      <c r="G219" s="37">
        <v>16</v>
      </c>
      <c r="H219" s="62">
        <v>6.4</v>
      </c>
      <c r="I219" s="62">
        <v>6.63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418"/>
      <c r="R219" s="418"/>
      <c r="S219" s="418"/>
      <c r="T219" s="419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ref="Y219:Y224" si="18">IFERROR(IF(X219="","",X219),"")</f>
        <v>0</v>
      </c>
      <c r="Z219" s="41">
        <f t="shared" ref="Z219:Z224" si="19">IFERROR(IF(X219="","",X219*0.0155),"")</f>
        <v>0</v>
      </c>
      <c r="AA219" s="68" t="s">
        <v>46</v>
      </c>
      <c r="AB219" s="69" t="s">
        <v>46</v>
      </c>
      <c r="AC219" s="243" t="s">
        <v>338</v>
      </c>
      <c r="AG219" s="81"/>
      <c r="AJ219" s="87" t="s">
        <v>87</v>
      </c>
      <c r="AK219" s="87">
        <v>1</v>
      </c>
      <c r="BB219" s="244" t="s">
        <v>70</v>
      </c>
      <c r="BM219" s="81">
        <f t="shared" ref="BM219:BM224" si="20">IFERROR(X219*I219,"0")</f>
        <v>0</v>
      </c>
      <c r="BN219" s="81">
        <f t="shared" ref="BN219:BN224" si="21">IFERROR(Y219*I219,"0")</f>
        <v>0</v>
      </c>
      <c r="BO219" s="81">
        <f t="shared" ref="BO219:BO224" si="22">IFERROR(X219/J219,"0")</f>
        <v>0</v>
      </c>
      <c r="BP219" s="81">
        <f t="shared" ref="BP219:BP224" si="23">IFERROR(Y219/J219,"0")</f>
        <v>0</v>
      </c>
    </row>
    <row r="220" spans="1:68" ht="27" customHeight="1" x14ac:dyDescent="0.25">
      <c r="A220" s="63" t="s">
        <v>339</v>
      </c>
      <c r="B220" s="63" t="s">
        <v>340</v>
      </c>
      <c r="C220" s="36">
        <v>4301070997</v>
      </c>
      <c r="D220" s="416">
        <v>4607111038586</v>
      </c>
      <c r="E220" s="416"/>
      <c r="F220" s="62">
        <v>0.7</v>
      </c>
      <c r="G220" s="37">
        <v>8</v>
      </c>
      <c r="H220" s="62">
        <v>5.6</v>
      </c>
      <c r="I220" s="62">
        <v>5.83</v>
      </c>
      <c r="J220" s="37">
        <v>84</v>
      </c>
      <c r="K220" s="37" t="s">
        <v>85</v>
      </c>
      <c r="L220" s="37" t="s">
        <v>86</v>
      </c>
      <c r="M220" s="38" t="s">
        <v>84</v>
      </c>
      <c r="N220" s="38"/>
      <c r="O220" s="37">
        <v>180</v>
      </c>
      <c r="P220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418"/>
      <c r="R220" s="418"/>
      <c r="S220" s="418"/>
      <c r="T220" s="419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5" t="s">
        <v>338</v>
      </c>
      <c r="AG220" s="81"/>
      <c r="AJ220" s="87" t="s">
        <v>87</v>
      </c>
      <c r="AK220" s="87">
        <v>1</v>
      </c>
      <c r="BB220" s="246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341</v>
      </c>
      <c r="B221" s="63" t="s">
        <v>342</v>
      </c>
      <c r="C221" s="36">
        <v>4301070962</v>
      </c>
      <c r="D221" s="416">
        <v>4607111038609</v>
      </c>
      <c r="E221" s="416"/>
      <c r="F221" s="62">
        <v>0.4</v>
      </c>
      <c r="G221" s="37">
        <v>16</v>
      </c>
      <c r="H221" s="62">
        <v>6.4</v>
      </c>
      <c r="I221" s="62">
        <v>6.71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50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418"/>
      <c r="R221" s="418"/>
      <c r="S221" s="418"/>
      <c r="T221" s="419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7" t="s">
        <v>343</v>
      </c>
      <c r="AG221" s="81"/>
      <c r="AJ221" s="87" t="s">
        <v>87</v>
      </c>
      <c r="AK221" s="87">
        <v>1</v>
      </c>
      <c r="BB221" s="248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customHeight="1" x14ac:dyDescent="0.25">
      <c r="A222" s="63" t="s">
        <v>344</v>
      </c>
      <c r="B222" s="63" t="s">
        <v>345</v>
      </c>
      <c r="C222" s="36">
        <v>4301070963</v>
      </c>
      <c r="D222" s="416">
        <v>4607111038630</v>
      </c>
      <c r="E222" s="416"/>
      <c r="F222" s="62">
        <v>0.7</v>
      </c>
      <c r="G222" s="37">
        <v>8</v>
      </c>
      <c r="H222" s="62">
        <v>5.6</v>
      </c>
      <c r="I222" s="62">
        <v>5.87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50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2" s="418"/>
      <c r="R222" s="418"/>
      <c r="S222" s="418"/>
      <c r="T222" s="419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49" t="s">
        <v>343</v>
      </c>
      <c r="AG222" s="81"/>
      <c r="AJ222" s="87" t="s">
        <v>87</v>
      </c>
      <c r="AK222" s="87">
        <v>1</v>
      </c>
      <c r="BB222" s="250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ht="27" customHeight="1" x14ac:dyDescent="0.25">
      <c r="A223" s="63" t="s">
        <v>346</v>
      </c>
      <c r="B223" s="63" t="s">
        <v>347</v>
      </c>
      <c r="C223" s="36">
        <v>4301070959</v>
      </c>
      <c r="D223" s="416">
        <v>4607111038616</v>
      </c>
      <c r="E223" s="416"/>
      <c r="F223" s="62">
        <v>0.4</v>
      </c>
      <c r="G223" s="37">
        <v>16</v>
      </c>
      <c r="H223" s="62">
        <v>6.4</v>
      </c>
      <c r="I223" s="62">
        <v>6.71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0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418"/>
      <c r="R223" s="418"/>
      <c r="S223" s="418"/>
      <c r="T223" s="419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8"/>
        <v>0</v>
      </c>
      <c r="Z223" s="41">
        <f t="shared" si="19"/>
        <v>0</v>
      </c>
      <c r="AA223" s="68" t="s">
        <v>46</v>
      </c>
      <c r="AB223" s="69" t="s">
        <v>46</v>
      </c>
      <c r="AC223" s="251" t="s">
        <v>338</v>
      </c>
      <c r="AG223" s="81"/>
      <c r="AJ223" s="87" t="s">
        <v>87</v>
      </c>
      <c r="AK223" s="87">
        <v>1</v>
      </c>
      <c r="BB223" s="252" t="s">
        <v>70</v>
      </c>
      <c r="BM223" s="81">
        <f t="shared" si="20"/>
        <v>0</v>
      </c>
      <c r="BN223" s="81">
        <f t="shared" si="21"/>
        <v>0</v>
      </c>
      <c r="BO223" s="81">
        <f t="shared" si="22"/>
        <v>0</v>
      </c>
      <c r="BP223" s="81">
        <f t="shared" si="23"/>
        <v>0</v>
      </c>
    </row>
    <row r="224" spans="1:68" ht="27" customHeight="1" x14ac:dyDescent="0.25">
      <c r="A224" s="63" t="s">
        <v>348</v>
      </c>
      <c r="B224" s="63" t="s">
        <v>349</v>
      </c>
      <c r="C224" s="36">
        <v>4301070960</v>
      </c>
      <c r="D224" s="416">
        <v>4607111038623</v>
      </c>
      <c r="E224" s="416"/>
      <c r="F224" s="62">
        <v>0.7</v>
      </c>
      <c r="G224" s="37">
        <v>8</v>
      </c>
      <c r="H224" s="62">
        <v>5.6</v>
      </c>
      <c r="I224" s="62">
        <v>5.87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418"/>
      <c r="R224" s="418"/>
      <c r="S224" s="418"/>
      <c r="T224" s="419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18"/>
        <v>0</v>
      </c>
      <c r="Z224" s="41">
        <f t="shared" si="19"/>
        <v>0</v>
      </c>
      <c r="AA224" s="68" t="s">
        <v>46</v>
      </c>
      <c r="AB224" s="69" t="s">
        <v>46</v>
      </c>
      <c r="AC224" s="253" t="s">
        <v>338</v>
      </c>
      <c r="AG224" s="81"/>
      <c r="AJ224" s="87" t="s">
        <v>87</v>
      </c>
      <c r="AK224" s="87">
        <v>1</v>
      </c>
      <c r="BB224" s="254" t="s">
        <v>70</v>
      </c>
      <c r="BM224" s="81">
        <f t="shared" si="20"/>
        <v>0</v>
      </c>
      <c r="BN224" s="81">
        <f t="shared" si="21"/>
        <v>0</v>
      </c>
      <c r="BO224" s="81">
        <f t="shared" si="22"/>
        <v>0</v>
      </c>
      <c r="BP224" s="81">
        <f t="shared" si="23"/>
        <v>0</v>
      </c>
    </row>
    <row r="225" spans="1:68" x14ac:dyDescent="0.2">
      <c r="A225" s="423"/>
      <c r="B225" s="423"/>
      <c r="C225" s="423"/>
      <c r="D225" s="423"/>
      <c r="E225" s="423"/>
      <c r="F225" s="423"/>
      <c r="G225" s="423"/>
      <c r="H225" s="423"/>
      <c r="I225" s="423"/>
      <c r="J225" s="423"/>
      <c r="K225" s="423"/>
      <c r="L225" s="423"/>
      <c r="M225" s="423"/>
      <c r="N225" s="423"/>
      <c r="O225" s="424"/>
      <c r="P225" s="420" t="s">
        <v>40</v>
      </c>
      <c r="Q225" s="421"/>
      <c r="R225" s="421"/>
      <c r="S225" s="421"/>
      <c r="T225" s="421"/>
      <c r="U225" s="421"/>
      <c r="V225" s="422"/>
      <c r="W225" s="42" t="s">
        <v>39</v>
      </c>
      <c r="X225" s="43">
        <f>IFERROR(SUM(X219:X224),"0")</f>
        <v>0</v>
      </c>
      <c r="Y225" s="43">
        <f>IFERROR(SUM(Y219:Y224),"0")</f>
        <v>0</v>
      </c>
      <c r="Z225" s="43">
        <f>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23"/>
      <c r="B226" s="423"/>
      <c r="C226" s="423"/>
      <c r="D226" s="423"/>
      <c r="E226" s="423"/>
      <c r="F226" s="423"/>
      <c r="G226" s="423"/>
      <c r="H226" s="423"/>
      <c r="I226" s="423"/>
      <c r="J226" s="423"/>
      <c r="K226" s="423"/>
      <c r="L226" s="423"/>
      <c r="M226" s="423"/>
      <c r="N226" s="423"/>
      <c r="O226" s="424"/>
      <c r="P226" s="420" t="s">
        <v>40</v>
      </c>
      <c r="Q226" s="421"/>
      <c r="R226" s="421"/>
      <c r="S226" s="421"/>
      <c r="T226" s="421"/>
      <c r="U226" s="421"/>
      <c r="V226" s="422"/>
      <c r="W226" s="42" t="s">
        <v>0</v>
      </c>
      <c r="X226" s="43">
        <f>IFERROR(SUMPRODUCT(X219:X224*H219:H224),"0")</f>
        <v>0</v>
      </c>
      <c r="Y226" s="43">
        <f>IFERROR(SUMPRODUCT(Y219:Y224*H219:H224),"0")</f>
        <v>0</v>
      </c>
      <c r="Z226" s="42"/>
      <c r="AA226" s="67"/>
      <c r="AB226" s="67"/>
      <c r="AC226" s="67"/>
    </row>
    <row r="227" spans="1:68" ht="16.5" customHeight="1" x14ac:dyDescent="0.25">
      <c r="A227" s="414" t="s">
        <v>350</v>
      </c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4"/>
      <c r="P227" s="414"/>
      <c r="Q227" s="414"/>
      <c r="R227" s="414"/>
      <c r="S227" s="414"/>
      <c r="T227" s="414"/>
      <c r="U227" s="414"/>
      <c r="V227" s="414"/>
      <c r="W227" s="414"/>
      <c r="X227" s="414"/>
      <c r="Y227" s="414"/>
      <c r="Z227" s="414"/>
      <c r="AA227" s="65"/>
      <c r="AB227" s="65"/>
      <c r="AC227" s="82"/>
    </row>
    <row r="228" spans="1:68" ht="14.25" customHeight="1" x14ac:dyDescent="0.25">
      <c r="A228" s="415" t="s">
        <v>80</v>
      </c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5"/>
      <c r="P228" s="415"/>
      <c r="Q228" s="415"/>
      <c r="R228" s="415"/>
      <c r="S228" s="415"/>
      <c r="T228" s="415"/>
      <c r="U228" s="415"/>
      <c r="V228" s="415"/>
      <c r="W228" s="415"/>
      <c r="X228" s="415"/>
      <c r="Y228" s="415"/>
      <c r="Z228" s="415"/>
      <c r="AA228" s="66"/>
      <c r="AB228" s="66"/>
      <c r="AC228" s="83"/>
    </row>
    <row r="229" spans="1:68" ht="27" customHeight="1" x14ac:dyDescent="0.25">
      <c r="A229" s="63" t="s">
        <v>351</v>
      </c>
      <c r="B229" s="63" t="s">
        <v>352</v>
      </c>
      <c r="C229" s="36">
        <v>4301070917</v>
      </c>
      <c r="D229" s="416">
        <v>4607111035912</v>
      </c>
      <c r="E229" s="416"/>
      <c r="F229" s="62">
        <v>0.43</v>
      </c>
      <c r="G229" s="37">
        <v>16</v>
      </c>
      <c r="H229" s="62">
        <v>6.88</v>
      </c>
      <c r="I229" s="62">
        <v>7.19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180</v>
      </c>
      <c r="P229" s="5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9" s="418"/>
      <c r="R229" s="418"/>
      <c r="S229" s="418"/>
      <c r="T229" s="419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353</v>
      </c>
      <c r="AG229" s="81"/>
      <c r="AJ229" s="87" t="s">
        <v>87</v>
      </c>
      <c r="AK229" s="87">
        <v>1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354</v>
      </c>
      <c r="B230" s="63" t="s">
        <v>355</v>
      </c>
      <c r="C230" s="36">
        <v>4301070920</v>
      </c>
      <c r="D230" s="416">
        <v>4607111035929</v>
      </c>
      <c r="E230" s="416"/>
      <c r="F230" s="62">
        <v>0.9</v>
      </c>
      <c r="G230" s="37">
        <v>8</v>
      </c>
      <c r="H230" s="62">
        <v>7.2</v>
      </c>
      <c r="I230" s="62">
        <v>7.47</v>
      </c>
      <c r="J230" s="37">
        <v>84</v>
      </c>
      <c r="K230" s="37" t="s">
        <v>85</v>
      </c>
      <c r="L230" s="37" t="s">
        <v>86</v>
      </c>
      <c r="M230" s="38" t="s">
        <v>84</v>
      </c>
      <c r="N230" s="38"/>
      <c r="O230" s="37">
        <v>180</v>
      </c>
      <c r="P230" s="5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0" s="418"/>
      <c r="R230" s="418"/>
      <c r="S230" s="418"/>
      <c r="T230" s="419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353</v>
      </c>
      <c r="AG230" s="81"/>
      <c r="AJ230" s="87" t="s">
        <v>87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356</v>
      </c>
      <c r="B231" s="63" t="s">
        <v>357</v>
      </c>
      <c r="C231" s="36">
        <v>4301070915</v>
      </c>
      <c r="D231" s="416">
        <v>4607111035882</v>
      </c>
      <c r="E231" s="416"/>
      <c r="F231" s="62">
        <v>0.43</v>
      </c>
      <c r="G231" s="37">
        <v>16</v>
      </c>
      <c r="H231" s="62">
        <v>6.88</v>
      </c>
      <c r="I231" s="62">
        <v>7.19</v>
      </c>
      <c r="J231" s="37">
        <v>84</v>
      </c>
      <c r="K231" s="37" t="s">
        <v>85</v>
      </c>
      <c r="L231" s="37" t="s">
        <v>86</v>
      </c>
      <c r="M231" s="38" t="s">
        <v>84</v>
      </c>
      <c r="N231" s="38"/>
      <c r="O231" s="37">
        <v>180</v>
      </c>
      <c r="P231" s="50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1" s="418"/>
      <c r="R231" s="418"/>
      <c r="S231" s="418"/>
      <c r="T231" s="419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358</v>
      </c>
      <c r="AG231" s="81"/>
      <c r="AJ231" s="87" t="s">
        <v>87</v>
      </c>
      <c r="AK231" s="87">
        <v>1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359</v>
      </c>
      <c r="B232" s="63" t="s">
        <v>360</v>
      </c>
      <c r="C232" s="36">
        <v>4301070921</v>
      </c>
      <c r="D232" s="416">
        <v>4607111035905</v>
      </c>
      <c r="E232" s="416"/>
      <c r="F232" s="62">
        <v>0.9</v>
      </c>
      <c r="G232" s="37">
        <v>8</v>
      </c>
      <c r="H232" s="62">
        <v>7.2</v>
      </c>
      <c r="I232" s="62">
        <v>7.47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5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2" s="418"/>
      <c r="R232" s="418"/>
      <c r="S232" s="418"/>
      <c r="T232" s="41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358</v>
      </c>
      <c r="AG232" s="81"/>
      <c r="AJ232" s="87" t="s">
        <v>87</v>
      </c>
      <c r="AK232" s="87">
        <v>1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23"/>
      <c r="B233" s="423"/>
      <c r="C233" s="423"/>
      <c r="D233" s="423"/>
      <c r="E233" s="423"/>
      <c r="F233" s="423"/>
      <c r="G233" s="423"/>
      <c r="H233" s="423"/>
      <c r="I233" s="423"/>
      <c r="J233" s="423"/>
      <c r="K233" s="423"/>
      <c r="L233" s="423"/>
      <c r="M233" s="423"/>
      <c r="N233" s="423"/>
      <c r="O233" s="424"/>
      <c r="P233" s="420" t="s">
        <v>40</v>
      </c>
      <c r="Q233" s="421"/>
      <c r="R233" s="421"/>
      <c r="S233" s="421"/>
      <c r="T233" s="421"/>
      <c r="U233" s="421"/>
      <c r="V233" s="422"/>
      <c r="W233" s="42" t="s">
        <v>39</v>
      </c>
      <c r="X233" s="43">
        <f>IFERROR(SUM(X229:X232),"0")</f>
        <v>0</v>
      </c>
      <c r="Y233" s="43">
        <f>IFERROR(SUM(Y229:Y232),"0")</f>
        <v>0</v>
      </c>
      <c r="Z233" s="43">
        <f>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423"/>
      <c r="B234" s="423"/>
      <c r="C234" s="423"/>
      <c r="D234" s="423"/>
      <c r="E234" s="423"/>
      <c r="F234" s="423"/>
      <c r="G234" s="423"/>
      <c r="H234" s="423"/>
      <c r="I234" s="423"/>
      <c r="J234" s="423"/>
      <c r="K234" s="423"/>
      <c r="L234" s="423"/>
      <c r="M234" s="423"/>
      <c r="N234" s="423"/>
      <c r="O234" s="424"/>
      <c r="P234" s="420" t="s">
        <v>40</v>
      </c>
      <c r="Q234" s="421"/>
      <c r="R234" s="421"/>
      <c r="S234" s="421"/>
      <c r="T234" s="421"/>
      <c r="U234" s="421"/>
      <c r="V234" s="422"/>
      <c r="W234" s="42" t="s">
        <v>0</v>
      </c>
      <c r="X234" s="43">
        <f>IFERROR(SUMPRODUCT(X229:X232*H229:H232),"0")</f>
        <v>0</v>
      </c>
      <c r="Y234" s="43">
        <f>IFERROR(SUMPRODUCT(Y229:Y232*H229:H232),"0")</f>
        <v>0</v>
      </c>
      <c r="Z234" s="42"/>
      <c r="AA234" s="67"/>
      <c r="AB234" s="67"/>
      <c r="AC234" s="67"/>
    </row>
    <row r="235" spans="1:68" ht="16.5" customHeight="1" x14ac:dyDescent="0.25">
      <c r="A235" s="414" t="s">
        <v>361</v>
      </c>
      <c r="B235" s="414"/>
      <c r="C235" s="414"/>
      <c r="D235" s="414"/>
      <c r="E235" s="414"/>
      <c r="F235" s="414"/>
      <c r="G235" s="414"/>
      <c r="H235" s="414"/>
      <c r="I235" s="414"/>
      <c r="J235" s="414"/>
      <c r="K235" s="414"/>
      <c r="L235" s="414"/>
      <c r="M235" s="414"/>
      <c r="N235" s="414"/>
      <c r="O235" s="414"/>
      <c r="P235" s="414"/>
      <c r="Q235" s="414"/>
      <c r="R235" s="414"/>
      <c r="S235" s="414"/>
      <c r="T235" s="414"/>
      <c r="U235" s="414"/>
      <c r="V235" s="414"/>
      <c r="W235" s="414"/>
      <c r="X235" s="414"/>
      <c r="Y235" s="414"/>
      <c r="Z235" s="414"/>
      <c r="AA235" s="65"/>
      <c r="AB235" s="65"/>
      <c r="AC235" s="82"/>
    </row>
    <row r="236" spans="1:68" ht="14.25" customHeight="1" x14ac:dyDescent="0.25">
      <c r="A236" s="415" t="s">
        <v>80</v>
      </c>
      <c r="B236" s="415"/>
      <c r="C236" s="415"/>
      <c r="D236" s="415"/>
      <c r="E236" s="415"/>
      <c r="F236" s="415"/>
      <c r="G236" s="415"/>
      <c r="H236" s="415"/>
      <c r="I236" s="415"/>
      <c r="J236" s="415"/>
      <c r="K236" s="415"/>
      <c r="L236" s="415"/>
      <c r="M236" s="415"/>
      <c r="N236" s="415"/>
      <c r="O236" s="415"/>
      <c r="P236" s="415"/>
      <c r="Q236" s="415"/>
      <c r="R236" s="415"/>
      <c r="S236" s="415"/>
      <c r="T236" s="415"/>
      <c r="U236" s="415"/>
      <c r="V236" s="415"/>
      <c r="W236" s="415"/>
      <c r="X236" s="415"/>
      <c r="Y236" s="415"/>
      <c r="Z236" s="415"/>
      <c r="AA236" s="66"/>
      <c r="AB236" s="66"/>
      <c r="AC236" s="83"/>
    </row>
    <row r="237" spans="1:68" ht="27" customHeight="1" x14ac:dyDescent="0.25">
      <c r="A237" s="63" t="s">
        <v>362</v>
      </c>
      <c r="B237" s="63" t="s">
        <v>363</v>
      </c>
      <c r="C237" s="36">
        <v>4301071097</v>
      </c>
      <c r="D237" s="416">
        <v>4620207491096</v>
      </c>
      <c r="E237" s="416"/>
      <c r="F237" s="62">
        <v>1</v>
      </c>
      <c r="G237" s="37">
        <v>5</v>
      </c>
      <c r="H237" s="62">
        <v>5</v>
      </c>
      <c r="I237" s="62">
        <v>5.23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511" t="s">
        <v>364</v>
      </c>
      <c r="Q237" s="418"/>
      <c r="R237" s="418"/>
      <c r="S237" s="418"/>
      <c r="T237" s="419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63" t="s">
        <v>365</v>
      </c>
      <c r="AG237" s="81"/>
      <c r="AJ237" s="87" t="s">
        <v>87</v>
      </c>
      <c r="AK237" s="87">
        <v>1</v>
      </c>
      <c r="BB237" s="26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23"/>
      <c r="B238" s="423"/>
      <c r="C238" s="423"/>
      <c r="D238" s="423"/>
      <c r="E238" s="423"/>
      <c r="F238" s="423"/>
      <c r="G238" s="423"/>
      <c r="H238" s="423"/>
      <c r="I238" s="423"/>
      <c r="J238" s="423"/>
      <c r="K238" s="423"/>
      <c r="L238" s="423"/>
      <c r="M238" s="423"/>
      <c r="N238" s="423"/>
      <c r="O238" s="424"/>
      <c r="P238" s="420" t="s">
        <v>40</v>
      </c>
      <c r="Q238" s="421"/>
      <c r="R238" s="421"/>
      <c r="S238" s="421"/>
      <c r="T238" s="421"/>
      <c r="U238" s="421"/>
      <c r="V238" s="422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23"/>
      <c r="B239" s="423"/>
      <c r="C239" s="423"/>
      <c r="D239" s="423"/>
      <c r="E239" s="423"/>
      <c r="F239" s="423"/>
      <c r="G239" s="423"/>
      <c r="H239" s="423"/>
      <c r="I239" s="423"/>
      <c r="J239" s="423"/>
      <c r="K239" s="423"/>
      <c r="L239" s="423"/>
      <c r="M239" s="423"/>
      <c r="N239" s="423"/>
      <c r="O239" s="424"/>
      <c r="P239" s="420" t="s">
        <v>40</v>
      </c>
      <c r="Q239" s="421"/>
      <c r="R239" s="421"/>
      <c r="S239" s="421"/>
      <c r="T239" s="421"/>
      <c r="U239" s="421"/>
      <c r="V239" s="422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6.5" customHeight="1" x14ac:dyDescent="0.25">
      <c r="A240" s="414" t="s">
        <v>366</v>
      </c>
      <c r="B240" s="414"/>
      <c r="C240" s="414"/>
      <c r="D240" s="414"/>
      <c r="E240" s="414"/>
      <c r="F240" s="414"/>
      <c r="G240" s="414"/>
      <c r="H240" s="414"/>
      <c r="I240" s="414"/>
      <c r="J240" s="414"/>
      <c r="K240" s="414"/>
      <c r="L240" s="414"/>
      <c r="M240" s="414"/>
      <c r="N240" s="414"/>
      <c r="O240" s="414"/>
      <c r="P240" s="414"/>
      <c r="Q240" s="414"/>
      <c r="R240" s="414"/>
      <c r="S240" s="414"/>
      <c r="T240" s="414"/>
      <c r="U240" s="414"/>
      <c r="V240" s="414"/>
      <c r="W240" s="414"/>
      <c r="X240" s="414"/>
      <c r="Y240" s="414"/>
      <c r="Z240" s="414"/>
      <c r="AA240" s="65"/>
      <c r="AB240" s="65"/>
      <c r="AC240" s="82"/>
    </row>
    <row r="241" spans="1:68" ht="14.25" customHeight="1" x14ac:dyDescent="0.25">
      <c r="A241" s="415" t="s">
        <v>80</v>
      </c>
      <c r="B241" s="415"/>
      <c r="C241" s="415"/>
      <c r="D241" s="415"/>
      <c r="E241" s="415"/>
      <c r="F241" s="415"/>
      <c r="G241" s="415"/>
      <c r="H241" s="415"/>
      <c r="I241" s="415"/>
      <c r="J241" s="415"/>
      <c r="K241" s="415"/>
      <c r="L241" s="415"/>
      <c r="M241" s="415"/>
      <c r="N241" s="415"/>
      <c r="O241" s="415"/>
      <c r="P241" s="415"/>
      <c r="Q241" s="415"/>
      <c r="R241" s="415"/>
      <c r="S241" s="415"/>
      <c r="T241" s="415"/>
      <c r="U241" s="415"/>
      <c r="V241" s="415"/>
      <c r="W241" s="415"/>
      <c r="X241" s="415"/>
      <c r="Y241" s="415"/>
      <c r="Z241" s="415"/>
      <c r="AA241" s="66"/>
      <c r="AB241" s="66"/>
      <c r="AC241" s="83"/>
    </row>
    <row r="242" spans="1:68" ht="27" customHeight="1" x14ac:dyDescent="0.25">
      <c r="A242" s="63" t="s">
        <v>367</v>
      </c>
      <c r="B242" s="63" t="s">
        <v>368</v>
      </c>
      <c r="C242" s="36">
        <v>4301071093</v>
      </c>
      <c r="D242" s="416">
        <v>4620207490709</v>
      </c>
      <c r="E242" s="416"/>
      <c r="F242" s="62">
        <v>0.65</v>
      </c>
      <c r="G242" s="37">
        <v>8</v>
      </c>
      <c r="H242" s="62">
        <v>5.2</v>
      </c>
      <c r="I242" s="62">
        <v>5.47</v>
      </c>
      <c r="J242" s="37">
        <v>84</v>
      </c>
      <c r="K242" s="37" t="s">
        <v>85</v>
      </c>
      <c r="L242" s="37" t="s">
        <v>86</v>
      </c>
      <c r="M242" s="38" t="s">
        <v>84</v>
      </c>
      <c r="N242" s="38"/>
      <c r="O242" s="37">
        <v>180</v>
      </c>
      <c r="P242" s="51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2" s="418"/>
      <c r="R242" s="418"/>
      <c r="S242" s="418"/>
      <c r="T242" s="419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369</v>
      </c>
      <c r="AG242" s="81"/>
      <c r="AJ242" s="87" t="s">
        <v>87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23"/>
      <c r="B243" s="423"/>
      <c r="C243" s="423"/>
      <c r="D243" s="423"/>
      <c r="E243" s="423"/>
      <c r="F243" s="423"/>
      <c r="G243" s="423"/>
      <c r="H243" s="423"/>
      <c r="I243" s="423"/>
      <c r="J243" s="423"/>
      <c r="K243" s="423"/>
      <c r="L243" s="423"/>
      <c r="M243" s="423"/>
      <c r="N243" s="423"/>
      <c r="O243" s="424"/>
      <c r="P243" s="420" t="s">
        <v>40</v>
      </c>
      <c r="Q243" s="421"/>
      <c r="R243" s="421"/>
      <c r="S243" s="421"/>
      <c r="T243" s="421"/>
      <c r="U243" s="421"/>
      <c r="V243" s="422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23"/>
      <c r="B244" s="423"/>
      <c r="C244" s="423"/>
      <c r="D244" s="423"/>
      <c r="E244" s="423"/>
      <c r="F244" s="423"/>
      <c r="G244" s="423"/>
      <c r="H244" s="423"/>
      <c r="I244" s="423"/>
      <c r="J244" s="423"/>
      <c r="K244" s="423"/>
      <c r="L244" s="423"/>
      <c r="M244" s="423"/>
      <c r="N244" s="423"/>
      <c r="O244" s="424"/>
      <c r="P244" s="420" t="s">
        <v>40</v>
      </c>
      <c r="Q244" s="421"/>
      <c r="R244" s="421"/>
      <c r="S244" s="421"/>
      <c r="T244" s="421"/>
      <c r="U244" s="421"/>
      <c r="V244" s="422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4.25" customHeight="1" x14ac:dyDescent="0.25">
      <c r="A245" s="415" t="s">
        <v>143</v>
      </c>
      <c r="B245" s="415"/>
      <c r="C245" s="415"/>
      <c r="D245" s="415"/>
      <c r="E245" s="415"/>
      <c r="F245" s="415"/>
      <c r="G245" s="415"/>
      <c r="H245" s="415"/>
      <c r="I245" s="415"/>
      <c r="J245" s="415"/>
      <c r="K245" s="415"/>
      <c r="L245" s="415"/>
      <c r="M245" s="415"/>
      <c r="N245" s="415"/>
      <c r="O245" s="415"/>
      <c r="P245" s="415"/>
      <c r="Q245" s="415"/>
      <c r="R245" s="415"/>
      <c r="S245" s="415"/>
      <c r="T245" s="415"/>
      <c r="U245" s="415"/>
      <c r="V245" s="415"/>
      <c r="W245" s="415"/>
      <c r="X245" s="415"/>
      <c r="Y245" s="415"/>
      <c r="Z245" s="415"/>
      <c r="AA245" s="66"/>
      <c r="AB245" s="66"/>
      <c r="AC245" s="83"/>
    </row>
    <row r="246" spans="1:68" ht="27" customHeight="1" x14ac:dyDescent="0.25">
      <c r="A246" s="63" t="s">
        <v>370</v>
      </c>
      <c r="B246" s="63" t="s">
        <v>371</v>
      </c>
      <c r="C246" s="36">
        <v>4301135692</v>
      </c>
      <c r="D246" s="416">
        <v>4620207490570</v>
      </c>
      <c r="E246" s="416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94</v>
      </c>
      <c r="L246" s="37" t="s">
        <v>86</v>
      </c>
      <c r="M246" s="38" t="s">
        <v>84</v>
      </c>
      <c r="N246" s="38"/>
      <c r="O246" s="37">
        <v>180</v>
      </c>
      <c r="P246" s="5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6" s="418"/>
      <c r="R246" s="418"/>
      <c r="S246" s="418"/>
      <c r="T246" s="419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67" t="s">
        <v>372</v>
      </c>
      <c r="AG246" s="81"/>
      <c r="AJ246" s="87" t="s">
        <v>87</v>
      </c>
      <c r="AK246" s="87">
        <v>1</v>
      </c>
      <c r="BB246" s="268" t="s">
        <v>93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373</v>
      </c>
      <c r="B247" s="63" t="s">
        <v>374</v>
      </c>
      <c r="C247" s="36">
        <v>4301135691</v>
      </c>
      <c r="D247" s="416">
        <v>4620207490549</v>
      </c>
      <c r="E247" s="416"/>
      <c r="F247" s="62">
        <v>0.2</v>
      </c>
      <c r="G247" s="37">
        <v>12</v>
      </c>
      <c r="H247" s="62">
        <v>2.4</v>
      </c>
      <c r="I247" s="62">
        <v>3.1036000000000001</v>
      </c>
      <c r="J247" s="37">
        <v>70</v>
      </c>
      <c r="K247" s="37" t="s">
        <v>94</v>
      </c>
      <c r="L247" s="37" t="s">
        <v>86</v>
      </c>
      <c r="M247" s="38" t="s">
        <v>84</v>
      </c>
      <c r="N247" s="38"/>
      <c r="O247" s="37">
        <v>180</v>
      </c>
      <c r="P247" s="51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7" s="418"/>
      <c r="R247" s="418"/>
      <c r="S247" s="418"/>
      <c r="T247" s="41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69" t="s">
        <v>372</v>
      </c>
      <c r="AG247" s="81"/>
      <c r="AJ247" s="87" t="s">
        <v>87</v>
      </c>
      <c r="AK247" s="87">
        <v>1</v>
      </c>
      <c r="BB247" s="270" t="s">
        <v>93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375</v>
      </c>
      <c r="B248" s="63" t="s">
        <v>376</v>
      </c>
      <c r="C248" s="36">
        <v>4301135694</v>
      </c>
      <c r="D248" s="416">
        <v>4620207490501</v>
      </c>
      <c r="E248" s="416"/>
      <c r="F248" s="62">
        <v>0.2</v>
      </c>
      <c r="G248" s="37">
        <v>12</v>
      </c>
      <c r="H248" s="62">
        <v>2.4</v>
      </c>
      <c r="I248" s="62">
        <v>3.1036000000000001</v>
      </c>
      <c r="J248" s="37">
        <v>70</v>
      </c>
      <c r="K248" s="37" t="s">
        <v>94</v>
      </c>
      <c r="L248" s="37" t="s">
        <v>86</v>
      </c>
      <c r="M248" s="38" t="s">
        <v>84</v>
      </c>
      <c r="N248" s="38"/>
      <c r="O248" s="37">
        <v>180</v>
      </c>
      <c r="P248" s="51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8" s="418"/>
      <c r="R248" s="418"/>
      <c r="S248" s="418"/>
      <c r="T248" s="41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71" t="s">
        <v>372</v>
      </c>
      <c r="AG248" s="81"/>
      <c r="AJ248" s="87" t="s">
        <v>87</v>
      </c>
      <c r="AK248" s="87">
        <v>1</v>
      </c>
      <c r="BB248" s="272" t="s">
        <v>93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23"/>
      <c r="B249" s="423"/>
      <c r="C249" s="423"/>
      <c r="D249" s="423"/>
      <c r="E249" s="423"/>
      <c r="F249" s="423"/>
      <c r="G249" s="423"/>
      <c r="H249" s="423"/>
      <c r="I249" s="423"/>
      <c r="J249" s="423"/>
      <c r="K249" s="423"/>
      <c r="L249" s="423"/>
      <c r="M249" s="423"/>
      <c r="N249" s="423"/>
      <c r="O249" s="424"/>
      <c r="P249" s="420" t="s">
        <v>40</v>
      </c>
      <c r="Q249" s="421"/>
      <c r="R249" s="421"/>
      <c r="S249" s="421"/>
      <c r="T249" s="421"/>
      <c r="U249" s="421"/>
      <c r="V249" s="422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3"/>
      <c r="N250" s="423"/>
      <c r="O250" s="424"/>
      <c r="P250" s="420" t="s">
        <v>40</v>
      </c>
      <c r="Q250" s="421"/>
      <c r="R250" s="421"/>
      <c r="S250" s="421"/>
      <c r="T250" s="421"/>
      <c r="U250" s="421"/>
      <c r="V250" s="422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6.5" customHeight="1" x14ac:dyDescent="0.25">
      <c r="A251" s="414" t="s">
        <v>377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414"/>
      <c r="Z251" s="414"/>
      <c r="AA251" s="65"/>
      <c r="AB251" s="65"/>
      <c r="AC251" s="82"/>
    </row>
    <row r="252" spans="1:68" ht="14.25" customHeight="1" x14ac:dyDescent="0.25">
      <c r="A252" s="415" t="s">
        <v>80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415"/>
      <c r="Z252" s="415"/>
      <c r="AA252" s="66"/>
      <c r="AB252" s="66"/>
      <c r="AC252" s="83"/>
    </row>
    <row r="253" spans="1:68" ht="16.5" customHeight="1" x14ac:dyDescent="0.25">
      <c r="A253" s="63" t="s">
        <v>378</v>
      </c>
      <c r="B253" s="63" t="s">
        <v>379</v>
      </c>
      <c r="C253" s="36">
        <v>4301071063</v>
      </c>
      <c r="D253" s="416">
        <v>4607111039019</v>
      </c>
      <c r="E253" s="416"/>
      <c r="F253" s="62">
        <v>0.43</v>
      </c>
      <c r="G253" s="37">
        <v>16</v>
      </c>
      <c r="H253" s="62">
        <v>6.88</v>
      </c>
      <c r="I253" s="62">
        <v>7.2060000000000004</v>
      </c>
      <c r="J253" s="37">
        <v>84</v>
      </c>
      <c r="K253" s="37" t="s">
        <v>85</v>
      </c>
      <c r="L253" s="37" t="s">
        <v>86</v>
      </c>
      <c r="M253" s="38" t="s">
        <v>84</v>
      </c>
      <c r="N253" s="38"/>
      <c r="O253" s="37">
        <v>180</v>
      </c>
      <c r="P253" s="5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3" s="418"/>
      <c r="R253" s="418"/>
      <c r="S253" s="418"/>
      <c r="T253" s="419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3" t="s">
        <v>380</v>
      </c>
      <c r="AG253" s="81"/>
      <c r="AJ253" s="87" t="s">
        <v>87</v>
      </c>
      <c r="AK253" s="87">
        <v>1</v>
      </c>
      <c r="BB253" s="27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16.5" customHeight="1" x14ac:dyDescent="0.25">
      <c r="A254" s="63" t="s">
        <v>381</v>
      </c>
      <c r="B254" s="63" t="s">
        <v>382</v>
      </c>
      <c r="C254" s="36">
        <v>4301071000</v>
      </c>
      <c r="D254" s="416">
        <v>4607111038708</v>
      </c>
      <c r="E254" s="416"/>
      <c r="F254" s="62">
        <v>0.8</v>
      </c>
      <c r="G254" s="37">
        <v>8</v>
      </c>
      <c r="H254" s="62">
        <v>6.4</v>
      </c>
      <c r="I254" s="62">
        <v>6.67</v>
      </c>
      <c r="J254" s="37">
        <v>84</v>
      </c>
      <c r="K254" s="37" t="s">
        <v>85</v>
      </c>
      <c r="L254" s="37" t="s">
        <v>86</v>
      </c>
      <c r="M254" s="38" t="s">
        <v>84</v>
      </c>
      <c r="N254" s="38"/>
      <c r="O254" s="37">
        <v>180</v>
      </c>
      <c r="P254" s="5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4" s="418"/>
      <c r="R254" s="418"/>
      <c r="S254" s="418"/>
      <c r="T254" s="419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75" t="s">
        <v>380</v>
      </c>
      <c r="AG254" s="81"/>
      <c r="AJ254" s="87" t="s">
        <v>87</v>
      </c>
      <c r="AK254" s="87">
        <v>1</v>
      </c>
      <c r="BB254" s="27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23"/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3"/>
      <c r="O255" s="424"/>
      <c r="P255" s="420" t="s">
        <v>40</v>
      </c>
      <c r="Q255" s="421"/>
      <c r="R255" s="421"/>
      <c r="S255" s="421"/>
      <c r="T255" s="421"/>
      <c r="U255" s="421"/>
      <c r="V255" s="422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423"/>
      <c r="B256" s="423"/>
      <c r="C256" s="423"/>
      <c r="D256" s="423"/>
      <c r="E256" s="423"/>
      <c r="F256" s="423"/>
      <c r="G256" s="423"/>
      <c r="H256" s="423"/>
      <c r="I256" s="423"/>
      <c r="J256" s="423"/>
      <c r="K256" s="423"/>
      <c r="L256" s="423"/>
      <c r="M256" s="423"/>
      <c r="N256" s="423"/>
      <c r="O256" s="424"/>
      <c r="P256" s="420" t="s">
        <v>40</v>
      </c>
      <c r="Q256" s="421"/>
      <c r="R256" s="421"/>
      <c r="S256" s="421"/>
      <c r="T256" s="421"/>
      <c r="U256" s="421"/>
      <c r="V256" s="422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27.75" customHeight="1" x14ac:dyDescent="0.2">
      <c r="A257" s="413" t="s">
        <v>383</v>
      </c>
      <c r="B257" s="413"/>
      <c r="C257" s="413"/>
      <c r="D257" s="413"/>
      <c r="E257" s="413"/>
      <c r="F257" s="413"/>
      <c r="G257" s="413"/>
      <c r="H257" s="413"/>
      <c r="I257" s="413"/>
      <c r="J257" s="413"/>
      <c r="K257" s="413"/>
      <c r="L257" s="413"/>
      <c r="M257" s="413"/>
      <c r="N257" s="413"/>
      <c r="O257" s="413"/>
      <c r="P257" s="413"/>
      <c r="Q257" s="413"/>
      <c r="R257" s="413"/>
      <c r="S257" s="413"/>
      <c r="T257" s="413"/>
      <c r="U257" s="413"/>
      <c r="V257" s="413"/>
      <c r="W257" s="413"/>
      <c r="X257" s="413"/>
      <c r="Y257" s="413"/>
      <c r="Z257" s="413"/>
      <c r="AA257" s="54"/>
      <c r="AB257" s="54"/>
      <c r="AC257" s="54"/>
    </row>
    <row r="258" spans="1:68" ht="16.5" customHeight="1" x14ac:dyDescent="0.25">
      <c r="A258" s="414" t="s">
        <v>384</v>
      </c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4"/>
      <c r="N258" s="414"/>
      <c r="O258" s="414"/>
      <c r="P258" s="414"/>
      <c r="Q258" s="414"/>
      <c r="R258" s="414"/>
      <c r="S258" s="414"/>
      <c r="T258" s="414"/>
      <c r="U258" s="414"/>
      <c r="V258" s="414"/>
      <c r="W258" s="414"/>
      <c r="X258" s="414"/>
      <c r="Y258" s="414"/>
      <c r="Z258" s="414"/>
      <c r="AA258" s="65"/>
      <c r="AB258" s="65"/>
      <c r="AC258" s="82"/>
    </row>
    <row r="259" spans="1:68" ht="14.25" customHeight="1" x14ac:dyDescent="0.25">
      <c r="A259" s="415" t="s">
        <v>80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415"/>
      <c r="Z259" s="415"/>
      <c r="AA259" s="66"/>
      <c r="AB259" s="66"/>
      <c r="AC259" s="83"/>
    </row>
    <row r="260" spans="1:68" ht="27" customHeight="1" x14ac:dyDescent="0.25">
      <c r="A260" s="63" t="s">
        <v>385</v>
      </c>
      <c r="B260" s="63" t="s">
        <v>386</v>
      </c>
      <c r="C260" s="36">
        <v>4301071036</v>
      </c>
      <c r="D260" s="416">
        <v>4607111036162</v>
      </c>
      <c r="E260" s="416"/>
      <c r="F260" s="62">
        <v>0.8</v>
      </c>
      <c r="G260" s="37">
        <v>8</v>
      </c>
      <c r="H260" s="62">
        <v>6.4</v>
      </c>
      <c r="I260" s="62">
        <v>6.6811999999999996</v>
      </c>
      <c r="J260" s="37">
        <v>84</v>
      </c>
      <c r="K260" s="37" t="s">
        <v>85</v>
      </c>
      <c r="L260" s="37" t="s">
        <v>86</v>
      </c>
      <c r="M260" s="38" t="s">
        <v>84</v>
      </c>
      <c r="N260" s="38"/>
      <c r="O260" s="37">
        <v>90</v>
      </c>
      <c r="P260" s="51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0" s="418"/>
      <c r="R260" s="418"/>
      <c r="S260" s="418"/>
      <c r="T260" s="41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7" t="s">
        <v>387</v>
      </c>
      <c r="AG260" s="81"/>
      <c r="AJ260" s="87" t="s">
        <v>87</v>
      </c>
      <c r="AK260" s="87">
        <v>1</v>
      </c>
      <c r="BB260" s="27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23"/>
      <c r="B261" s="423"/>
      <c r="C261" s="423"/>
      <c r="D261" s="423"/>
      <c r="E261" s="423"/>
      <c r="F261" s="423"/>
      <c r="G261" s="423"/>
      <c r="H261" s="423"/>
      <c r="I261" s="423"/>
      <c r="J261" s="423"/>
      <c r="K261" s="423"/>
      <c r="L261" s="423"/>
      <c r="M261" s="423"/>
      <c r="N261" s="423"/>
      <c r="O261" s="424"/>
      <c r="P261" s="420" t="s">
        <v>40</v>
      </c>
      <c r="Q261" s="421"/>
      <c r="R261" s="421"/>
      <c r="S261" s="421"/>
      <c r="T261" s="421"/>
      <c r="U261" s="421"/>
      <c r="V261" s="422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423"/>
      <c r="B262" s="423"/>
      <c r="C262" s="423"/>
      <c r="D262" s="423"/>
      <c r="E262" s="423"/>
      <c r="F262" s="423"/>
      <c r="G262" s="423"/>
      <c r="H262" s="423"/>
      <c r="I262" s="423"/>
      <c r="J262" s="423"/>
      <c r="K262" s="423"/>
      <c r="L262" s="423"/>
      <c r="M262" s="423"/>
      <c r="N262" s="423"/>
      <c r="O262" s="424"/>
      <c r="P262" s="420" t="s">
        <v>40</v>
      </c>
      <c r="Q262" s="421"/>
      <c r="R262" s="421"/>
      <c r="S262" s="421"/>
      <c r="T262" s="421"/>
      <c r="U262" s="421"/>
      <c r="V262" s="422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27.75" customHeight="1" x14ac:dyDescent="0.2">
      <c r="A263" s="413" t="s">
        <v>388</v>
      </c>
      <c r="B263" s="413"/>
      <c r="C263" s="413"/>
      <c r="D263" s="413"/>
      <c r="E263" s="413"/>
      <c r="F263" s="413"/>
      <c r="G263" s="413"/>
      <c r="H263" s="413"/>
      <c r="I263" s="413"/>
      <c r="J263" s="413"/>
      <c r="K263" s="413"/>
      <c r="L263" s="413"/>
      <c r="M263" s="413"/>
      <c r="N263" s="413"/>
      <c r="O263" s="413"/>
      <c r="P263" s="413"/>
      <c r="Q263" s="413"/>
      <c r="R263" s="413"/>
      <c r="S263" s="413"/>
      <c r="T263" s="413"/>
      <c r="U263" s="413"/>
      <c r="V263" s="413"/>
      <c r="W263" s="413"/>
      <c r="X263" s="413"/>
      <c r="Y263" s="413"/>
      <c r="Z263" s="413"/>
      <c r="AA263" s="54"/>
      <c r="AB263" s="54"/>
      <c r="AC263" s="54"/>
    </row>
    <row r="264" spans="1:68" ht="16.5" customHeight="1" x14ac:dyDescent="0.25">
      <c r="A264" s="414" t="s">
        <v>389</v>
      </c>
      <c r="B264" s="414"/>
      <c r="C264" s="414"/>
      <c r="D264" s="414"/>
      <c r="E264" s="414"/>
      <c r="F264" s="414"/>
      <c r="G264" s="414"/>
      <c r="H264" s="414"/>
      <c r="I264" s="414"/>
      <c r="J264" s="414"/>
      <c r="K264" s="414"/>
      <c r="L264" s="414"/>
      <c r="M264" s="414"/>
      <c r="N264" s="414"/>
      <c r="O264" s="414"/>
      <c r="P264" s="414"/>
      <c r="Q264" s="414"/>
      <c r="R264" s="414"/>
      <c r="S264" s="414"/>
      <c r="T264" s="414"/>
      <c r="U264" s="414"/>
      <c r="V264" s="414"/>
      <c r="W264" s="414"/>
      <c r="X264" s="414"/>
      <c r="Y264" s="414"/>
      <c r="Z264" s="414"/>
      <c r="AA264" s="65"/>
      <c r="AB264" s="65"/>
      <c r="AC264" s="82"/>
    </row>
    <row r="265" spans="1:68" ht="14.25" customHeight="1" x14ac:dyDescent="0.25">
      <c r="A265" s="415" t="s">
        <v>80</v>
      </c>
      <c r="B265" s="415"/>
      <c r="C265" s="415"/>
      <c r="D265" s="415"/>
      <c r="E265" s="415"/>
      <c r="F265" s="415"/>
      <c r="G265" s="415"/>
      <c r="H265" s="415"/>
      <c r="I265" s="415"/>
      <c r="J265" s="415"/>
      <c r="K265" s="415"/>
      <c r="L265" s="415"/>
      <c r="M265" s="415"/>
      <c r="N265" s="415"/>
      <c r="O265" s="415"/>
      <c r="P265" s="415"/>
      <c r="Q265" s="415"/>
      <c r="R265" s="415"/>
      <c r="S265" s="415"/>
      <c r="T265" s="415"/>
      <c r="U265" s="415"/>
      <c r="V265" s="415"/>
      <c r="W265" s="415"/>
      <c r="X265" s="415"/>
      <c r="Y265" s="415"/>
      <c r="Z265" s="415"/>
      <c r="AA265" s="66"/>
      <c r="AB265" s="66"/>
      <c r="AC265" s="83"/>
    </row>
    <row r="266" spans="1:68" ht="27" customHeight="1" x14ac:dyDescent="0.25">
      <c r="A266" s="63" t="s">
        <v>390</v>
      </c>
      <c r="B266" s="63" t="s">
        <v>391</v>
      </c>
      <c r="C266" s="36">
        <v>4301071029</v>
      </c>
      <c r="D266" s="416">
        <v>4607111035899</v>
      </c>
      <c r="E266" s="416"/>
      <c r="F266" s="62">
        <v>1</v>
      </c>
      <c r="G266" s="37">
        <v>5</v>
      </c>
      <c r="H266" s="62">
        <v>5</v>
      </c>
      <c r="I266" s="62">
        <v>5.2619999999999996</v>
      </c>
      <c r="J266" s="37">
        <v>84</v>
      </c>
      <c r="K266" s="37" t="s">
        <v>85</v>
      </c>
      <c r="L266" s="37" t="s">
        <v>86</v>
      </c>
      <c r="M266" s="38" t="s">
        <v>84</v>
      </c>
      <c r="N266" s="38"/>
      <c r="O266" s="37">
        <v>180</v>
      </c>
      <c r="P266" s="51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6" s="418"/>
      <c r="R266" s="418"/>
      <c r="S266" s="418"/>
      <c r="T266" s="419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279</v>
      </c>
      <c r="AG266" s="81"/>
      <c r="AJ266" s="87" t="s">
        <v>87</v>
      </c>
      <c r="AK266" s="87">
        <v>1</v>
      </c>
      <c r="BB266" s="280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392</v>
      </c>
      <c r="B267" s="63" t="s">
        <v>393</v>
      </c>
      <c r="C267" s="36">
        <v>4301070991</v>
      </c>
      <c r="D267" s="416">
        <v>4607111038180</v>
      </c>
      <c r="E267" s="416"/>
      <c r="F267" s="62">
        <v>0.4</v>
      </c>
      <c r="G267" s="37">
        <v>16</v>
      </c>
      <c r="H267" s="62">
        <v>6.4</v>
      </c>
      <c r="I267" s="62">
        <v>6.71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52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7" s="418"/>
      <c r="R267" s="418"/>
      <c r="S267" s="418"/>
      <c r="T267" s="41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1" t="s">
        <v>394</v>
      </c>
      <c r="AG267" s="81"/>
      <c r="AJ267" s="87" t="s">
        <v>87</v>
      </c>
      <c r="AK267" s="87">
        <v>1</v>
      </c>
      <c r="BB267" s="282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3"/>
      <c r="N268" s="423"/>
      <c r="O268" s="424"/>
      <c r="P268" s="420" t="s">
        <v>40</v>
      </c>
      <c r="Q268" s="421"/>
      <c r="R268" s="421"/>
      <c r="S268" s="421"/>
      <c r="T268" s="421"/>
      <c r="U268" s="421"/>
      <c r="V268" s="422"/>
      <c r="W268" s="42" t="s">
        <v>39</v>
      </c>
      <c r="X268" s="43">
        <f>IFERROR(SUM(X266:X267),"0")</f>
        <v>0</v>
      </c>
      <c r="Y268" s="43">
        <f>IFERROR(SUM(Y266:Y267),"0")</f>
        <v>0</v>
      </c>
      <c r="Z268" s="43">
        <f>IFERROR(IF(Z266="",0,Z266),"0")+IFERROR(IF(Z267="",0,Z267),"0")</f>
        <v>0</v>
      </c>
      <c r="AA268" s="67"/>
      <c r="AB268" s="67"/>
      <c r="AC268" s="67"/>
    </row>
    <row r="269" spans="1:68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3"/>
      <c r="N269" s="423"/>
      <c r="O269" s="424"/>
      <c r="P269" s="420" t="s">
        <v>40</v>
      </c>
      <c r="Q269" s="421"/>
      <c r="R269" s="421"/>
      <c r="S269" s="421"/>
      <c r="T269" s="421"/>
      <c r="U269" s="421"/>
      <c r="V269" s="422"/>
      <c r="W269" s="42" t="s">
        <v>0</v>
      </c>
      <c r="X269" s="43">
        <f>IFERROR(SUMPRODUCT(X266:X267*H266:H267),"0")</f>
        <v>0</v>
      </c>
      <c r="Y269" s="43">
        <f>IFERROR(SUMPRODUCT(Y266:Y267*H266:H267),"0")</f>
        <v>0</v>
      </c>
      <c r="Z269" s="42"/>
      <c r="AA269" s="67"/>
      <c r="AB269" s="67"/>
      <c r="AC269" s="67"/>
    </row>
    <row r="270" spans="1:68" ht="27.75" customHeight="1" x14ac:dyDescent="0.2">
      <c r="A270" s="413" t="s">
        <v>395</v>
      </c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413"/>
      <c r="T270" s="413"/>
      <c r="U270" s="413"/>
      <c r="V270" s="413"/>
      <c r="W270" s="413"/>
      <c r="X270" s="413"/>
      <c r="Y270" s="413"/>
      <c r="Z270" s="413"/>
      <c r="AA270" s="54"/>
      <c r="AB270" s="54"/>
      <c r="AC270" s="54"/>
    </row>
    <row r="271" spans="1:68" ht="16.5" customHeight="1" x14ac:dyDescent="0.25">
      <c r="A271" s="414" t="s">
        <v>396</v>
      </c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4"/>
      <c r="N271" s="414"/>
      <c r="O271" s="414"/>
      <c r="P271" s="414"/>
      <c r="Q271" s="414"/>
      <c r="R271" s="414"/>
      <c r="S271" s="414"/>
      <c r="T271" s="414"/>
      <c r="U271" s="414"/>
      <c r="V271" s="414"/>
      <c r="W271" s="414"/>
      <c r="X271" s="414"/>
      <c r="Y271" s="414"/>
      <c r="Z271" s="414"/>
      <c r="AA271" s="65"/>
      <c r="AB271" s="65"/>
      <c r="AC271" s="82"/>
    </row>
    <row r="272" spans="1:68" ht="14.25" customHeight="1" x14ac:dyDescent="0.25">
      <c r="A272" s="415" t="s">
        <v>397</v>
      </c>
      <c r="B272" s="415"/>
      <c r="C272" s="415"/>
      <c r="D272" s="415"/>
      <c r="E272" s="415"/>
      <c r="F272" s="415"/>
      <c r="G272" s="415"/>
      <c r="H272" s="415"/>
      <c r="I272" s="415"/>
      <c r="J272" s="415"/>
      <c r="K272" s="415"/>
      <c r="L272" s="415"/>
      <c r="M272" s="415"/>
      <c r="N272" s="415"/>
      <c r="O272" s="415"/>
      <c r="P272" s="415"/>
      <c r="Q272" s="415"/>
      <c r="R272" s="415"/>
      <c r="S272" s="415"/>
      <c r="T272" s="415"/>
      <c r="U272" s="415"/>
      <c r="V272" s="415"/>
      <c r="W272" s="415"/>
      <c r="X272" s="415"/>
      <c r="Y272" s="415"/>
      <c r="Z272" s="415"/>
      <c r="AA272" s="66"/>
      <c r="AB272" s="66"/>
      <c r="AC272" s="83"/>
    </row>
    <row r="273" spans="1:68" ht="27" customHeight="1" x14ac:dyDescent="0.25">
      <c r="A273" s="63" t="s">
        <v>398</v>
      </c>
      <c r="B273" s="63" t="s">
        <v>399</v>
      </c>
      <c r="C273" s="36">
        <v>4301133004</v>
      </c>
      <c r="D273" s="416">
        <v>4607111039774</v>
      </c>
      <c r="E273" s="416"/>
      <c r="F273" s="62">
        <v>0.25</v>
      </c>
      <c r="G273" s="37">
        <v>12</v>
      </c>
      <c r="H273" s="62">
        <v>3</v>
      </c>
      <c r="I273" s="62">
        <v>3.22</v>
      </c>
      <c r="J273" s="37">
        <v>70</v>
      </c>
      <c r="K273" s="37" t="s">
        <v>94</v>
      </c>
      <c r="L273" s="37" t="s">
        <v>86</v>
      </c>
      <c r="M273" s="38" t="s">
        <v>84</v>
      </c>
      <c r="N273" s="38"/>
      <c r="O273" s="37">
        <v>180</v>
      </c>
      <c r="P273" s="52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3" s="418"/>
      <c r="R273" s="418"/>
      <c r="S273" s="418"/>
      <c r="T273" s="419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IFERROR(IF(X273="","",X273*0.01788),"")</f>
        <v>0</v>
      </c>
      <c r="AA273" s="68" t="s">
        <v>46</v>
      </c>
      <c r="AB273" s="69" t="s">
        <v>46</v>
      </c>
      <c r="AC273" s="283" t="s">
        <v>400</v>
      </c>
      <c r="AG273" s="81"/>
      <c r="AJ273" s="87" t="s">
        <v>87</v>
      </c>
      <c r="AK273" s="87">
        <v>1</v>
      </c>
      <c r="BB273" s="284" t="s">
        <v>93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3"/>
      <c r="N274" s="423"/>
      <c r="O274" s="424"/>
      <c r="P274" s="420" t="s">
        <v>40</v>
      </c>
      <c r="Q274" s="421"/>
      <c r="R274" s="421"/>
      <c r="S274" s="421"/>
      <c r="T274" s="421"/>
      <c r="U274" s="421"/>
      <c r="V274" s="422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3"/>
      <c r="N275" s="423"/>
      <c r="O275" s="424"/>
      <c r="P275" s="420" t="s">
        <v>40</v>
      </c>
      <c r="Q275" s="421"/>
      <c r="R275" s="421"/>
      <c r="S275" s="421"/>
      <c r="T275" s="421"/>
      <c r="U275" s="421"/>
      <c r="V275" s="422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14.25" customHeight="1" x14ac:dyDescent="0.25">
      <c r="A276" s="415" t="s">
        <v>143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415"/>
      <c r="Z276" s="415"/>
      <c r="AA276" s="66"/>
      <c r="AB276" s="66"/>
      <c r="AC276" s="83"/>
    </row>
    <row r="277" spans="1:68" ht="37.5" customHeight="1" x14ac:dyDescent="0.25">
      <c r="A277" s="63" t="s">
        <v>401</v>
      </c>
      <c r="B277" s="63" t="s">
        <v>402</v>
      </c>
      <c r="C277" s="36">
        <v>4301135400</v>
      </c>
      <c r="D277" s="416">
        <v>4607111039361</v>
      </c>
      <c r="E277" s="416"/>
      <c r="F277" s="62">
        <v>0.25</v>
      </c>
      <c r="G277" s="37">
        <v>12</v>
      </c>
      <c r="H277" s="62">
        <v>3</v>
      </c>
      <c r="I277" s="62">
        <v>3.7035999999999998</v>
      </c>
      <c r="J277" s="37">
        <v>70</v>
      </c>
      <c r="K277" s="37" t="s">
        <v>94</v>
      </c>
      <c r="L277" s="37" t="s">
        <v>86</v>
      </c>
      <c r="M277" s="38" t="s">
        <v>84</v>
      </c>
      <c r="N277" s="38"/>
      <c r="O277" s="37">
        <v>180</v>
      </c>
      <c r="P277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7" s="418"/>
      <c r="R277" s="418"/>
      <c r="S277" s="418"/>
      <c r="T277" s="419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IFERROR(IF(X277="","",X277*0.01788),"")</f>
        <v>0</v>
      </c>
      <c r="AA277" s="68" t="s">
        <v>46</v>
      </c>
      <c r="AB277" s="69" t="s">
        <v>46</v>
      </c>
      <c r="AC277" s="285" t="s">
        <v>400</v>
      </c>
      <c r="AG277" s="81"/>
      <c r="AJ277" s="87" t="s">
        <v>87</v>
      </c>
      <c r="AK277" s="87">
        <v>1</v>
      </c>
      <c r="BB277" s="286" t="s">
        <v>93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23"/>
      <c r="B278" s="423"/>
      <c r="C278" s="423"/>
      <c r="D278" s="423"/>
      <c r="E278" s="423"/>
      <c r="F278" s="423"/>
      <c r="G278" s="423"/>
      <c r="H278" s="423"/>
      <c r="I278" s="423"/>
      <c r="J278" s="423"/>
      <c r="K278" s="423"/>
      <c r="L278" s="423"/>
      <c r="M278" s="423"/>
      <c r="N278" s="423"/>
      <c r="O278" s="424"/>
      <c r="P278" s="420" t="s">
        <v>40</v>
      </c>
      <c r="Q278" s="421"/>
      <c r="R278" s="421"/>
      <c r="S278" s="421"/>
      <c r="T278" s="421"/>
      <c r="U278" s="421"/>
      <c r="V278" s="422"/>
      <c r="W278" s="42" t="s">
        <v>39</v>
      </c>
      <c r="X278" s="43">
        <f>IFERROR(SUM(X277:X277),"0")</f>
        <v>0</v>
      </c>
      <c r="Y278" s="43">
        <f>IFERROR(SUM(Y277:Y277),"0")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423"/>
      <c r="B279" s="423"/>
      <c r="C279" s="423"/>
      <c r="D279" s="423"/>
      <c r="E279" s="423"/>
      <c r="F279" s="423"/>
      <c r="G279" s="423"/>
      <c r="H279" s="423"/>
      <c r="I279" s="423"/>
      <c r="J279" s="423"/>
      <c r="K279" s="423"/>
      <c r="L279" s="423"/>
      <c r="M279" s="423"/>
      <c r="N279" s="423"/>
      <c r="O279" s="424"/>
      <c r="P279" s="420" t="s">
        <v>40</v>
      </c>
      <c r="Q279" s="421"/>
      <c r="R279" s="421"/>
      <c r="S279" s="421"/>
      <c r="T279" s="421"/>
      <c r="U279" s="421"/>
      <c r="V279" s="422"/>
      <c r="W279" s="42" t="s">
        <v>0</v>
      </c>
      <c r="X279" s="43">
        <f>IFERROR(SUMPRODUCT(X277:X277*H277:H277),"0")</f>
        <v>0</v>
      </c>
      <c r="Y279" s="43">
        <f>IFERROR(SUMPRODUCT(Y277:Y277*H277:H277),"0")</f>
        <v>0</v>
      </c>
      <c r="Z279" s="42"/>
      <c r="AA279" s="67"/>
      <c r="AB279" s="67"/>
      <c r="AC279" s="67"/>
    </row>
    <row r="280" spans="1:68" ht="27.75" customHeight="1" x14ac:dyDescent="0.2">
      <c r="A280" s="413" t="s">
        <v>264</v>
      </c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3"/>
      <c r="O280" s="413"/>
      <c r="P280" s="413"/>
      <c r="Q280" s="413"/>
      <c r="R280" s="413"/>
      <c r="S280" s="413"/>
      <c r="T280" s="413"/>
      <c r="U280" s="413"/>
      <c r="V280" s="413"/>
      <c r="W280" s="413"/>
      <c r="X280" s="413"/>
      <c r="Y280" s="413"/>
      <c r="Z280" s="413"/>
      <c r="AA280" s="54"/>
      <c r="AB280" s="54"/>
      <c r="AC280" s="54"/>
    </row>
    <row r="281" spans="1:68" ht="16.5" customHeight="1" x14ac:dyDescent="0.25">
      <c r="A281" s="414" t="s">
        <v>264</v>
      </c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414"/>
      <c r="Z281" s="414"/>
      <c r="AA281" s="65"/>
      <c r="AB281" s="65"/>
      <c r="AC281" s="82"/>
    </row>
    <row r="282" spans="1:68" ht="14.25" customHeight="1" x14ac:dyDescent="0.25">
      <c r="A282" s="415" t="s">
        <v>80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415"/>
      <c r="Z282" s="415"/>
      <c r="AA282" s="66"/>
      <c r="AB282" s="66"/>
      <c r="AC282" s="83"/>
    </row>
    <row r="283" spans="1:68" ht="27" customHeight="1" x14ac:dyDescent="0.25">
      <c r="A283" s="63" t="s">
        <v>403</v>
      </c>
      <c r="B283" s="63" t="s">
        <v>404</v>
      </c>
      <c r="C283" s="36">
        <v>4301071014</v>
      </c>
      <c r="D283" s="416">
        <v>4640242181264</v>
      </c>
      <c r="E283" s="416"/>
      <c r="F283" s="62">
        <v>0.7</v>
      </c>
      <c r="G283" s="37">
        <v>10</v>
      </c>
      <c r="H283" s="62">
        <v>7</v>
      </c>
      <c r="I283" s="62">
        <v>7.28</v>
      </c>
      <c r="J283" s="37">
        <v>84</v>
      </c>
      <c r="K283" s="37" t="s">
        <v>85</v>
      </c>
      <c r="L283" s="37" t="s">
        <v>86</v>
      </c>
      <c r="M283" s="38" t="s">
        <v>84</v>
      </c>
      <c r="N283" s="38"/>
      <c r="O283" s="37">
        <v>180</v>
      </c>
      <c r="P283" s="523" t="s">
        <v>405</v>
      </c>
      <c r="Q283" s="418"/>
      <c r="R283" s="418"/>
      <c r="S283" s="418"/>
      <c r="T283" s="419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406</v>
      </c>
      <c r="AG283" s="81"/>
      <c r="AJ283" s="87" t="s">
        <v>87</v>
      </c>
      <c r="AK283" s="87">
        <v>1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ht="27" customHeight="1" x14ac:dyDescent="0.25">
      <c r="A284" s="63" t="s">
        <v>407</v>
      </c>
      <c r="B284" s="63" t="s">
        <v>408</v>
      </c>
      <c r="C284" s="36">
        <v>4301071021</v>
      </c>
      <c r="D284" s="416">
        <v>4640242181325</v>
      </c>
      <c r="E284" s="416"/>
      <c r="F284" s="62">
        <v>0.7</v>
      </c>
      <c r="G284" s="37">
        <v>10</v>
      </c>
      <c r="H284" s="62">
        <v>7</v>
      </c>
      <c r="I284" s="62">
        <v>7.28</v>
      </c>
      <c r="J284" s="37">
        <v>84</v>
      </c>
      <c r="K284" s="37" t="s">
        <v>85</v>
      </c>
      <c r="L284" s="37" t="s">
        <v>86</v>
      </c>
      <c r="M284" s="38" t="s">
        <v>84</v>
      </c>
      <c r="N284" s="38"/>
      <c r="O284" s="37">
        <v>180</v>
      </c>
      <c r="P284" s="524" t="s">
        <v>409</v>
      </c>
      <c r="Q284" s="418"/>
      <c r="R284" s="418"/>
      <c r="S284" s="418"/>
      <c r="T284" s="419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9" t="s">
        <v>406</v>
      </c>
      <c r="AG284" s="81"/>
      <c r="AJ284" s="87" t="s">
        <v>87</v>
      </c>
      <c r="AK284" s="87">
        <v>1</v>
      </c>
      <c r="BB284" s="290" t="s">
        <v>70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410</v>
      </c>
      <c r="B285" s="63" t="s">
        <v>411</v>
      </c>
      <c r="C285" s="36">
        <v>4301070993</v>
      </c>
      <c r="D285" s="416">
        <v>4640242180670</v>
      </c>
      <c r="E285" s="416"/>
      <c r="F285" s="62">
        <v>1</v>
      </c>
      <c r="G285" s="37">
        <v>6</v>
      </c>
      <c r="H285" s="62">
        <v>6</v>
      </c>
      <c r="I285" s="62">
        <v>6.23</v>
      </c>
      <c r="J285" s="37">
        <v>84</v>
      </c>
      <c r="K285" s="37" t="s">
        <v>85</v>
      </c>
      <c r="L285" s="37" t="s">
        <v>86</v>
      </c>
      <c r="M285" s="38" t="s">
        <v>84</v>
      </c>
      <c r="N285" s="38"/>
      <c r="O285" s="37">
        <v>180</v>
      </c>
      <c r="P285" s="525" t="s">
        <v>412</v>
      </c>
      <c r="Q285" s="418"/>
      <c r="R285" s="418"/>
      <c r="S285" s="418"/>
      <c r="T285" s="419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1" t="s">
        <v>413</v>
      </c>
      <c r="AG285" s="81"/>
      <c r="AJ285" s="87" t="s">
        <v>87</v>
      </c>
      <c r="AK285" s="87">
        <v>1</v>
      </c>
      <c r="BB285" s="292" t="s">
        <v>70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3"/>
      <c r="N286" s="423"/>
      <c r="O286" s="424"/>
      <c r="P286" s="420" t="s">
        <v>40</v>
      </c>
      <c r="Q286" s="421"/>
      <c r="R286" s="421"/>
      <c r="S286" s="421"/>
      <c r="T286" s="421"/>
      <c r="U286" s="421"/>
      <c r="V286" s="422"/>
      <c r="W286" s="42" t="s">
        <v>39</v>
      </c>
      <c r="X286" s="43">
        <f>IFERROR(SUM(X283:X285),"0")</f>
        <v>0</v>
      </c>
      <c r="Y286" s="43">
        <f>IFERROR(SUM(Y283:Y285),"0")</f>
        <v>0</v>
      </c>
      <c r="Z286" s="43">
        <f>IFERROR(IF(Z283="",0,Z283),"0")+IFERROR(IF(Z284="",0,Z284),"0")+IFERROR(IF(Z285="",0,Z285),"0")</f>
        <v>0</v>
      </c>
      <c r="AA286" s="67"/>
      <c r="AB286" s="67"/>
      <c r="AC286" s="67"/>
    </row>
    <row r="287" spans="1:68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3"/>
      <c r="N287" s="423"/>
      <c r="O287" s="424"/>
      <c r="P287" s="420" t="s">
        <v>40</v>
      </c>
      <c r="Q287" s="421"/>
      <c r="R287" s="421"/>
      <c r="S287" s="421"/>
      <c r="T287" s="421"/>
      <c r="U287" s="421"/>
      <c r="V287" s="422"/>
      <c r="W287" s="42" t="s">
        <v>0</v>
      </c>
      <c r="X287" s="43">
        <f>IFERROR(SUMPRODUCT(X283:X285*H283:H285),"0")</f>
        <v>0</v>
      </c>
      <c r="Y287" s="43">
        <f>IFERROR(SUMPRODUCT(Y283:Y285*H283:H285),"0")</f>
        <v>0</v>
      </c>
      <c r="Z287" s="42"/>
      <c r="AA287" s="67"/>
      <c r="AB287" s="67"/>
      <c r="AC287" s="67"/>
    </row>
    <row r="288" spans="1:68" ht="14.25" customHeight="1" x14ac:dyDescent="0.25">
      <c r="A288" s="415" t="s">
        <v>165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415"/>
      <c r="Z288" s="415"/>
      <c r="AA288" s="66"/>
      <c r="AB288" s="66"/>
      <c r="AC288" s="83"/>
    </row>
    <row r="289" spans="1:68" ht="27" customHeight="1" x14ac:dyDescent="0.25">
      <c r="A289" s="63" t="s">
        <v>414</v>
      </c>
      <c r="B289" s="63" t="s">
        <v>415</v>
      </c>
      <c r="C289" s="36">
        <v>4301131019</v>
      </c>
      <c r="D289" s="416">
        <v>4640242180427</v>
      </c>
      <c r="E289" s="416"/>
      <c r="F289" s="62">
        <v>1.8</v>
      </c>
      <c r="G289" s="37">
        <v>1</v>
      </c>
      <c r="H289" s="62">
        <v>1.8</v>
      </c>
      <c r="I289" s="62">
        <v>1.915</v>
      </c>
      <c r="J289" s="37">
        <v>234</v>
      </c>
      <c r="K289" s="37" t="s">
        <v>155</v>
      </c>
      <c r="L289" s="37" t="s">
        <v>86</v>
      </c>
      <c r="M289" s="38" t="s">
        <v>84</v>
      </c>
      <c r="N289" s="38"/>
      <c r="O289" s="37">
        <v>180</v>
      </c>
      <c r="P289" s="52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9" s="418"/>
      <c r="R289" s="418"/>
      <c r="S289" s="418"/>
      <c r="T289" s="419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93" t="s">
        <v>416</v>
      </c>
      <c r="AG289" s="81"/>
      <c r="AJ289" s="87" t="s">
        <v>87</v>
      </c>
      <c r="AK289" s="87">
        <v>1</v>
      </c>
      <c r="BB289" s="294" t="s">
        <v>93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23"/>
      <c r="B290" s="423"/>
      <c r="C290" s="423"/>
      <c r="D290" s="423"/>
      <c r="E290" s="423"/>
      <c r="F290" s="423"/>
      <c r="G290" s="423"/>
      <c r="H290" s="423"/>
      <c r="I290" s="423"/>
      <c r="J290" s="423"/>
      <c r="K290" s="423"/>
      <c r="L290" s="423"/>
      <c r="M290" s="423"/>
      <c r="N290" s="423"/>
      <c r="O290" s="424"/>
      <c r="P290" s="420" t="s">
        <v>40</v>
      </c>
      <c r="Q290" s="421"/>
      <c r="R290" s="421"/>
      <c r="S290" s="421"/>
      <c r="T290" s="421"/>
      <c r="U290" s="421"/>
      <c r="V290" s="422"/>
      <c r="W290" s="42" t="s">
        <v>39</v>
      </c>
      <c r="X290" s="43">
        <f>IFERROR(SUM(X289:X289),"0")</f>
        <v>0</v>
      </c>
      <c r="Y290" s="43">
        <f>IFERROR(SUM(Y289:Y289),"0")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423"/>
      <c r="B291" s="423"/>
      <c r="C291" s="423"/>
      <c r="D291" s="423"/>
      <c r="E291" s="423"/>
      <c r="F291" s="423"/>
      <c r="G291" s="423"/>
      <c r="H291" s="423"/>
      <c r="I291" s="423"/>
      <c r="J291" s="423"/>
      <c r="K291" s="423"/>
      <c r="L291" s="423"/>
      <c r="M291" s="423"/>
      <c r="N291" s="423"/>
      <c r="O291" s="424"/>
      <c r="P291" s="420" t="s">
        <v>40</v>
      </c>
      <c r="Q291" s="421"/>
      <c r="R291" s="421"/>
      <c r="S291" s="421"/>
      <c r="T291" s="421"/>
      <c r="U291" s="421"/>
      <c r="V291" s="422"/>
      <c r="W291" s="42" t="s">
        <v>0</v>
      </c>
      <c r="X291" s="43">
        <f>IFERROR(SUMPRODUCT(X289:X289*H289:H289),"0")</f>
        <v>0</v>
      </c>
      <c r="Y291" s="43">
        <f>IFERROR(SUMPRODUCT(Y289:Y289*H289:H289),"0")</f>
        <v>0</v>
      </c>
      <c r="Z291" s="42"/>
      <c r="AA291" s="67"/>
      <c r="AB291" s="67"/>
      <c r="AC291" s="67"/>
    </row>
    <row r="292" spans="1:68" ht="14.25" customHeight="1" x14ac:dyDescent="0.25">
      <c r="A292" s="415" t="s">
        <v>89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415"/>
      <c r="Z292" s="415"/>
      <c r="AA292" s="66"/>
      <c r="AB292" s="66"/>
      <c r="AC292" s="83"/>
    </row>
    <row r="293" spans="1:68" ht="27" customHeight="1" x14ac:dyDescent="0.25">
      <c r="A293" s="63" t="s">
        <v>417</v>
      </c>
      <c r="B293" s="63" t="s">
        <v>418</v>
      </c>
      <c r="C293" s="36">
        <v>4301132080</v>
      </c>
      <c r="D293" s="416">
        <v>4640242180397</v>
      </c>
      <c r="E293" s="416"/>
      <c r="F293" s="62">
        <v>1</v>
      </c>
      <c r="G293" s="37">
        <v>6</v>
      </c>
      <c r="H293" s="62">
        <v>6</v>
      </c>
      <c r="I293" s="62">
        <v>6.26</v>
      </c>
      <c r="J293" s="37">
        <v>84</v>
      </c>
      <c r="K293" s="37" t="s">
        <v>85</v>
      </c>
      <c r="L293" s="37" t="s">
        <v>86</v>
      </c>
      <c r="M293" s="38" t="s">
        <v>84</v>
      </c>
      <c r="N293" s="38"/>
      <c r="O293" s="37">
        <v>180</v>
      </c>
      <c r="P293" s="52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3" s="418"/>
      <c r="R293" s="418"/>
      <c r="S293" s="418"/>
      <c r="T293" s="419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5" t="s">
        <v>419</v>
      </c>
      <c r="AG293" s="81"/>
      <c r="AJ293" s="87" t="s">
        <v>87</v>
      </c>
      <c r="AK293" s="87">
        <v>1</v>
      </c>
      <c r="BB293" s="296" t="s">
        <v>93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420</v>
      </c>
      <c r="B294" s="63" t="s">
        <v>421</v>
      </c>
      <c r="C294" s="36">
        <v>4301132104</v>
      </c>
      <c r="D294" s="416">
        <v>4640242181219</v>
      </c>
      <c r="E294" s="416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155</v>
      </c>
      <c r="L294" s="37" t="s">
        <v>86</v>
      </c>
      <c r="M294" s="38" t="s">
        <v>84</v>
      </c>
      <c r="N294" s="38"/>
      <c r="O294" s="37">
        <v>180</v>
      </c>
      <c r="P294" s="528" t="s">
        <v>422</v>
      </c>
      <c r="Q294" s="418"/>
      <c r="R294" s="418"/>
      <c r="S294" s="418"/>
      <c r="T294" s="419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7" t="s">
        <v>419</v>
      </c>
      <c r="AG294" s="81"/>
      <c r="AJ294" s="87" t="s">
        <v>87</v>
      </c>
      <c r="AK294" s="87">
        <v>1</v>
      </c>
      <c r="BB294" s="298" t="s">
        <v>93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23"/>
      <c r="B295" s="423"/>
      <c r="C295" s="423"/>
      <c r="D295" s="423"/>
      <c r="E295" s="423"/>
      <c r="F295" s="423"/>
      <c r="G295" s="423"/>
      <c r="H295" s="423"/>
      <c r="I295" s="423"/>
      <c r="J295" s="423"/>
      <c r="K295" s="423"/>
      <c r="L295" s="423"/>
      <c r="M295" s="423"/>
      <c r="N295" s="423"/>
      <c r="O295" s="424"/>
      <c r="P295" s="420" t="s">
        <v>40</v>
      </c>
      <c r="Q295" s="421"/>
      <c r="R295" s="421"/>
      <c r="S295" s="421"/>
      <c r="T295" s="421"/>
      <c r="U295" s="421"/>
      <c r="V295" s="422"/>
      <c r="W295" s="42" t="s">
        <v>39</v>
      </c>
      <c r="X295" s="43">
        <f>IFERROR(SUM(X293:X294),"0")</f>
        <v>0</v>
      </c>
      <c r="Y295" s="43">
        <f>IFERROR(SUM(Y293:Y294),"0")</f>
        <v>0</v>
      </c>
      <c r="Z295" s="43">
        <f>IFERROR(IF(Z293="",0,Z293),"0")+IFERROR(IF(Z294="",0,Z294),"0")</f>
        <v>0</v>
      </c>
      <c r="AA295" s="67"/>
      <c r="AB295" s="67"/>
      <c r="AC295" s="67"/>
    </row>
    <row r="296" spans="1:68" x14ac:dyDescent="0.2">
      <c r="A296" s="423"/>
      <c r="B296" s="423"/>
      <c r="C296" s="423"/>
      <c r="D296" s="423"/>
      <c r="E296" s="423"/>
      <c r="F296" s="423"/>
      <c r="G296" s="423"/>
      <c r="H296" s="423"/>
      <c r="I296" s="423"/>
      <c r="J296" s="423"/>
      <c r="K296" s="423"/>
      <c r="L296" s="423"/>
      <c r="M296" s="423"/>
      <c r="N296" s="423"/>
      <c r="O296" s="424"/>
      <c r="P296" s="420" t="s">
        <v>40</v>
      </c>
      <c r="Q296" s="421"/>
      <c r="R296" s="421"/>
      <c r="S296" s="421"/>
      <c r="T296" s="421"/>
      <c r="U296" s="421"/>
      <c r="V296" s="422"/>
      <c r="W296" s="42" t="s">
        <v>0</v>
      </c>
      <c r="X296" s="43">
        <f>IFERROR(SUMPRODUCT(X293:X294*H293:H294),"0")</f>
        <v>0</v>
      </c>
      <c r="Y296" s="43">
        <f>IFERROR(SUMPRODUCT(Y293:Y294*H293:H294),"0")</f>
        <v>0</v>
      </c>
      <c r="Z296" s="42"/>
      <c r="AA296" s="67"/>
      <c r="AB296" s="67"/>
      <c r="AC296" s="67"/>
    </row>
    <row r="297" spans="1:68" ht="14.25" customHeight="1" x14ac:dyDescent="0.25">
      <c r="A297" s="415" t="s">
        <v>137</v>
      </c>
      <c r="B297" s="415"/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5"/>
      <c r="P297" s="415"/>
      <c r="Q297" s="415"/>
      <c r="R297" s="415"/>
      <c r="S297" s="415"/>
      <c r="T297" s="415"/>
      <c r="U297" s="415"/>
      <c r="V297" s="415"/>
      <c r="W297" s="415"/>
      <c r="X297" s="415"/>
      <c r="Y297" s="415"/>
      <c r="Z297" s="415"/>
      <c r="AA297" s="66"/>
      <c r="AB297" s="66"/>
      <c r="AC297" s="83"/>
    </row>
    <row r="298" spans="1:68" ht="27" customHeight="1" x14ac:dyDescent="0.25">
      <c r="A298" s="63" t="s">
        <v>423</v>
      </c>
      <c r="B298" s="63" t="s">
        <v>424</v>
      </c>
      <c r="C298" s="36">
        <v>4301136051</v>
      </c>
      <c r="D298" s="416">
        <v>4640242180304</v>
      </c>
      <c r="E298" s="416"/>
      <c r="F298" s="62">
        <v>2.7</v>
      </c>
      <c r="G298" s="37">
        <v>1</v>
      </c>
      <c r="H298" s="62">
        <v>2.7</v>
      </c>
      <c r="I298" s="62">
        <v>2.8906000000000001</v>
      </c>
      <c r="J298" s="37">
        <v>126</v>
      </c>
      <c r="K298" s="37" t="s">
        <v>94</v>
      </c>
      <c r="L298" s="37" t="s">
        <v>86</v>
      </c>
      <c r="M298" s="38" t="s">
        <v>84</v>
      </c>
      <c r="N298" s="38"/>
      <c r="O298" s="37">
        <v>180</v>
      </c>
      <c r="P298" s="529" t="s">
        <v>425</v>
      </c>
      <c r="Q298" s="418"/>
      <c r="R298" s="418"/>
      <c r="S298" s="418"/>
      <c r="T298" s="419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426</v>
      </c>
      <c r="AG298" s="81"/>
      <c r="AJ298" s="87" t="s">
        <v>87</v>
      </c>
      <c r="AK298" s="87">
        <v>1</v>
      </c>
      <c r="BB298" s="300" t="s">
        <v>93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ht="27" customHeight="1" x14ac:dyDescent="0.25">
      <c r="A299" s="63" t="s">
        <v>427</v>
      </c>
      <c r="B299" s="63" t="s">
        <v>428</v>
      </c>
      <c r="C299" s="36">
        <v>4301136053</v>
      </c>
      <c r="D299" s="416">
        <v>4640242180236</v>
      </c>
      <c r="E299" s="416"/>
      <c r="F299" s="62">
        <v>5</v>
      </c>
      <c r="G299" s="37">
        <v>1</v>
      </c>
      <c r="H299" s="62">
        <v>5</v>
      </c>
      <c r="I299" s="62">
        <v>5.2350000000000003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5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9" s="418"/>
      <c r="R299" s="418"/>
      <c r="S299" s="418"/>
      <c r="T299" s="419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426</v>
      </c>
      <c r="AG299" s="81"/>
      <c r="AJ299" s="87" t="s">
        <v>87</v>
      </c>
      <c r="AK299" s="87">
        <v>1</v>
      </c>
      <c r="BB299" s="302" t="s">
        <v>93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ht="27" customHeight="1" x14ac:dyDescent="0.25">
      <c r="A300" s="63" t="s">
        <v>429</v>
      </c>
      <c r="B300" s="63" t="s">
        <v>430</v>
      </c>
      <c r="C300" s="36">
        <v>4301136052</v>
      </c>
      <c r="D300" s="416">
        <v>4640242180410</v>
      </c>
      <c r="E300" s="416"/>
      <c r="F300" s="62">
        <v>2.2400000000000002</v>
      </c>
      <c r="G300" s="37">
        <v>1</v>
      </c>
      <c r="H300" s="62">
        <v>2.2400000000000002</v>
      </c>
      <c r="I300" s="62">
        <v>2.4319999999999999</v>
      </c>
      <c r="J300" s="37">
        <v>126</v>
      </c>
      <c r="K300" s="37" t="s">
        <v>94</v>
      </c>
      <c r="L300" s="37" t="s">
        <v>86</v>
      </c>
      <c r="M300" s="38" t="s">
        <v>84</v>
      </c>
      <c r="N300" s="38"/>
      <c r="O300" s="37">
        <v>180</v>
      </c>
      <c r="P300" s="5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0" s="418"/>
      <c r="R300" s="418"/>
      <c r="S300" s="418"/>
      <c r="T300" s="419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303" t="s">
        <v>426</v>
      </c>
      <c r="AG300" s="81"/>
      <c r="AJ300" s="87" t="s">
        <v>87</v>
      </c>
      <c r="AK300" s="87">
        <v>1</v>
      </c>
      <c r="BB300" s="304" t="s">
        <v>93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x14ac:dyDescent="0.2">
      <c r="A301" s="423"/>
      <c r="B301" s="423"/>
      <c r="C301" s="423"/>
      <c r="D301" s="423"/>
      <c r="E301" s="423"/>
      <c r="F301" s="423"/>
      <c r="G301" s="423"/>
      <c r="H301" s="423"/>
      <c r="I301" s="423"/>
      <c r="J301" s="423"/>
      <c r="K301" s="423"/>
      <c r="L301" s="423"/>
      <c r="M301" s="423"/>
      <c r="N301" s="423"/>
      <c r="O301" s="424"/>
      <c r="P301" s="420" t="s">
        <v>40</v>
      </c>
      <c r="Q301" s="421"/>
      <c r="R301" s="421"/>
      <c r="S301" s="421"/>
      <c r="T301" s="421"/>
      <c r="U301" s="421"/>
      <c r="V301" s="422"/>
      <c r="W301" s="42" t="s">
        <v>39</v>
      </c>
      <c r="X301" s="43">
        <f>IFERROR(SUM(X298:X300),"0")</f>
        <v>0</v>
      </c>
      <c r="Y301" s="43">
        <f>IFERROR(SUM(Y298:Y300),"0")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423"/>
      <c r="B302" s="423"/>
      <c r="C302" s="423"/>
      <c r="D302" s="423"/>
      <c r="E302" s="423"/>
      <c r="F302" s="423"/>
      <c r="G302" s="423"/>
      <c r="H302" s="423"/>
      <c r="I302" s="423"/>
      <c r="J302" s="423"/>
      <c r="K302" s="423"/>
      <c r="L302" s="423"/>
      <c r="M302" s="423"/>
      <c r="N302" s="423"/>
      <c r="O302" s="424"/>
      <c r="P302" s="420" t="s">
        <v>40</v>
      </c>
      <c r="Q302" s="421"/>
      <c r="R302" s="421"/>
      <c r="S302" s="421"/>
      <c r="T302" s="421"/>
      <c r="U302" s="421"/>
      <c r="V302" s="422"/>
      <c r="W302" s="42" t="s">
        <v>0</v>
      </c>
      <c r="X302" s="43">
        <f>IFERROR(SUMPRODUCT(X298:X300*H298:H300),"0")</f>
        <v>0</v>
      </c>
      <c r="Y302" s="43">
        <f>IFERROR(SUMPRODUCT(Y298:Y300*H298:H300),"0")</f>
        <v>0</v>
      </c>
      <c r="Z302" s="42"/>
      <c r="AA302" s="67"/>
      <c r="AB302" s="67"/>
      <c r="AC302" s="67"/>
    </row>
    <row r="303" spans="1:68" ht="14.25" customHeight="1" x14ac:dyDescent="0.25">
      <c r="A303" s="415" t="s">
        <v>143</v>
      </c>
      <c r="B303" s="415"/>
      <c r="C303" s="415"/>
      <c r="D303" s="415"/>
      <c r="E303" s="415"/>
      <c r="F303" s="415"/>
      <c r="G303" s="415"/>
      <c r="H303" s="415"/>
      <c r="I303" s="415"/>
      <c r="J303" s="415"/>
      <c r="K303" s="415"/>
      <c r="L303" s="415"/>
      <c r="M303" s="415"/>
      <c r="N303" s="415"/>
      <c r="O303" s="415"/>
      <c r="P303" s="415"/>
      <c r="Q303" s="415"/>
      <c r="R303" s="415"/>
      <c r="S303" s="415"/>
      <c r="T303" s="415"/>
      <c r="U303" s="415"/>
      <c r="V303" s="415"/>
      <c r="W303" s="415"/>
      <c r="X303" s="415"/>
      <c r="Y303" s="415"/>
      <c r="Z303" s="415"/>
      <c r="AA303" s="66"/>
      <c r="AB303" s="66"/>
      <c r="AC303" s="83"/>
    </row>
    <row r="304" spans="1:68" ht="37.5" customHeight="1" x14ac:dyDescent="0.25">
      <c r="A304" s="63" t="s">
        <v>431</v>
      </c>
      <c r="B304" s="63" t="s">
        <v>432</v>
      </c>
      <c r="C304" s="36">
        <v>4301135504</v>
      </c>
      <c r="D304" s="416">
        <v>4640242181554</v>
      </c>
      <c r="E304" s="416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94</v>
      </c>
      <c r="L304" s="37" t="s">
        <v>86</v>
      </c>
      <c r="M304" s="38" t="s">
        <v>84</v>
      </c>
      <c r="N304" s="38"/>
      <c r="O304" s="37">
        <v>180</v>
      </c>
      <c r="P304" s="532" t="s">
        <v>433</v>
      </c>
      <c r="Q304" s="418"/>
      <c r="R304" s="418"/>
      <c r="S304" s="418"/>
      <c r="T304" s="41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ref="Y304:Y322" si="24">IFERROR(IF(X304="","",X304),"")</f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05" t="s">
        <v>434</v>
      </c>
      <c r="AG304" s="81"/>
      <c r="AJ304" s="87" t="s">
        <v>87</v>
      </c>
      <c r="AK304" s="87">
        <v>1</v>
      </c>
      <c r="BB304" s="306" t="s">
        <v>93</v>
      </c>
      <c r="BM304" s="81">
        <f t="shared" ref="BM304:BM322" si="25">IFERROR(X304*I304,"0")</f>
        <v>0</v>
      </c>
      <c r="BN304" s="81">
        <f t="shared" ref="BN304:BN322" si="26">IFERROR(Y304*I304,"0")</f>
        <v>0</v>
      </c>
      <c r="BO304" s="81">
        <f t="shared" ref="BO304:BO322" si="27">IFERROR(X304/J304,"0")</f>
        <v>0</v>
      </c>
      <c r="BP304" s="81">
        <f t="shared" ref="BP304:BP322" si="28">IFERROR(Y304/J304,"0")</f>
        <v>0</v>
      </c>
    </row>
    <row r="305" spans="1:68" ht="27" customHeight="1" x14ac:dyDescent="0.25">
      <c r="A305" s="63" t="s">
        <v>435</v>
      </c>
      <c r="B305" s="63" t="s">
        <v>436</v>
      </c>
      <c r="C305" s="36">
        <v>4301135518</v>
      </c>
      <c r="D305" s="416">
        <v>4640242181561</v>
      </c>
      <c r="E305" s="416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33" t="s">
        <v>437</v>
      </c>
      <c r="Q305" s="418"/>
      <c r="R305" s="418"/>
      <c r="S305" s="418"/>
      <c r="T305" s="41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IFERROR(IF(X305="","",X305*0.00936),"")</f>
        <v>0</v>
      </c>
      <c r="AA305" s="68" t="s">
        <v>46</v>
      </c>
      <c r="AB305" s="69" t="s">
        <v>46</v>
      </c>
      <c r="AC305" s="307" t="s">
        <v>438</v>
      </c>
      <c r="AG305" s="81"/>
      <c r="AJ305" s="87" t="s">
        <v>87</v>
      </c>
      <c r="AK305" s="87">
        <v>1</v>
      </c>
      <c r="BB305" s="308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439</v>
      </c>
      <c r="B306" s="63" t="s">
        <v>440</v>
      </c>
      <c r="C306" s="36">
        <v>4301135374</v>
      </c>
      <c r="D306" s="416">
        <v>4640242181424</v>
      </c>
      <c r="E306" s="416"/>
      <c r="F306" s="62">
        <v>5.5</v>
      </c>
      <c r="G306" s="37">
        <v>1</v>
      </c>
      <c r="H306" s="62">
        <v>5.5</v>
      </c>
      <c r="I306" s="62">
        <v>5.7350000000000003</v>
      </c>
      <c r="J306" s="37">
        <v>84</v>
      </c>
      <c r="K306" s="37" t="s">
        <v>85</v>
      </c>
      <c r="L306" s="37" t="s">
        <v>86</v>
      </c>
      <c r="M306" s="38" t="s">
        <v>84</v>
      </c>
      <c r="N306" s="38"/>
      <c r="O306" s="37">
        <v>180</v>
      </c>
      <c r="P306" s="53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6" s="418"/>
      <c r="R306" s="418"/>
      <c r="S306" s="418"/>
      <c r="T306" s="419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>IFERROR(IF(X306="","",X306*0.0155),"")</f>
        <v>0</v>
      </c>
      <c r="AA306" s="68" t="s">
        <v>46</v>
      </c>
      <c r="AB306" s="69" t="s">
        <v>46</v>
      </c>
      <c r="AC306" s="309" t="s">
        <v>434</v>
      </c>
      <c r="AG306" s="81"/>
      <c r="AJ306" s="87" t="s">
        <v>87</v>
      </c>
      <c r="AK306" s="87">
        <v>1</v>
      </c>
      <c r="BB306" s="310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441</v>
      </c>
      <c r="B307" s="63" t="s">
        <v>442</v>
      </c>
      <c r="C307" s="36">
        <v>4301135320</v>
      </c>
      <c r="D307" s="416">
        <v>4640242181592</v>
      </c>
      <c r="E307" s="416"/>
      <c r="F307" s="62">
        <v>3.5</v>
      </c>
      <c r="G307" s="37">
        <v>1</v>
      </c>
      <c r="H307" s="62">
        <v>3.5</v>
      </c>
      <c r="I307" s="62">
        <v>3.6850000000000001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35" t="s">
        <v>443</v>
      </c>
      <c r="Q307" s="418"/>
      <c r="R307" s="418"/>
      <c r="S307" s="418"/>
      <c r="T307" s="419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ref="Z307:Z315" si="29">IFERROR(IF(X307="","",X307*0.00936),"")</f>
        <v>0</v>
      </c>
      <c r="AA307" s="68" t="s">
        <v>46</v>
      </c>
      <c r="AB307" s="69" t="s">
        <v>46</v>
      </c>
      <c r="AC307" s="311" t="s">
        <v>444</v>
      </c>
      <c r="AG307" s="81"/>
      <c r="AJ307" s="87" t="s">
        <v>87</v>
      </c>
      <c r="AK307" s="87">
        <v>1</v>
      </c>
      <c r="BB307" s="312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445</v>
      </c>
      <c r="B308" s="63" t="s">
        <v>446</v>
      </c>
      <c r="C308" s="36">
        <v>4301135552</v>
      </c>
      <c r="D308" s="416">
        <v>4640242181431</v>
      </c>
      <c r="E308" s="416"/>
      <c r="F308" s="62">
        <v>3.5</v>
      </c>
      <c r="G308" s="37">
        <v>1</v>
      </c>
      <c r="H308" s="62">
        <v>3.5</v>
      </c>
      <c r="I308" s="62">
        <v>3.6920000000000002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36" t="s">
        <v>447</v>
      </c>
      <c r="Q308" s="418"/>
      <c r="R308" s="418"/>
      <c r="S308" s="418"/>
      <c r="T308" s="419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448</v>
      </c>
      <c r="AG308" s="81"/>
      <c r="AJ308" s="87" t="s">
        <v>87</v>
      </c>
      <c r="AK308" s="87">
        <v>1</v>
      </c>
      <c r="BB308" s="314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449</v>
      </c>
      <c r="B309" s="63" t="s">
        <v>450</v>
      </c>
      <c r="C309" s="36">
        <v>4301135405</v>
      </c>
      <c r="D309" s="416">
        <v>4640242181523</v>
      </c>
      <c r="E309" s="416"/>
      <c r="F309" s="62">
        <v>3</v>
      </c>
      <c r="G309" s="37">
        <v>1</v>
      </c>
      <c r="H309" s="62">
        <v>3</v>
      </c>
      <c r="I309" s="62">
        <v>3.1920000000000002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3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9" s="418"/>
      <c r="R309" s="418"/>
      <c r="S309" s="418"/>
      <c r="T309" s="41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438</v>
      </c>
      <c r="AG309" s="81"/>
      <c r="AJ309" s="87" t="s">
        <v>87</v>
      </c>
      <c r="AK309" s="87">
        <v>1</v>
      </c>
      <c r="BB309" s="316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37.5" customHeight="1" x14ac:dyDescent="0.25">
      <c r="A310" s="63" t="s">
        <v>451</v>
      </c>
      <c r="B310" s="63" t="s">
        <v>452</v>
      </c>
      <c r="C310" s="36">
        <v>4301135404</v>
      </c>
      <c r="D310" s="416">
        <v>4640242181516</v>
      </c>
      <c r="E310" s="416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38" t="s">
        <v>453</v>
      </c>
      <c r="Q310" s="418"/>
      <c r="R310" s="418"/>
      <c r="S310" s="418"/>
      <c r="T310" s="41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448</v>
      </c>
      <c r="AG310" s="81"/>
      <c r="AJ310" s="87" t="s">
        <v>87</v>
      </c>
      <c r="AK310" s="87">
        <v>1</v>
      </c>
      <c r="BB310" s="318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454</v>
      </c>
      <c r="B311" s="63" t="s">
        <v>455</v>
      </c>
      <c r="C311" s="36">
        <v>4301135375</v>
      </c>
      <c r="D311" s="416">
        <v>4640242181486</v>
      </c>
      <c r="E311" s="416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94</v>
      </c>
      <c r="L311" s="37" t="s">
        <v>86</v>
      </c>
      <c r="M311" s="38" t="s">
        <v>84</v>
      </c>
      <c r="N311" s="38"/>
      <c r="O311" s="37">
        <v>180</v>
      </c>
      <c r="P311" s="53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1" s="418"/>
      <c r="R311" s="418"/>
      <c r="S311" s="418"/>
      <c r="T311" s="419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434</v>
      </c>
      <c r="AG311" s="81"/>
      <c r="AJ311" s="87" t="s">
        <v>87</v>
      </c>
      <c r="AK311" s="87">
        <v>1</v>
      </c>
      <c r="BB311" s="320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37.5" customHeight="1" x14ac:dyDescent="0.25">
      <c r="A312" s="63" t="s">
        <v>456</v>
      </c>
      <c r="B312" s="63" t="s">
        <v>457</v>
      </c>
      <c r="C312" s="36">
        <v>4301135402</v>
      </c>
      <c r="D312" s="416">
        <v>4640242181493</v>
      </c>
      <c r="E312" s="416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94</v>
      </c>
      <c r="L312" s="37" t="s">
        <v>86</v>
      </c>
      <c r="M312" s="38" t="s">
        <v>84</v>
      </c>
      <c r="N312" s="38"/>
      <c r="O312" s="37">
        <v>180</v>
      </c>
      <c r="P312" s="540" t="s">
        <v>458</v>
      </c>
      <c r="Q312" s="418"/>
      <c r="R312" s="418"/>
      <c r="S312" s="418"/>
      <c r="T312" s="419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434</v>
      </c>
      <c r="AG312" s="81"/>
      <c r="AJ312" s="87" t="s">
        <v>87</v>
      </c>
      <c r="AK312" s="87">
        <v>1</v>
      </c>
      <c r="BB312" s="322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37.5" customHeight="1" x14ac:dyDescent="0.25">
      <c r="A313" s="63" t="s">
        <v>459</v>
      </c>
      <c r="B313" s="63" t="s">
        <v>460</v>
      </c>
      <c r="C313" s="36">
        <v>4301135403</v>
      </c>
      <c r="D313" s="416">
        <v>4640242181509</v>
      </c>
      <c r="E313" s="416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94</v>
      </c>
      <c r="L313" s="37" t="s">
        <v>86</v>
      </c>
      <c r="M313" s="38" t="s">
        <v>84</v>
      </c>
      <c r="N313" s="38"/>
      <c r="O313" s="37">
        <v>180</v>
      </c>
      <c r="P313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3" s="418"/>
      <c r="R313" s="418"/>
      <c r="S313" s="418"/>
      <c r="T313" s="419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434</v>
      </c>
      <c r="AG313" s="81"/>
      <c r="AJ313" s="87" t="s">
        <v>87</v>
      </c>
      <c r="AK313" s="87">
        <v>1</v>
      </c>
      <c r="BB313" s="324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461</v>
      </c>
      <c r="B314" s="63" t="s">
        <v>462</v>
      </c>
      <c r="C314" s="36">
        <v>4301135304</v>
      </c>
      <c r="D314" s="416">
        <v>4640242181240</v>
      </c>
      <c r="E314" s="416"/>
      <c r="F314" s="62">
        <v>0.3</v>
      </c>
      <c r="G314" s="37">
        <v>9</v>
      </c>
      <c r="H314" s="62">
        <v>2.7</v>
      </c>
      <c r="I314" s="62">
        <v>2.88</v>
      </c>
      <c r="J314" s="37">
        <v>126</v>
      </c>
      <c r="K314" s="37" t="s">
        <v>94</v>
      </c>
      <c r="L314" s="37" t="s">
        <v>86</v>
      </c>
      <c r="M314" s="38" t="s">
        <v>84</v>
      </c>
      <c r="N314" s="38"/>
      <c r="O314" s="37">
        <v>180</v>
      </c>
      <c r="P314" s="542" t="s">
        <v>463</v>
      </c>
      <c r="Q314" s="418"/>
      <c r="R314" s="418"/>
      <c r="S314" s="418"/>
      <c r="T314" s="419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 t="shared" si="29"/>
        <v>0</v>
      </c>
      <c r="AA314" s="68" t="s">
        <v>46</v>
      </c>
      <c r="AB314" s="69" t="s">
        <v>46</v>
      </c>
      <c r="AC314" s="325" t="s">
        <v>434</v>
      </c>
      <c r="AG314" s="81"/>
      <c r="AJ314" s="87" t="s">
        <v>87</v>
      </c>
      <c r="AK314" s="87">
        <v>1</v>
      </c>
      <c r="BB314" s="326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464</v>
      </c>
      <c r="B315" s="63" t="s">
        <v>465</v>
      </c>
      <c r="C315" s="36">
        <v>4301135610</v>
      </c>
      <c r="D315" s="416">
        <v>4640242181318</v>
      </c>
      <c r="E315" s="416"/>
      <c r="F315" s="62">
        <v>0.3</v>
      </c>
      <c r="G315" s="37">
        <v>9</v>
      </c>
      <c r="H315" s="62">
        <v>2.7</v>
      </c>
      <c r="I315" s="62">
        <v>2.988</v>
      </c>
      <c r="J315" s="37">
        <v>126</v>
      </c>
      <c r="K315" s="37" t="s">
        <v>94</v>
      </c>
      <c r="L315" s="37" t="s">
        <v>86</v>
      </c>
      <c r="M315" s="38" t="s">
        <v>84</v>
      </c>
      <c r="N315" s="38"/>
      <c r="O315" s="37">
        <v>180</v>
      </c>
      <c r="P315" s="543" t="s">
        <v>466</v>
      </c>
      <c r="Q315" s="418"/>
      <c r="R315" s="418"/>
      <c r="S315" s="418"/>
      <c r="T315" s="419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 t="shared" si="29"/>
        <v>0</v>
      </c>
      <c r="AA315" s="68" t="s">
        <v>46</v>
      </c>
      <c r="AB315" s="69" t="s">
        <v>46</v>
      </c>
      <c r="AC315" s="327" t="s">
        <v>438</v>
      </c>
      <c r="AG315" s="81"/>
      <c r="AJ315" s="87" t="s">
        <v>87</v>
      </c>
      <c r="AK315" s="87">
        <v>1</v>
      </c>
      <c r="BB315" s="328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467</v>
      </c>
      <c r="B316" s="63" t="s">
        <v>468</v>
      </c>
      <c r="C316" s="36">
        <v>4301135306</v>
      </c>
      <c r="D316" s="416">
        <v>4640242181387</v>
      </c>
      <c r="E316" s="416"/>
      <c r="F316" s="62">
        <v>0.3</v>
      </c>
      <c r="G316" s="37">
        <v>9</v>
      </c>
      <c r="H316" s="62">
        <v>2.7</v>
      </c>
      <c r="I316" s="62">
        <v>2.8450000000000002</v>
      </c>
      <c r="J316" s="37">
        <v>234</v>
      </c>
      <c r="K316" s="37" t="s">
        <v>155</v>
      </c>
      <c r="L316" s="37" t="s">
        <v>86</v>
      </c>
      <c r="M316" s="38" t="s">
        <v>84</v>
      </c>
      <c r="N316" s="38"/>
      <c r="O316" s="37">
        <v>180</v>
      </c>
      <c r="P316" s="544" t="s">
        <v>469</v>
      </c>
      <c r="Q316" s="418"/>
      <c r="R316" s="418"/>
      <c r="S316" s="418"/>
      <c r="T316" s="419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434</v>
      </c>
      <c r="AG316" s="81"/>
      <c r="AJ316" s="87" t="s">
        <v>87</v>
      </c>
      <c r="AK316" s="87">
        <v>1</v>
      </c>
      <c r="BB316" s="330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470</v>
      </c>
      <c r="B317" s="63" t="s">
        <v>471</v>
      </c>
      <c r="C317" s="36">
        <v>4301135305</v>
      </c>
      <c r="D317" s="416">
        <v>4640242181394</v>
      </c>
      <c r="E317" s="416"/>
      <c r="F317" s="62">
        <v>0.3</v>
      </c>
      <c r="G317" s="37">
        <v>9</v>
      </c>
      <c r="H317" s="62">
        <v>2.7</v>
      </c>
      <c r="I317" s="62">
        <v>2.8450000000000002</v>
      </c>
      <c r="J317" s="37">
        <v>234</v>
      </c>
      <c r="K317" s="37" t="s">
        <v>155</v>
      </c>
      <c r="L317" s="37" t="s">
        <v>86</v>
      </c>
      <c r="M317" s="38" t="s">
        <v>84</v>
      </c>
      <c r="N317" s="38"/>
      <c r="O317" s="37">
        <v>180</v>
      </c>
      <c r="P317" s="545" t="s">
        <v>472</v>
      </c>
      <c r="Q317" s="418"/>
      <c r="R317" s="418"/>
      <c r="S317" s="418"/>
      <c r="T317" s="419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434</v>
      </c>
      <c r="AG317" s="81"/>
      <c r="AJ317" s="87" t="s">
        <v>87</v>
      </c>
      <c r="AK317" s="87">
        <v>1</v>
      </c>
      <c r="BB317" s="332" t="s">
        <v>93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473</v>
      </c>
      <c r="B318" s="63" t="s">
        <v>474</v>
      </c>
      <c r="C318" s="36">
        <v>4301135309</v>
      </c>
      <c r="D318" s="416">
        <v>4640242181332</v>
      </c>
      <c r="E318" s="416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155</v>
      </c>
      <c r="L318" s="37" t="s">
        <v>86</v>
      </c>
      <c r="M318" s="38" t="s">
        <v>84</v>
      </c>
      <c r="N318" s="38"/>
      <c r="O318" s="37">
        <v>180</v>
      </c>
      <c r="P318" s="546" t="s">
        <v>475</v>
      </c>
      <c r="Q318" s="418"/>
      <c r="R318" s="418"/>
      <c r="S318" s="418"/>
      <c r="T318" s="419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434</v>
      </c>
      <c r="AG318" s="81"/>
      <c r="AJ318" s="87" t="s">
        <v>87</v>
      </c>
      <c r="AK318" s="87">
        <v>1</v>
      </c>
      <c r="BB318" s="334" t="s">
        <v>93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476</v>
      </c>
      <c r="B319" s="63" t="s">
        <v>477</v>
      </c>
      <c r="C319" s="36">
        <v>4301135308</v>
      </c>
      <c r="D319" s="416">
        <v>4640242181349</v>
      </c>
      <c r="E319" s="416"/>
      <c r="F319" s="62">
        <v>0.3</v>
      </c>
      <c r="G319" s="37">
        <v>9</v>
      </c>
      <c r="H319" s="62">
        <v>2.7</v>
      </c>
      <c r="I319" s="62">
        <v>2.9079999999999999</v>
      </c>
      <c r="J319" s="37">
        <v>234</v>
      </c>
      <c r="K319" s="37" t="s">
        <v>155</v>
      </c>
      <c r="L319" s="37" t="s">
        <v>86</v>
      </c>
      <c r="M319" s="38" t="s">
        <v>84</v>
      </c>
      <c r="N319" s="38"/>
      <c r="O319" s="37">
        <v>180</v>
      </c>
      <c r="P319" s="547" t="s">
        <v>478</v>
      </c>
      <c r="Q319" s="418"/>
      <c r="R319" s="418"/>
      <c r="S319" s="418"/>
      <c r="T319" s="419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434</v>
      </c>
      <c r="AG319" s="81"/>
      <c r="AJ319" s="87" t="s">
        <v>87</v>
      </c>
      <c r="AK319" s="87">
        <v>1</v>
      </c>
      <c r="BB319" s="336" t="s">
        <v>93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479</v>
      </c>
      <c r="B320" s="63" t="s">
        <v>480</v>
      </c>
      <c r="C320" s="36">
        <v>4301135307</v>
      </c>
      <c r="D320" s="416">
        <v>4640242181370</v>
      </c>
      <c r="E320" s="416"/>
      <c r="F320" s="62">
        <v>0.3</v>
      </c>
      <c r="G320" s="37">
        <v>9</v>
      </c>
      <c r="H320" s="62">
        <v>2.7</v>
      </c>
      <c r="I320" s="62">
        <v>2.9079999999999999</v>
      </c>
      <c r="J320" s="37">
        <v>234</v>
      </c>
      <c r="K320" s="37" t="s">
        <v>155</v>
      </c>
      <c r="L320" s="37" t="s">
        <v>86</v>
      </c>
      <c r="M320" s="38" t="s">
        <v>84</v>
      </c>
      <c r="N320" s="38"/>
      <c r="O320" s="37">
        <v>180</v>
      </c>
      <c r="P320" s="548" t="s">
        <v>481</v>
      </c>
      <c r="Q320" s="418"/>
      <c r="R320" s="418"/>
      <c r="S320" s="418"/>
      <c r="T320" s="419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7" t="s">
        <v>482</v>
      </c>
      <c r="AG320" s="81"/>
      <c r="AJ320" s="87" t="s">
        <v>87</v>
      </c>
      <c r="AK320" s="87">
        <v>1</v>
      </c>
      <c r="BB320" s="338" t="s">
        <v>93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483</v>
      </c>
      <c r="B321" s="63" t="s">
        <v>484</v>
      </c>
      <c r="C321" s="36">
        <v>4301135198</v>
      </c>
      <c r="D321" s="416">
        <v>4640242180663</v>
      </c>
      <c r="E321" s="416"/>
      <c r="F321" s="62">
        <v>0.9</v>
      </c>
      <c r="G321" s="37">
        <v>4</v>
      </c>
      <c r="H321" s="62">
        <v>3.6</v>
      </c>
      <c r="I321" s="62">
        <v>3.83</v>
      </c>
      <c r="J321" s="37">
        <v>84</v>
      </c>
      <c r="K321" s="37" t="s">
        <v>85</v>
      </c>
      <c r="L321" s="37" t="s">
        <v>86</v>
      </c>
      <c r="M321" s="38" t="s">
        <v>84</v>
      </c>
      <c r="N321" s="38"/>
      <c r="O321" s="37">
        <v>180</v>
      </c>
      <c r="P321" s="549" t="s">
        <v>485</v>
      </c>
      <c r="Q321" s="418"/>
      <c r="R321" s="418"/>
      <c r="S321" s="418"/>
      <c r="T321" s="419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9" t="s">
        <v>486</v>
      </c>
      <c r="AG321" s="81"/>
      <c r="AJ321" s="87" t="s">
        <v>87</v>
      </c>
      <c r="AK321" s="87">
        <v>1</v>
      </c>
      <c r="BB321" s="340" t="s">
        <v>93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487</v>
      </c>
      <c r="B322" s="63" t="s">
        <v>488</v>
      </c>
      <c r="C322" s="36">
        <v>4301135723</v>
      </c>
      <c r="D322" s="416">
        <v>4640242181783</v>
      </c>
      <c r="E322" s="416"/>
      <c r="F322" s="62">
        <v>0.3</v>
      </c>
      <c r="G322" s="37">
        <v>9</v>
      </c>
      <c r="H322" s="62">
        <v>2.7</v>
      </c>
      <c r="I322" s="62">
        <v>2.988</v>
      </c>
      <c r="J322" s="37">
        <v>126</v>
      </c>
      <c r="K322" s="37" t="s">
        <v>94</v>
      </c>
      <c r="L322" s="37" t="s">
        <v>86</v>
      </c>
      <c r="M322" s="38" t="s">
        <v>84</v>
      </c>
      <c r="N322" s="38"/>
      <c r="O322" s="37">
        <v>180</v>
      </c>
      <c r="P322" s="550" t="s">
        <v>489</v>
      </c>
      <c r="Q322" s="418"/>
      <c r="R322" s="418"/>
      <c r="S322" s="418"/>
      <c r="T322" s="419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IFERROR(IF(X322="","",X322*0.00936),"")</f>
        <v>0</v>
      </c>
      <c r="AA322" s="68" t="s">
        <v>46</v>
      </c>
      <c r="AB322" s="69" t="s">
        <v>46</v>
      </c>
      <c r="AC322" s="341" t="s">
        <v>490</v>
      </c>
      <c r="AG322" s="81"/>
      <c r="AJ322" s="87" t="s">
        <v>87</v>
      </c>
      <c r="AK322" s="87">
        <v>1</v>
      </c>
      <c r="BB322" s="342" t="s">
        <v>93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3"/>
      <c r="N323" s="423"/>
      <c r="O323" s="424"/>
      <c r="P323" s="420" t="s">
        <v>40</v>
      </c>
      <c r="Q323" s="421"/>
      <c r="R323" s="421"/>
      <c r="S323" s="421"/>
      <c r="T323" s="421"/>
      <c r="U323" s="421"/>
      <c r="V323" s="422"/>
      <c r="W323" s="42" t="s">
        <v>39</v>
      </c>
      <c r="X323" s="43">
        <f>IFERROR(SUM(X304:X322),"0")</f>
        <v>0</v>
      </c>
      <c r="Y323" s="43">
        <f>IFERROR(SUM(Y304:Y322),"0")</f>
        <v>0</v>
      </c>
      <c r="Z323" s="43">
        <f>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423"/>
      <c r="B324" s="423"/>
      <c r="C324" s="423"/>
      <c r="D324" s="423"/>
      <c r="E324" s="423"/>
      <c r="F324" s="423"/>
      <c r="G324" s="423"/>
      <c r="H324" s="423"/>
      <c r="I324" s="423"/>
      <c r="J324" s="423"/>
      <c r="K324" s="423"/>
      <c r="L324" s="423"/>
      <c r="M324" s="423"/>
      <c r="N324" s="423"/>
      <c r="O324" s="424"/>
      <c r="P324" s="420" t="s">
        <v>40</v>
      </c>
      <c r="Q324" s="421"/>
      <c r="R324" s="421"/>
      <c r="S324" s="421"/>
      <c r="T324" s="421"/>
      <c r="U324" s="421"/>
      <c r="V324" s="422"/>
      <c r="W324" s="42" t="s">
        <v>0</v>
      </c>
      <c r="X324" s="43">
        <f>IFERROR(SUMPRODUCT(X304:X322*H304:H322),"0")</f>
        <v>0</v>
      </c>
      <c r="Y324" s="43">
        <f>IFERROR(SUMPRODUCT(Y304:Y322*H304:H322),"0")</f>
        <v>0</v>
      </c>
      <c r="Z324" s="42"/>
      <c r="AA324" s="67"/>
      <c r="AB324" s="67"/>
      <c r="AC324" s="67"/>
    </row>
    <row r="325" spans="1:68" ht="16.5" customHeight="1" x14ac:dyDescent="0.25">
      <c r="A325" s="414" t="s">
        <v>491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414"/>
      <c r="AA325" s="65"/>
      <c r="AB325" s="65"/>
      <c r="AC325" s="82"/>
    </row>
    <row r="326" spans="1:68" ht="14.25" customHeight="1" x14ac:dyDescent="0.25">
      <c r="A326" s="415" t="s">
        <v>143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415"/>
      <c r="AA326" s="66"/>
      <c r="AB326" s="66"/>
      <c r="AC326" s="83"/>
    </row>
    <row r="327" spans="1:68" ht="27" customHeight="1" x14ac:dyDescent="0.25">
      <c r="A327" s="63" t="s">
        <v>492</v>
      </c>
      <c r="B327" s="63" t="s">
        <v>493</v>
      </c>
      <c r="C327" s="36">
        <v>4301135268</v>
      </c>
      <c r="D327" s="416">
        <v>4640242181134</v>
      </c>
      <c r="E327" s="416"/>
      <c r="F327" s="62">
        <v>0.8</v>
      </c>
      <c r="G327" s="37">
        <v>5</v>
      </c>
      <c r="H327" s="62">
        <v>4</v>
      </c>
      <c r="I327" s="62">
        <v>4.2830000000000004</v>
      </c>
      <c r="J327" s="37">
        <v>84</v>
      </c>
      <c r="K327" s="37" t="s">
        <v>85</v>
      </c>
      <c r="L327" s="37" t="s">
        <v>86</v>
      </c>
      <c r="M327" s="38" t="s">
        <v>84</v>
      </c>
      <c r="N327" s="38"/>
      <c r="O327" s="37">
        <v>180</v>
      </c>
      <c r="P327" s="551" t="s">
        <v>494</v>
      </c>
      <c r="Q327" s="418"/>
      <c r="R327" s="418"/>
      <c r="S327" s="418"/>
      <c r="T327" s="419"/>
      <c r="U327" s="39" t="s">
        <v>46</v>
      </c>
      <c r="V327" s="39" t="s">
        <v>46</v>
      </c>
      <c r="W327" s="40" t="s">
        <v>39</v>
      </c>
      <c r="X327" s="58">
        <v>0</v>
      </c>
      <c r="Y327" s="55">
        <f>IFERROR(IF(X327="","",X327),"")</f>
        <v>0</v>
      </c>
      <c r="Z327" s="41">
        <f>IFERROR(IF(X327="","",X327*0.0155),"")</f>
        <v>0</v>
      </c>
      <c r="AA327" s="68" t="s">
        <v>46</v>
      </c>
      <c r="AB327" s="69" t="s">
        <v>46</v>
      </c>
      <c r="AC327" s="343" t="s">
        <v>495</v>
      </c>
      <c r="AG327" s="81"/>
      <c r="AJ327" s="87" t="s">
        <v>87</v>
      </c>
      <c r="AK327" s="87">
        <v>1</v>
      </c>
      <c r="BB327" s="344" t="s">
        <v>93</v>
      </c>
      <c r="BM327" s="81">
        <f>IFERROR(X327*I327,"0")</f>
        <v>0</v>
      </c>
      <c r="BN327" s="81">
        <f>IFERROR(Y327*I327,"0")</f>
        <v>0</v>
      </c>
      <c r="BO327" s="81">
        <f>IFERROR(X327/J327,"0")</f>
        <v>0</v>
      </c>
      <c r="BP327" s="81">
        <f>IFERROR(Y327/J327,"0")</f>
        <v>0</v>
      </c>
    </row>
    <row r="328" spans="1:68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3"/>
      <c r="N328" s="423"/>
      <c r="O328" s="424"/>
      <c r="P328" s="420" t="s">
        <v>40</v>
      </c>
      <c r="Q328" s="421"/>
      <c r="R328" s="421"/>
      <c r="S328" s="421"/>
      <c r="T328" s="421"/>
      <c r="U328" s="421"/>
      <c r="V328" s="422"/>
      <c r="W328" s="42" t="s">
        <v>39</v>
      </c>
      <c r="X328" s="43">
        <f>IFERROR(SUM(X327:X327),"0")</f>
        <v>0</v>
      </c>
      <c r="Y328" s="43">
        <f>IFERROR(SUM(Y327:Y327),"0")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3"/>
      <c r="N329" s="423"/>
      <c r="O329" s="424"/>
      <c r="P329" s="420" t="s">
        <v>40</v>
      </c>
      <c r="Q329" s="421"/>
      <c r="R329" s="421"/>
      <c r="S329" s="421"/>
      <c r="T329" s="421"/>
      <c r="U329" s="421"/>
      <c r="V329" s="422"/>
      <c r="W329" s="42" t="s">
        <v>0</v>
      </c>
      <c r="X329" s="43">
        <f>IFERROR(SUMPRODUCT(X327:X327*H327:H327),"0")</f>
        <v>0</v>
      </c>
      <c r="Y329" s="43">
        <f>IFERROR(SUMPRODUCT(Y327:Y327*H327:H327),"0")</f>
        <v>0</v>
      </c>
      <c r="Z329" s="42"/>
      <c r="AA329" s="67"/>
      <c r="AB329" s="67"/>
      <c r="AC329" s="67"/>
    </row>
    <row r="330" spans="1:68" ht="15" customHeight="1" x14ac:dyDescent="0.2">
      <c r="A330" s="423"/>
      <c r="B330" s="423"/>
      <c r="C330" s="423"/>
      <c r="D330" s="423"/>
      <c r="E330" s="423"/>
      <c r="F330" s="423"/>
      <c r="G330" s="423"/>
      <c r="H330" s="423"/>
      <c r="I330" s="423"/>
      <c r="J330" s="423"/>
      <c r="K330" s="423"/>
      <c r="L330" s="423"/>
      <c r="M330" s="423"/>
      <c r="N330" s="423"/>
      <c r="O330" s="555"/>
      <c r="P330" s="552" t="s">
        <v>33</v>
      </c>
      <c r="Q330" s="553"/>
      <c r="R330" s="553"/>
      <c r="S330" s="553"/>
      <c r="T330" s="553"/>
      <c r="U330" s="553"/>
      <c r="V330" s="554"/>
      <c r="W330" s="42" t="s">
        <v>0</v>
      </c>
      <c r="X330" s="43">
        <f>IFERROR(X24+X31+X38+X49+X54+X59+X63+X68+X74+X80+X86+X92+X105+X111+X121+X125+X131+X137+X145+X150+X155+X160+X165+X171+X179+X184+X192+X196+X202+X209+X216+X226+X234+X239+X244+X250+X256+X262+X269+X275+X279+X287+X291+X296+X302+X324+X329,"0")</f>
        <v>0</v>
      </c>
      <c r="Y330" s="43">
        <f>IFERROR(Y24+Y31+Y38+Y49+Y54+Y59+Y63+Y68+Y74+Y80+Y86+Y92+Y105+Y111+Y121+Y125+Y131+Y137+Y145+Y150+Y155+Y160+Y165+Y171+Y179+Y184+Y192+Y196+Y202+Y209+Y216+Y226+Y234+Y239+Y244+Y250+Y256+Y262+Y269+Y275+Y279+Y287+Y291+Y296+Y302+Y324+Y329,"0")</f>
        <v>0</v>
      </c>
      <c r="Z330" s="42"/>
      <c r="AA330" s="67"/>
      <c r="AB330" s="67"/>
      <c r="AC330" s="67"/>
    </row>
    <row r="331" spans="1:68" x14ac:dyDescent="0.2">
      <c r="A331" s="423"/>
      <c r="B331" s="423"/>
      <c r="C331" s="423"/>
      <c r="D331" s="423"/>
      <c r="E331" s="423"/>
      <c r="F331" s="423"/>
      <c r="G331" s="423"/>
      <c r="H331" s="423"/>
      <c r="I331" s="423"/>
      <c r="J331" s="423"/>
      <c r="K331" s="423"/>
      <c r="L331" s="423"/>
      <c r="M331" s="423"/>
      <c r="N331" s="423"/>
      <c r="O331" s="555"/>
      <c r="P331" s="552" t="s">
        <v>34</v>
      </c>
      <c r="Q331" s="553"/>
      <c r="R331" s="553"/>
      <c r="S331" s="553"/>
      <c r="T331" s="553"/>
      <c r="U331" s="553"/>
      <c r="V331" s="554"/>
      <c r="W331" s="42" t="s">
        <v>0</v>
      </c>
      <c r="X331" s="43">
        <f>IFERROR(SUM(BM22:BM327),"0")</f>
        <v>0</v>
      </c>
      <c r="Y331" s="43">
        <f>IFERROR(SUM(BN22:BN327),"0")</f>
        <v>0</v>
      </c>
      <c r="Z331" s="42"/>
      <c r="AA331" s="67"/>
      <c r="AB331" s="67"/>
      <c r="AC331" s="67"/>
    </row>
    <row r="332" spans="1:68" x14ac:dyDescent="0.2">
      <c r="A332" s="423"/>
      <c r="B332" s="423"/>
      <c r="C332" s="423"/>
      <c r="D332" s="423"/>
      <c r="E332" s="423"/>
      <c r="F332" s="423"/>
      <c r="G332" s="423"/>
      <c r="H332" s="423"/>
      <c r="I332" s="423"/>
      <c r="J332" s="423"/>
      <c r="K332" s="423"/>
      <c r="L332" s="423"/>
      <c r="M332" s="423"/>
      <c r="N332" s="423"/>
      <c r="O332" s="555"/>
      <c r="P332" s="552" t="s">
        <v>35</v>
      </c>
      <c r="Q332" s="553"/>
      <c r="R332" s="553"/>
      <c r="S332" s="553"/>
      <c r="T332" s="553"/>
      <c r="U332" s="553"/>
      <c r="V332" s="554"/>
      <c r="W332" s="42" t="s">
        <v>20</v>
      </c>
      <c r="X332" s="44">
        <f>ROUNDUP(SUM(BO22:BO327),0)</f>
        <v>0</v>
      </c>
      <c r="Y332" s="44">
        <f>ROUNDUP(SUM(BP22:BP327),0)</f>
        <v>0</v>
      </c>
      <c r="Z332" s="42"/>
      <c r="AA332" s="67"/>
      <c r="AB332" s="67"/>
      <c r="AC332" s="67"/>
    </row>
    <row r="333" spans="1:68" x14ac:dyDescent="0.2">
      <c r="A333" s="423"/>
      <c r="B333" s="423"/>
      <c r="C333" s="423"/>
      <c r="D333" s="423"/>
      <c r="E333" s="423"/>
      <c r="F333" s="423"/>
      <c r="G333" s="423"/>
      <c r="H333" s="423"/>
      <c r="I333" s="423"/>
      <c r="J333" s="423"/>
      <c r="K333" s="423"/>
      <c r="L333" s="423"/>
      <c r="M333" s="423"/>
      <c r="N333" s="423"/>
      <c r="O333" s="555"/>
      <c r="P333" s="552" t="s">
        <v>36</v>
      </c>
      <c r="Q333" s="553"/>
      <c r="R333" s="553"/>
      <c r="S333" s="553"/>
      <c r="T333" s="553"/>
      <c r="U333" s="553"/>
      <c r="V333" s="554"/>
      <c r="W333" s="42" t="s">
        <v>0</v>
      </c>
      <c r="X333" s="43">
        <f>GrossWeightTotal+PalletQtyTotal*25</f>
        <v>0</v>
      </c>
      <c r="Y333" s="43">
        <f>GrossWeightTotalR+PalletQtyTotalR*25</f>
        <v>0</v>
      </c>
      <c r="Z333" s="42"/>
      <c r="AA333" s="67"/>
      <c r="AB333" s="67"/>
      <c r="AC333" s="67"/>
    </row>
    <row r="334" spans="1:68" x14ac:dyDescent="0.2">
      <c r="A334" s="423"/>
      <c r="B334" s="423"/>
      <c r="C334" s="423"/>
      <c r="D334" s="423"/>
      <c r="E334" s="423"/>
      <c r="F334" s="423"/>
      <c r="G334" s="423"/>
      <c r="H334" s="423"/>
      <c r="I334" s="423"/>
      <c r="J334" s="423"/>
      <c r="K334" s="423"/>
      <c r="L334" s="423"/>
      <c r="M334" s="423"/>
      <c r="N334" s="423"/>
      <c r="O334" s="555"/>
      <c r="P334" s="552" t="s">
        <v>37</v>
      </c>
      <c r="Q334" s="553"/>
      <c r="R334" s="553"/>
      <c r="S334" s="553"/>
      <c r="T334" s="553"/>
      <c r="U334" s="553"/>
      <c r="V334" s="554"/>
      <c r="W334" s="42" t="s">
        <v>20</v>
      </c>
      <c r="X334" s="43">
        <f>IFERROR(X23+X30+X37+X48+X53+X58+X62+X67+X73+X79+X85+X91+X104+X110+X120+X124+X130+X136+X144+X149+X154+X159+X164+X170+X178+X183+X191+X195+X201+X208+X215+X225+X233+X238+X243+X249+X255+X261+X268+X274+X278+X286+X290+X295+X301+X323+X328,"0")</f>
        <v>0</v>
      </c>
      <c r="Y334" s="43">
        <f>IFERROR(Y23+Y30+Y37+Y48+Y53+Y58+Y62+Y67+Y73+Y79+Y85+Y91+Y104+Y110+Y120+Y124+Y130+Y136+Y144+Y149+Y154+Y159+Y164+Y170+Y178+Y183+Y191+Y195+Y201+Y208+Y215+Y225+Y233+Y238+Y243+Y249+Y255+Y261+Y268+Y274+Y278+Y286+Y290+Y295+Y301+Y323+Y328,"0")</f>
        <v>0</v>
      </c>
      <c r="Z334" s="42"/>
      <c r="AA334" s="67"/>
      <c r="AB334" s="67"/>
      <c r="AC334" s="67"/>
    </row>
    <row r="335" spans="1:68" ht="14.25" x14ac:dyDescent="0.2">
      <c r="A335" s="423"/>
      <c r="B335" s="423"/>
      <c r="C335" s="423"/>
      <c r="D335" s="423"/>
      <c r="E335" s="423"/>
      <c r="F335" s="423"/>
      <c r="G335" s="423"/>
      <c r="H335" s="423"/>
      <c r="I335" s="423"/>
      <c r="J335" s="423"/>
      <c r="K335" s="423"/>
      <c r="L335" s="423"/>
      <c r="M335" s="423"/>
      <c r="N335" s="423"/>
      <c r="O335" s="555"/>
      <c r="P335" s="552" t="s">
        <v>38</v>
      </c>
      <c r="Q335" s="553"/>
      <c r="R335" s="553"/>
      <c r="S335" s="553"/>
      <c r="T335" s="553"/>
      <c r="U335" s="553"/>
      <c r="V335" s="554"/>
      <c r="W335" s="45" t="s">
        <v>52</v>
      </c>
      <c r="X335" s="42"/>
      <c r="Y335" s="42"/>
      <c r="Z335" s="42">
        <f>IFERROR(Z23+Z30+Z37+Z48+Z53+Z58+Z62+Z67+Z73+Z79+Z85+Z91+Z104+Z110+Z120+Z124+Z130+Z136+Z144+Z149+Z154+Z159+Z164+Z170+Z178+Z183+Z191+Z195+Z201+Z208+Z215+Z225+Z233+Z238+Z243+Z249+Z255+Z261+Z268+Z274+Z278+Z286+Z290+Z295+Z301+Z323+Z328,"0")</f>
        <v>0</v>
      </c>
      <c r="AA335" s="67"/>
      <c r="AB335" s="67"/>
      <c r="AC335" s="67"/>
    </row>
    <row r="336" spans="1:68" ht="13.5" thickBot="1" x14ac:dyDescent="0.25"/>
    <row r="337" spans="1:35" ht="27" thickTop="1" thickBot="1" x14ac:dyDescent="0.25">
      <c r="A337" s="46" t="s">
        <v>9</v>
      </c>
      <c r="B337" s="88" t="s">
        <v>79</v>
      </c>
      <c r="C337" s="556" t="s">
        <v>45</v>
      </c>
      <c r="D337" s="556" t="s">
        <v>45</v>
      </c>
      <c r="E337" s="556" t="s">
        <v>45</v>
      </c>
      <c r="F337" s="556" t="s">
        <v>45</v>
      </c>
      <c r="G337" s="556" t="s">
        <v>45</v>
      </c>
      <c r="H337" s="556" t="s">
        <v>45</v>
      </c>
      <c r="I337" s="556" t="s">
        <v>45</v>
      </c>
      <c r="J337" s="556" t="s">
        <v>45</v>
      </c>
      <c r="K337" s="556" t="s">
        <v>45</v>
      </c>
      <c r="L337" s="556" t="s">
        <v>45</v>
      </c>
      <c r="M337" s="556" t="s">
        <v>45</v>
      </c>
      <c r="N337" s="557"/>
      <c r="O337" s="556" t="s">
        <v>45</v>
      </c>
      <c r="P337" s="556" t="s">
        <v>45</v>
      </c>
      <c r="Q337" s="556" t="s">
        <v>45</v>
      </c>
      <c r="R337" s="556" t="s">
        <v>45</v>
      </c>
      <c r="S337" s="556" t="s">
        <v>45</v>
      </c>
      <c r="T337" s="556" t="s">
        <v>45</v>
      </c>
      <c r="U337" s="556" t="s">
        <v>263</v>
      </c>
      <c r="V337" s="556" t="s">
        <v>263</v>
      </c>
      <c r="W337" s="88" t="s">
        <v>289</v>
      </c>
      <c r="X337" s="556" t="s">
        <v>308</v>
      </c>
      <c r="Y337" s="556" t="s">
        <v>308</v>
      </c>
      <c r="Z337" s="556" t="s">
        <v>308</v>
      </c>
      <c r="AA337" s="556" t="s">
        <v>308</v>
      </c>
      <c r="AB337" s="556" t="s">
        <v>308</v>
      </c>
      <c r="AC337" s="556" t="s">
        <v>308</v>
      </c>
      <c r="AD337" s="556" t="s">
        <v>308</v>
      </c>
      <c r="AE337" s="88" t="s">
        <v>383</v>
      </c>
      <c r="AF337" s="88" t="s">
        <v>388</v>
      </c>
      <c r="AG337" s="88" t="s">
        <v>395</v>
      </c>
      <c r="AH337" s="556" t="s">
        <v>264</v>
      </c>
      <c r="AI337" s="556" t="s">
        <v>264</v>
      </c>
    </row>
    <row r="338" spans="1:35" ht="14.25" customHeight="1" thickTop="1" x14ac:dyDescent="0.2">
      <c r="A338" s="558" t="s">
        <v>10</v>
      </c>
      <c r="B338" s="556" t="s">
        <v>79</v>
      </c>
      <c r="C338" s="556" t="s">
        <v>88</v>
      </c>
      <c r="D338" s="556" t="s">
        <v>97</v>
      </c>
      <c r="E338" s="556" t="s">
        <v>107</v>
      </c>
      <c r="F338" s="556" t="s">
        <v>124</v>
      </c>
      <c r="G338" s="556" t="s">
        <v>151</v>
      </c>
      <c r="H338" s="556" t="s">
        <v>158</v>
      </c>
      <c r="I338" s="556" t="s">
        <v>164</v>
      </c>
      <c r="J338" s="556" t="s">
        <v>172</v>
      </c>
      <c r="K338" s="556" t="s">
        <v>198</v>
      </c>
      <c r="L338" s="556" t="s">
        <v>204</v>
      </c>
      <c r="M338" s="556" t="s">
        <v>221</v>
      </c>
      <c r="N338" s="1"/>
      <c r="O338" s="556" t="s">
        <v>227</v>
      </c>
      <c r="P338" s="556" t="s">
        <v>234</v>
      </c>
      <c r="Q338" s="556" t="s">
        <v>246</v>
      </c>
      <c r="R338" s="556" t="s">
        <v>250</v>
      </c>
      <c r="S338" s="556" t="s">
        <v>253</v>
      </c>
      <c r="T338" s="556" t="s">
        <v>259</v>
      </c>
      <c r="U338" s="556" t="s">
        <v>264</v>
      </c>
      <c r="V338" s="556" t="s">
        <v>268</v>
      </c>
      <c r="W338" s="556" t="s">
        <v>290</v>
      </c>
      <c r="X338" s="556" t="s">
        <v>309</v>
      </c>
      <c r="Y338" s="556" t="s">
        <v>325</v>
      </c>
      <c r="Z338" s="556" t="s">
        <v>335</v>
      </c>
      <c r="AA338" s="556" t="s">
        <v>350</v>
      </c>
      <c r="AB338" s="556" t="s">
        <v>361</v>
      </c>
      <c r="AC338" s="556" t="s">
        <v>366</v>
      </c>
      <c r="AD338" s="556" t="s">
        <v>377</v>
      </c>
      <c r="AE338" s="556" t="s">
        <v>384</v>
      </c>
      <c r="AF338" s="556" t="s">
        <v>389</v>
      </c>
      <c r="AG338" s="556" t="s">
        <v>396</v>
      </c>
      <c r="AH338" s="556" t="s">
        <v>264</v>
      </c>
      <c r="AI338" s="556" t="s">
        <v>491</v>
      </c>
    </row>
    <row r="339" spans="1:35" ht="13.5" thickBot="1" x14ac:dyDescent="0.25">
      <c r="A339" s="559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1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56"/>
      <c r="AB339" s="556"/>
      <c r="AC339" s="556"/>
      <c r="AD339" s="556"/>
      <c r="AE339" s="556"/>
      <c r="AF339" s="556"/>
      <c r="AG339" s="556"/>
      <c r="AH339" s="556"/>
      <c r="AI339" s="556"/>
    </row>
    <row r="340" spans="1:35" ht="18" thickTop="1" thickBot="1" x14ac:dyDescent="0.25">
      <c r="A340" s="46" t="s">
        <v>13</v>
      </c>
      <c r="B340" s="52">
        <f>IFERROR(X22*H22,"0")</f>
        <v>0</v>
      </c>
      <c r="C340" s="52">
        <f>IFERROR(X28*H28,"0")+IFERROR(X29*H29,"0")</f>
        <v>0</v>
      </c>
      <c r="D340" s="52">
        <f>IFERROR(X34*H34,"0")+IFERROR(X35*H35,"0")+IFERROR(X36*H36,"0")</f>
        <v>0</v>
      </c>
      <c r="E340" s="52">
        <f>IFERROR(X41*H41,"0")+IFERROR(X42*H42,"0")+IFERROR(X43*H43,"0")+IFERROR(X44*H44,"0")+IFERROR(X45*H45,"0")+IFERROR(X46*H46,"0")+IFERROR(X47*H47,"0")</f>
        <v>0</v>
      </c>
      <c r="F340" s="52">
        <f>IFERROR(X52*H52,"0")+IFERROR(X56*H56,"0")+IFERROR(X57*H57,"0")+IFERROR(X61*H61,"0")+IFERROR(X65*H65,"0")+IFERROR(X66*H66,"0")+IFERROR(X70*H70,"0")+IFERROR(X71*H71,"0")+IFERROR(X72*H72,"0")</f>
        <v>0</v>
      </c>
      <c r="G340" s="52">
        <f>IFERROR(X77*H77,"0")+IFERROR(X78*H78,"0")</f>
        <v>0</v>
      </c>
      <c r="H340" s="52">
        <f>IFERROR(X83*H83,"0")+IFERROR(X84*H84,"0")</f>
        <v>0</v>
      </c>
      <c r="I340" s="52">
        <f>IFERROR(X89*H89,"0")+IFERROR(X90*H90,"0")</f>
        <v>0</v>
      </c>
      <c r="J340" s="52">
        <f>IFERROR(X95*H95,"0")+IFERROR(X96*H96,"0")+IFERROR(X97*H97,"0")+IFERROR(X98*H98,"0")+IFERROR(X99*H99,"0")+IFERROR(X100*H100,"0")+IFERROR(X101*H101,"0")+IFERROR(X102*H102,"0")+IFERROR(X103*H103,"0")</f>
        <v>0</v>
      </c>
      <c r="K340" s="52">
        <f>IFERROR(X108*H108,"0")+IFERROR(X109*H109,"0")</f>
        <v>0</v>
      </c>
      <c r="L340" s="52">
        <f>IFERROR(X114*H114,"0")+IFERROR(X115*H115,"0")+IFERROR(X116*H116,"0")+IFERROR(X117*H117,"0")+IFERROR(X118*H118,"0")+IFERROR(X119*H119,"0")+IFERROR(X123*H123,"0")</f>
        <v>0</v>
      </c>
      <c r="M340" s="52">
        <f>IFERROR(X128*H128,"0")+IFERROR(X129*H129,"0")</f>
        <v>0</v>
      </c>
      <c r="N340" s="1"/>
      <c r="O340" s="52">
        <f>IFERROR(X134*H134,"0")+IFERROR(X135*H135,"0")</f>
        <v>0</v>
      </c>
      <c r="P340" s="52">
        <f>IFERROR(X140*H140,"0")+IFERROR(X141*H141,"0")+IFERROR(X142*H142,"0")+IFERROR(X143*H143,"0")</f>
        <v>0</v>
      </c>
      <c r="Q340" s="52">
        <f>IFERROR(X148*H148,"0")</f>
        <v>0</v>
      </c>
      <c r="R340" s="52">
        <f>IFERROR(X153*H153,"0")</f>
        <v>0</v>
      </c>
      <c r="S340" s="52">
        <f>IFERROR(X158*H158,"0")</f>
        <v>0</v>
      </c>
      <c r="T340" s="52">
        <f>IFERROR(X163*H163,"0")</f>
        <v>0</v>
      </c>
      <c r="U340" s="52">
        <f>IFERROR(X169*H169,"0")</f>
        <v>0</v>
      </c>
      <c r="V340" s="52">
        <f>IFERROR(X174*H174,"0")+IFERROR(X175*H175,"0")+IFERROR(X176*H176,"0")+IFERROR(X177*H177,"0")+IFERROR(X181*H181,"0")+IFERROR(X182*H182,"0")</f>
        <v>0</v>
      </c>
      <c r="W340" s="52">
        <f>IFERROR(X188*H188,"0")+IFERROR(X189*H189,"0")+IFERROR(X190*H190,"0")+IFERROR(X194*H194,"0")</f>
        <v>0</v>
      </c>
      <c r="X340" s="52">
        <f>IFERROR(X200*H200,"0")+IFERROR(X204*H204,"0")+IFERROR(X205*H205,"0")+IFERROR(X206*H206,"0")+IFERROR(X207*H207,"0")</f>
        <v>0</v>
      </c>
      <c r="Y340" s="52">
        <f>IFERROR(X212*H212,"0")+IFERROR(X213*H213,"0")+IFERROR(X214*H214,"0")</f>
        <v>0</v>
      </c>
      <c r="Z340" s="52">
        <f>IFERROR(X219*H219,"0")+IFERROR(X220*H220,"0")+IFERROR(X221*H221,"0")+IFERROR(X222*H222,"0")+IFERROR(X223*H223,"0")+IFERROR(X224*H224,"0")</f>
        <v>0</v>
      </c>
      <c r="AA340" s="52">
        <f>IFERROR(X229*H229,"0")+IFERROR(X230*H230,"0")+IFERROR(X231*H231,"0")+IFERROR(X232*H232,"0")</f>
        <v>0</v>
      </c>
      <c r="AB340" s="52">
        <f>IFERROR(X237*H237,"0")</f>
        <v>0</v>
      </c>
      <c r="AC340" s="52">
        <f>IFERROR(X242*H242,"0")+IFERROR(X246*H246,"0")+IFERROR(X247*H247,"0")+IFERROR(X248*H248,"0")</f>
        <v>0</v>
      </c>
      <c r="AD340" s="52">
        <f>IFERROR(X253*H253,"0")+IFERROR(X254*H254,"0")</f>
        <v>0</v>
      </c>
      <c r="AE340" s="52">
        <f>IFERROR(X260*H260,"0")</f>
        <v>0</v>
      </c>
      <c r="AF340" s="52">
        <f>IFERROR(X266*H266,"0")+IFERROR(X267*H267,"0")</f>
        <v>0</v>
      </c>
      <c r="AG340" s="52">
        <f>IFERROR(X273*H273,"0")+IFERROR(X277*H277,"0")</f>
        <v>0</v>
      </c>
      <c r="AH340" s="52">
        <f>IFERROR(X283*H283,"0")+IFERROR(X284*H284,"0")+IFERROR(X285*H285,"0")+IFERROR(X289*H289,"0")+IFERROR(X293*H293,"0")+IFERROR(X294*H294,"0")+IFERROR(X298*H298,"0")+IFERROR(X299*H299,"0")+IFERROR(X300*H300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0</v>
      </c>
      <c r="AI340" s="52">
        <f>IFERROR(X327*H327,"0")</f>
        <v>0</v>
      </c>
    </row>
    <row r="341" spans="1:35" ht="13.5" thickTop="1" x14ac:dyDescent="0.2">
      <c r="C341" s="1"/>
    </row>
    <row r="342" spans="1:35" ht="19.5" customHeight="1" x14ac:dyDescent="0.2">
      <c r="A342" s="70" t="s">
        <v>62</v>
      </c>
      <c r="B342" s="70" t="s">
        <v>63</v>
      </c>
      <c r="C342" s="70" t="s">
        <v>65</v>
      </c>
    </row>
    <row r="343" spans="1:35" x14ac:dyDescent="0.2">
      <c r="A343" s="71">
        <f>SUMPRODUCT(--(BB:BB="ЗПФ"),--(W:W="кор"),H:H,Y:Y)+SUMPRODUCT(--(BB:BB="ЗПФ"),--(W:W="кг"),Y:Y)</f>
        <v>0</v>
      </c>
      <c r="B343" s="72">
        <f>SUMPRODUCT(--(BB:BB="ПГП"),--(W:W="кор"),H:H,Y:Y)+SUMPRODUCT(--(BB:BB="ПГП"),--(W:W="кг"),Y:Y)</f>
        <v>0</v>
      </c>
      <c r="C343" s="72">
        <f>SUMPRODUCT(--(BB:BB="КИЗ"),--(W:W="кор"),H:H,Y:Y)+SUMPRODUCT(--(BB:BB="КИЗ"),--(W:W="кг"),Y:Y)</f>
        <v>0</v>
      </c>
    </row>
  </sheetData>
  <sheetProtection algorithmName="SHA-512" hashValue="ygRnIGhgpCs3wBmC/g4/qB1k8q6vBMFxrIJzVhyyLlxJk05ctnrUKAVQwoOOEpBNuwXXwNi6BUJJpJdAkL965g==" saltValue="D/VmjfxX+F5OchJGptWa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7">
    <mergeCell ref="AE338:AE339"/>
    <mergeCell ref="AF338:AF339"/>
    <mergeCell ref="AG338:AG339"/>
    <mergeCell ref="AH338:AH339"/>
    <mergeCell ref="AI338:AI339"/>
    <mergeCell ref="V338:V339"/>
    <mergeCell ref="W338:W339"/>
    <mergeCell ref="X338:X339"/>
    <mergeCell ref="Y338:Y339"/>
    <mergeCell ref="Z338:Z339"/>
    <mergeCell ref="AA338:AA339"/>
    <mergeCell ref="AB338:AB339"/>
    <mergeCell ref="AC338:AC339"/>
    <mergeCell ref="AD338:AD339"/>
    <mergeCell ref="C337:T337"/>
    <mergeCell ref="U337:V337"/>
    <mergeCell ref="X337:AD337"/>
    <mergeCell ref="AH337:AI337"/>
    <mergeCell ref="A338:A339"/>
    <mergeCell ref="B338:B339"/>
    <mergeCell ref="C338:C339"/>
    <mergeCell ref="D338:D339"/>
    <mergeCell ref="E338:E339"/>
    <mergeCell ref="F338:F339"/>
    <mergeCell ref="G338:G339"/>
    <mergeCell ref="H338:H339"/>
    <mergeCell ref="I338:I339"/>
    <mergeCell ref="J338:J339"/>
    <mergeCell ref="K338:K339"/>
    <mergeCell ref="L338:L339"/>
    <mergeCell ref="M338:M339"/>
    <mergeCell ref="O338:O339"/>
    <mergeCell ref="P338:P339"/>
    <mergeCell ref="Q338:Q339"/>
    <mergeCell ref="R338:R339"/>
    <mergeCell ref="S338:S339"/>
    <mergeCell ref="T338:T339"/>
    <mergeCell ref="U338:U339"/>
    <mergeCell ref="D327:E327"/>
    <mergeCell ref="P327:T327"/>
    <mergeCell ref="P328:V328"/>
    <mergeCell ref="A328:O329"/>
    <mergeCell ref="P329:V329"/>
    <mergeCell ref="P330:V330"/>
    <mergeCell ref="A330:O335"/>
    <mergeCell ref="P331:V331"/>
    <mergeCell ref="P332:V332"/>
    <mergeCell ref="P333:V333"/>
    <mergeCell ref="P334:V334"/>
    <mergeCell ref="P335:V335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A288:Z288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A282:Z282"/>
    <mergeCell ref="P268:V268"/>
    <mergeCell ref="A268:O269"/>
    <mergeCell ref="P269:V269"/>
    <mergeCell ref="A270:Z270"/>
    <mergeCell ref="A271:Z271"/>
    <mergeCell ref="A272:Z272"/>
    <mergeCell ref="D273:E273"/>
    <mergeCell ref="P273:T273"/>
    <mergeCell ref="P274:V274"/>
    <mergeCell ref="A274:O275"/>
    <mergeCell ref="P275:V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D267:E267"/>
    <mergeCell ref="P267:T267"/>
    <mergeCell ref="D254:E254"/>
    <mergeCell ref="P254:T254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A241:Z241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17:Z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10:Z210"/>
    <mergeCell ref="A211:Z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197:Z197"/>
    <mergeCell ref="A198:Z198"/>
    <mergeCell ref="A199:Z199"/>
    <mergeCell ref="D200:E200"/>
    <mergeCell ref="P200:T200"/>
    <mergeCell ref="P201:V201"/>
    <mergeCell ref="A201:O202"/>
    <mergeCell ref="P202:V202"/>
    <mergeCell ref="A203:Z203"/>
    <mergeCell ref="P191:V191"/>
    <mergeCell ref="A191:O192"/>
    <mergeCell ref="P192:V192"/>
    <mergeCell ref="A193:Z193"/>
    <mergeCell ref="D194:E194"/>
    <mergeCell ref="P194:T194"/>
    <mergeCell ref="P195:V195"/>
    <mergeCell ref="A195:O196"/>
    <mergeCell ref="P196:V196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6:Z166"/>
    <mergeCell ref="A167:Z167"/>
    <mergeCell ref="A168:Z168"/>
    <mergeCell ref="D169:E169"/>
    <mergeCell ref="P169:T169"/>
    <mergeCell ref="P170:V170"/>
    <mergeCell ref="A170:O171"/>
    <mergeCell ref="P171:V171"/>
    <mergeCell ref="A172:Z172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A122:Z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81:Z81"/>
    <mergeCell ref="A82:Z82"/>
    <mergeCell ref="D83:E83"/>
    <mergeCell ref="P83:T83"/>
    <mergeCell ref="D84:E84"/>
    <mergeCell ref="P84:T84"/>
    <mergeCell ref="P85:V85"/>
    <mergeCell ref="A85:O86"/>
    <mergeCell ref="P86:V86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57:E57"/>
    <mergeCell ref="P57:T57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7 X304:X322 X298:X300 X293:X294 X289 X283:X285 X277 X273 X266:X267 X260 X253:X254 X246:X248 X242 X237 X229:X232 X219:X224 X212:X214 X204:X207 X200 X194 X188:X190 X181:X182 X174:X177 X169 X163 X158 X153 X148 X140:X143 X134:X135 X128:X129 X123 X114:X119 X108:X109 X95:X103 X89:X90 X83:X84 X77:X78 X70:X72 X65:X66 X61 X56:X57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3" t="s">
        <v>497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499</v>
      </c>
      <c r="C6" s="53" t="s">
        <v>500</v>
      </c>
      <c r="D6" s="53" t="s">
        <v>501</v>
      </c>
      <c r="E6" s="53" t="s">
        <v>46</v>
      </c>
    </row>
    <row r="7" spans="2:8" x14ac:dyDescent="0.2">
      <c r="B7" s="53" t="s">
        <v>502</v>
      </c>
      <c r="C7" s="53" t="s">
        <v>503</v>
      </c>
      <c r="D7" s="53" t="s">
        <v>504</v>
      </c>
      <c r="E7" s="53" t="s">
        <v>46</v>
      </c>
    </row>
    <row r="9" spans="2:8" x14ac:dyDescent="0.2">
      <c r="B9" s="53" t="s">
        <v>505</v>
      </c>
      <c r="C9" s="53" t="s">
        <v>500</v>
      </c>
      <c r="D9" s="53" t="s">
        <v>46</v>
      </c>
      <c r="E9" s="53" t="s">
        <v>46</v>
      </c>
    </row>
    <row r="11" spans="2:8" x14ac:dyDescent="0.2">
      <c r="B11" s="53" t="s">
        <v>506</v>
      </c>
      <c r="C11" s="53" t="s">
        <v>503</v>
      </c>
      <c r="D11" s="53" t="s">
        <v>46</v>
      </c>
      <c r="E11" s="53" t="s">
        <v>46</v>
      </c>
    </row>
    <row r="13" spans="2:8" x14ac:dyDescent="0.2">
      <c r="B13" s="53" t="s">
        <v>507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510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514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515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516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517</v>
      </c>
      <c r="C23" s="53" t="s">
        <v>46</v>
      </c>
      <c r="D23" s="53" t="s">
        <v>46</v>
      </c>
      <c r="E23" s="53" t="s">
        <v>46</v>
      </c>
    </row>
  </sheetData>
  <sheetProtection algorithmName="SHA-512" hashValue="1hfFVWJ7fzR/8A6JEnfhhphqkdpmxm4A0BrIbRJhx4OJ98xBi2Q0nfMB1Y3Isdg0rywaxGkPohes+zYbAI4Hgw==" saltValue="KRJL0vvII6J14S2qyc5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556</vt:i4>
      </vt:variant>
    </vt:vector>
  </HeadingPairs>
  <TitlesOfParts>
    <vt:vector size="5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2025-06-10T05:42:58Z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