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6E2ECDEA-66DC-489F-9DB5-8EDF423ED6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6" i="1"/>
  <c r="AH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6" i="1"/>
  <c r="U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7" i="1"/>
  <c r="R38" i="1"/>
  <c r="R39" i="1"/>
  <c r="R40" i="1"/>
  <c r="R41" i="1"/>
  <c r="R42" i="1"/>
  <c r="R6" i="1"/>
  <c r="R7" i="1"/>
  <c r="Q29" i="1" l="1"/>
  <c r="Q35" i="1"/>
  <c r="Q36" i="1"/>
  <c r="L46" i="1" l="1"/>
  <c r="L45" i="1"/>
  <c r="L4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" i="1"/>
  <c r="P46" i="1" l="1"/>
  <c r="V46" i="1" s="1"/>
  <c r="P45" i="1"/>
  <c r="U45" i="1" s="1"/>
  <c r="U44" i="1"/>
  <c r="P44" i="1"/>
  <c r="V44" i="1" s="1"/>
  <c r="P7" i="1"/>
  <c r="V7" i="1" s="1"/>
  <c r="P8" i="1"/>
  <c r="V8" i="1" s="1"/>
  <c r="P9" i="1"/>
  <c r="V9" i="1" s="1"/>
  <c r="P10" i="1"/>
  <c r="P11" i="1"/>
  <c r="V11" i="1" s="1"/>
  <c r="P12" i="1"/>
  <c r="V12" i="1" s="1"/>
  <c r="P13" i="1"/>
  <c r="V13" i="1" s="1"/>
  <c r="P14" i="1"/>
  <c r="V14" i="1" s="1"/>
  <c r="P15" i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P30" i="1"/>
  <c r="V30" i="1" s="1"/>
  <c r="P31" i="1"/>
  <c r="V31" i="1" s="1"/>
  <c r="P32" i="1"/>
  <c r="V32" i="1" s="1"/>
  <c r="P33" i="1"/>
  <c r="V33" i="1" s="1"/>
  <c r="P34" i="1"/>
  <c r="V34" i="1" s="1"/>
  <c r="P35" i="1"/>
  <c r="P36" i="1"/>
  <c r="P37" i="1"/>
  <c r="V37" i="1" s="1"/>
  <c r="P38" i="1"/>
  <c r="V38" i="1" s="1"/>
  <c r="P39" i="1"/>
  <c r="V39" i="1" s="1"/>
  <c r="P40" i="1"/>
  <c r="P41" i="1"/>
  <c r="Q41" i="1" s="1"/>
  <c r="P42" i="1"/>
  <c r="V42" i="1" s="1"/>
  <c r="P6" i="1"/>
  <c r="U46" i="1" l="1"/>
  <c r="V15" i="1"/>
  <c r="Q15" i="1"/>
  <c r="V36" i="1"/>
  <c r="V10" i="1"/>
  <c r="Q10" i="1"/>
  <c r="V29" i="1"/>
  <c r="V35" i="1"/>
  <c r="V40" i="1"/>
  <c r="Q40" i="1"/>
  <c r="V41" i="1"/>
  <c r="Q8" i="1"/>
  <c r="Q12" i="1"/>
  <c r="Q20" i="1"/>
  <c r="Q32" i="1"/>
  <c r="Q7" i="1"/>
  <c r="Q9" i="1"/>
  <c r="Q17" i="1"/>
  <c r="Q33" i="1"/>
  <c r="Q37" i="1"/>
  <c r="V6" i="1"/>
  <c r="V4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Q5" i="1" l="1"/>
  <c r="AH5" i="1"/>
  <c r="L5" i="1"/>
</calcChain>
</file>

<file path=xl/sharedStrings.xml><?xml version="1.0" encoding="utf-8"?>
<sst xmlns="http://schemas.openxmlformats.org/spreadsheetml/2006/main" count="166" uniqueCount="95">
  <si>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</si>
  <si>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</si>
  <si>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</si>
  <si>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</si>
  <si>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</si>
  <si>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</si>
  <si>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</si>
  <si>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</si>
  <si>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</si>
  <si>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</si>
  <si>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</si>
  <si>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</si>
  <si>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</si>
  <si>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</si>
  <si>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</si>
  <si>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</si>
  <si>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</si>
  <si>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</si>
  <si>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</si>
  <si>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</si>
  <si>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</si>
  <si>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</si>
  <si>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</si>
  <si>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</si>
  <si>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</si>
  <si>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</si>
  <si>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</si>
  <si>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</si>
  <si>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</si>
  <si>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</si>
  <si>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</si>
  <si>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</si>
  <si>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</si>
  <si>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</si>
  <si>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</si>
  <si>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</si>
  <si>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</si>
  <si>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</si>
  <si>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</si>
  <si>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</si>
  <si>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</si>
  <si>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</si>
  <si>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</si>
  <si>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</si>
  <si>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</si>
  <si>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</si>
  <si>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</si>
  <si>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</si>
  <si>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</si>
  <si>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</si>
  <si>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</si>
  <si>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</si>
  <si>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</si>
  <si>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</si>
  <si>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</si>
  <si>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</si>
  <si>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</si>
  <si>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</si>
  <si>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</si>
  <si>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</si>
  <si>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</si>
  <si>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</si>
  <si>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</si>
  <si>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</si>
  <si>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</si>
  <si>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</si>
  <si>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</si>
  <si>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</si>
  <si>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</si>
  <si>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</si>
  <si>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</si>
  <si>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</si>
  <si>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</si>
  <si>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</si>
  <si>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</si>
  <si>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</si>
  <si>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</si>
  <si>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</si>
  <si>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</si>
  <si>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</si>
  <si>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</si>
  <si>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</si>
  <si>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</si>
  <si>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</si>
  <si>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</si>
  <si>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</si>
  <si>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</si>
  <si>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не в матрице</t>
  </si>
  <si>
    <t>ОШИБКА завода, для ТК стоит задача распродать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</si>
  <si>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14,06,25 в уценку 30шт.</t>
    </r>
  </si>
  <si>
    <t>нужно увеличить продажи</t>
  </si>
  <si>
    <t>уменьшение потребности из-за сезонности</t>
  </si>
  <si>
    <t>Увеличение кол-ва из-за прихода товара в неполном обьеме в июне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</si>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</sst>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8" xfId="1" applyNumberFormat="1" applyFill="1" applyBorder="1"/>
    <xf numFmtId="164" fontId="5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31" customWidth="1"/>
    <col min="19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93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 t="s">
        <v>94</v>
      </c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1372.8549999999998</v>
      </c>
      <c r="F5" s="4">
        <f>SUM(F6:F495)</f>
        <v>1909.884</v>
      </c>
      <c r="G5" s="11"/>
      <c r="H5" s="1"/>
      <c r="I5" s="1"/>
      <c r="J5" s="1"/>
      <c r="K5" s="4">
        <f t="shared" ref="K5:S5" si="0">SUM(K6:K495)</f>
        <v>1637.5</v>
      </c>
      <c r="L5" s="4">
        <f t="shared" si="0"/>
        <v>-264.64499999999998</v>
      </c>
      <c r="M5" s="4">
        <f t="shared" si="0"/>
        <v>0</v>
      </c>
      <c r="N5" s="4">
        <f t="shared" si="0"/>
        <v>0</v>
      </c>
      <c r="O5" s="4">
        <f t="shared" si="0"/>
        <v>397.714</v>
      </c>
      <c r="P5" s="4">
        <f t="shared" si="0"/>
        <v>274.57100000000003</v>
      </c>
      <c r="Q5" s="4">
        <f t="shared" si="0"/>
        <v>2816.1708000000003</v>
      </c>
      <c r="R5" s="4">
        <f>SUM(R6:R42)</f>
        <v>2182.9708000000001</v>
      </c>
      <c r="S5" s="4">
        <f t="shared" si="0"/>
        <v>1350</v>
      </c>
      <c r="T5" s="1"/>
      <c r="U5" s="1"/>
      <c r="V5" s="1"/>
      <c r="W5" s="4">
        <f t="shared" ref="W5:AF5" si="1">SUM(W6:W495)</f>
        <v>94.282199999999975</v>
      </c>
      <c r="X5" s="4">
        <f t="shared" si="1"/>
        <v>151.8082</v>
      </c>
      <c r="Y5" s="4">
        <f t="shared" si="1"/>
        <v>200.42740000000001</v>
      </c>
      <c r="Z5" s="4">
        <f t="shared" si="1"/>
        <v>179.45639999999997</v>
      </c>
      <c r="AA5" s="4">
        <f t="shared" si="1"/>
        <v>182.184</v>
      </c>
      <c r="AB5" s="4">
        <f t="shared" si="1"/>
        <v>194.23120000000006</v>
      </c>
      <c r="AC5" s="4">
        <f t="shared" si="1"/>
        <v>151.17320000000004</v>
      </c>
      <c r="AD5" s="4">
        <f t="shared" si="1"/>
        <v>189.3878</v>
      </c>
      <c r="AE5" s="4">
        <f t="shared" si="1"/>
        <v>263.27280000000002</v>
      </c>
      <c r="AF5" s="4">
        <f t="shared" si="1"/>
        <v>209.154</v>
      </c>
      <c r="AG5" s="1"/>
      <c r="AH5" s="4">
        <f>SUM(AH6:AH495)</f>
        <v>721.2908000000001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35</v>
      </c>
      <c r="B6" s="16" t="s">
        <v>36</v>
      </c>
      <c r="C6" s="16"/>
      <c r="D6" s="16">
        <v>89.713999999999999</v>
      </c>
      <c r="E6" s="16"/>
      <c r="F6" s="16">
        <v>89.713999999999999</v>
      </c>
      <c r="G6" s="17">
        <v>0</v>
      </c>
      <c r="H6" s="16" t="e">
        <v>#N/A</v>
      </c>
      <c r="I6" s="18" t="s">
        <v>87</v>
      </c>
      <c r="J6" s="16"/>
      <c r="K6" s="16"/>
      <c r="L6" s="16">
        <f>E6-K6</f>
        <v>0</v>
      </c>
      <c r="M6" s="16"/>
      <c r="N6" s="16"/>
      <c r="O6" s="16"/>
      <c r="P6" s="16">
        <f>E6/5</f>
        <v>0</v>
      </c>
      <c r="Q6" s="19"/>
      <c r="R6" s="10">
        <f>Q6</f>
        <v>0</v>
      </c>
      <c r="S6" s="19"/>
      <c r="T6" s="16"/>
      <c r="U6" s="1" t="e">
        <f>(F6+O6+R6)/P6</f>
        <v>#DIV/0!</v>
      </c>
      <c r="V6" s="16" t="e">
        <f>(F6+O6)/P6</f>
        <v>#DIV/0!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20" t="s">
        <v>88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30</v>
      </c>
      <c r="D7" s="1"/>
      <c r="E7" s="1">
        <v>8</v>
      </c>
      <c r="F7" s="1">
        <v>20</v>
      </c>
      <c r="G7" s="11">
        <v>0.14000000000000001</v>
      </c>
      <c r="H7" s="1">
        <v>180</v>
      </c>
      <c r="I7" s="1">
        <v>9988421</v>
      </c>
      <c r="J7" s="1"/>
      <c r="K7" s="1">
        <v>12</v>
      </c>
      <c r="L7" s="1">
        <f t="shared" ref="L7:L46" si="2">E7-K7</f>
        <v>-4</v>
      </c>
      <c r="M7" s="1"/>
      <c r="N7" s="1"/>
      <c r="O7" s="1"/>
      <c r="P7" s="1">
        <f t="shared" ref="P7:P42" si="3">E7/5</f>
        <v>1.6</v>
      </c>
      <c r="Q7" s="10">
        <f>20*P7-O7-F7</f>
        <v>12</v>
      </c>
      <c r="R7" s="10">
        <f>Q7</f>
        <v>12</v>
      </c>
      <c r="S7" s="10"/>
      <c r="T7" s="1"/>
      <c r="U7" s="1">
        <f>(F7+O7+R7)/P7</f>
        <v>20</v>
      </c>
      <c r="V7" s="1">
        <f t="shared" ref="V7:V42" si="4">(F7+O7)/P7</f>
        <v>12.5</v>
      </c>
      <c r="W7" s="1">
        <v>0.6</v>
      </c>
      <c r="X7" s="1">
        <v>0.6</v>
      </c>
      <c r="Y7" s="1">
        <v>1</v>
      </c>
      <c r="Z7" s="1">
        <v>2.4</v>
      </c>
      <c r="AA7" s="1">
        <v>1.8</v>
      </c>
      <c r="AB7" s="1">
        <v>2.2000000000000002</v>
      </c>
      <c r="AC7" s="1">
        <v>2.4</v>
      </c>
      <c r="AD7" s="1">
        <v>3</v>
      </c>
      <c r="AE7" s="1">
        <v>2.8</v>
      </c>
      <c r="AF7" s="1">
        <v>3</v>
      </c>
      <c r="AG7" s="1"/>
      <c r="AH7" s="1">
        <f>G7*R7</f>
        <v>1.6800000000000002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78</v>
      </c>
      <c r="D8" s="1"/>
      <c r="E8" s="1">
        <v>22</v>
      </c>
      <c r="F8" s="1">
        <v>56</v>
      </c>
      <c r="G8" s="11">
        <v>0.18</v>
      </c>
      <c r="H8" s="1">
        <v>270</v>
      </c>
      <c r="I8" s="1">
        <v>9988438</v>
      </c>
      <c r="J8" s="1"/>
      <c r="K8" s="1">
        <v>24</v>
      </c>
      <c r="L8" s="1">
        <f t="shared" si="2"/>
        <v>-2</v>
      </c>
      <c r="M8" s="1"/>
      <c r="N8" s="1"/>
      <c r="O8" s="1"/>
      <c r="P8" s="1">
        <f t="shared" si="3"/>
        <v>4.4000000000000004</v>
      </c>
      <c r="Q8" s="10">
        <f t="shared" ref="Q8:Q12" si="5">20*P8-O8-F8</f>
        <v>32</v>
      </c>
      <c r="R8" s="10">
        <f t="shared" ref="R8:R42" si="6">Q8</f>
        <v>32</v>
      </c>
      <c r="S8" s="10"/>
      <c r="T8" s="1"/>
      <c r="U8" s="1">
        <f t="shared" ref="U8:U42" si="7">(F8+O8+R8)/P8</f>
        <v>20</v>
      </c>
      <c r="V8" s="1">
        <f t="shared" si="4"/>
        <v>12.727272727272727</v>
      </c>
      <c r="W8" s="1">
        <v>0.4</v>
      </c>
      <c r="X8" s="1">
        <v>1</v>
      </c>
      <c r="Y8" s="1">
        <v>3.2</v>
      </c>
      <c r="Z8" s="1">
        <v>5.6</v>
      </c>
      <c r="AA8" s="1">
        <v>4.2</v>
      </c>
      <c r="AB8" s="1">
        <v>4.4000000000000004</v>
      </c>
      <c r="AC8" s="1">
        <v>4.4000000000000004</v>
      </c>
      <c r="AD8" s="1">
        <v>5</v>
      </c>
      <c r="AE8" s="1">
        <v>3.8</v>
      </c>
      <c r="AF8" s="1">
        <v>3.2</v>
      </c>
      <c r="AG8" s="1"/>
      <c r="AH8" s="1">
        <f t="shared" ref="AH8:AH41" si="8">G8*R8</f>
        <v>5.76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78</v>
      </c>
      <c r="D9" s="1"/>
      <c r="E9" s="1">
        <v>21</v>
      </c>
      <c r="F9" s="1">
        <v>57</v>
      </c>
      <c r="G9" s="11">
        <v>0.18</v>
      </c>
      <c r="H9" s="1">
        <v>270</v>
      </c>
      <c r="I9" s="1">
        <v>9988445</v>
      </c>
      <c r="J9" s="1"/>
      <c r="K9" s="1">
        <v>21</v>
      </c>
      <c r="L9" s="1">
        <f t="shared" si="2"/>
        <v>0</v>
      </c>
      <c r="M9" s="1"/>
      <c r="N9" s="1"/>
      <c r="O9" s="1"/>
      <c r="P9" s="1">
        <f t="shared" si="3"/>
        <v>4.2</v>
      </c>
      <c r="Q9" s="10">
        <f t="shared" si="5"/>
        <v>27</v>
      </c>
      <c r="R9" s="10">
        <f t="shared" si="6"/>
        <v>27</v>
      </c>
      <c r="S9" s="10"/>
      <c r="T9" s="1"/>
      <c r="U9" s="1">
        <f t="shared" si="7"/>
        <v>20</v>
      </c>
      <c r="V9" s="1">
        <f t="shared" si="4"/>
        <v>13.571428571428571</v>
      </c>
      <c r="W9" s="1">
        <v>1.6</v>
      </c>
      <c r="X9" s="1">
        <v>2</v>
      </c>
      <c r="Y9" s="1">
        <v>2.8</v>
      </c>
      <c r="Z9" s="1">
        <v>5.6</v>
      </c>
      <c r="AA9" s="1">
        <v>4.4000000000000004</v>
      </c>
      <c r="AB9" s="1">
        <v>4.2</v>
      </c>
      <c r="AC9" s="1">
        <v>4</v>
      </c>
      <c r="AD9" s="1">
        <v>3.4</v>
      </c>
      <c r="AE9" s="1">
        <v>3.8</v>
      </c>
      <c r="AF9" s="1">
        <v>2.6</v>
      </c>
      <c r="AG9" s="1"/>
      <c r="AH9" s="1">
        <f t="shared" si="8"/>
        <v>4.8599999999999994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38</v>
      </c>
      <c r="C10" s="1">
        <v>40</v>
      </c>
      <c r="D10" s="1"/>
      <c r="E10" s="1">
        <v>22</v>
      </c>
      <c r="F10" s="1">
        <v>18</v>
      </c>
      <c r="G10" s="11">
        <v>0.4</v>
      </c>
      <c r="H10" s="1">
        <v>270</v>
      </c>
      <c r="I10" s="1">
        <v>9988452</v>
      </c>
      <c r="J10" s="1"/>
      <c r="K10" s="1">
        <v>22</v>
      </c>
      <c r="L10" s="1">
        <f t="shared" si="2"/>
        <v>0</v>
      </c>
      <c r="M10" s="1"/>
      <c r="N10" s="1"/>
      <c r="O10" s="1"/>
      <c r="P10" s="1">
        <f t="shared" si="3"/>
        <v>4.4000000000000004</v>
      </c>
      <c r="Q10" s="10">
        <f>19*P10-O10-F10</f>
        <v>65.600000000000009</v>
      </c>
      <c r="R10" s="10">
        <f t="shared" si="6"/>
        <v>65.600000000000009</v>
      </c>
      <c r="S10" s="10"/>
      <c r="T10" s="1"/>
      <c r="U10" s="1">
        <f t="shared" si="7"/>
        <v>19</v>
      </c>
      <c r="V10" s="1">
        <f t="shared" si="4"/>
        <v>4.0909090909090908</v>
      </c>
      <c r="W10" s="1">
        <v>0</v>
      </c>
      <c r="X10" s="1">
        <v>1.2</v>
      </c>
      <c r="Y10" s="1">
        <v>2</v>
      </c>
      <c r="Z10" s="1">
        <v>2</v>
      </c>
      <c r="AA10" s="1">
        <v>2</v>
      </c>
      <c r="AB10" s="1">
        <v>1.2</v>
      </c>
      <c r="AC10" s="1">
        <v>2.6</v>
      </c>
      <c r="AD10" s="1">
        <v>2.8</v>
      </c>
      <c r="AE10" s="1">
        <v>0.8</v>
      </c>
      <c r="AF10" s="1">
        <v>0.4</v>
      </c>
      <c r="AG10" s="1"/>
      <c r="AH10" s="1">
        <f t="shared" si="8"/>
        <v>26.240000000000006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7</v>
      </c>
      <c r="D11" s="1">
        <v>28</v>
      </c>
      <c r="E11" s="1">
        <v>2</v>
      </c>
      <c r="F11" s="1">
        <v>33</v>
      </c>
      <c r="G11" s="11">
        <v>0.4</v>
      </c>
      <c r="H11" s="1">
        <v>270</v>
      </c>
      <c r="I11" s="1">
        <v>9988476</v>
      </c>
      <c r="J11" s="1"/>
      <c r="K11" s="1">
        <v>2</v>
      </c>
      <c r="L11" s="1">
        <f t="shared" si="2"/>
        <v>0</v>
      </c>
      <c r="M11" s="1"/>
      <c r="N11" s="1"/>
      <c r="O11" s="1"/>
      <c r="P11" s="1">
        <f t="shared" si="3"/>
        <v>0.4</v>
      </c>
      <c r="Q11" s="10"/>
      <c r="R11" s="10">
        <f t="shared" si="6"/>
        <v>0</v>
      </c>
      <c r="S11" s="10"/>
      <c r="T11" s="1"/>
      <c r="U11" s="1">
        <f t="shared" si="7"/>
        <v>82.5</v>
      </c>
      <c r="V11" s="1">
        <f t="shared" si="4"/>
        <v>82.5</v>
      </c>
      <c r="W11" s="1">
        <v>1.2</v>
      </c>
      <c r="X11" s="1">
        <v>2.8</v>
      </c>
      <c r="Y11" s="1">
        <v>1</v>
      </c>
      <c r="Z11" s="1">
        <v>0.6</v>
      </c>
      <c r="AA11" s="1">
        <v>0.4</v>
      </c>
      <c r="AB11" s="1">
        <v>0.4</v>
      </c>
      <c r="AC11" s="1">
        <v>0.8</v>
      </c>
      <c r="AD11" s="1">
        <v>1.4</v>
      </c>
      <c r="AE11" s="1">
        <v>0</v>
      </c>
      <c r="AF11" s="1">
        <v>2</v>
      </c>
      <c r="AG11" s="1"/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47</v>
      </c>
      <c r="B12" s="1" t="s">
        <v>38</v>
      </c>
      <c r="C12" s="1">
        <v>72</v>
      </c>
      <c r="D12" s="1">
        <v>12</v>
      </c>
      <c r="E12" s="1">
        <v>24</v>
      </c>
      <c r="F12" s="1">
        <v>60</v>
      </c>
      <c r="G12" s="11">
        <v>0.18</v>
      </c>
      <c r="H12" s="1">
        <v>150</v>
      </c>
      <c r="I12" s="1">
        <v>5034819</v>
      </c>
      <c r="J12" s="1"/>
      <c r="K12" s="1">
        <v>24</v>
      </c>
      <c r="L12" s="1">
        <f t="shared" si="2"/>
        <v>0</v>
      </c>
      <c r="M12" s="1"/>
      <c r="N12" s="1"/>
      <c r="O12" s="1"/>
      <c r="P12" s="1">
        <f t="shared" si="3"/>
        <v>4.8</v>
      </c>
      <c r="Q12" s="10">
        <f t="shared" si="5"/>
        <v>36</v>
      </c>
      <c r="R12" s="10">
        <f t="shared" si="6"/>
        <v>36</v>
      </c>
      <c r="S12" s="10"/>
      <c r="T12" s="1"/>
      <c r="U12" s="1">
        <f t="shared" si="7"/>
        <v>20</v>
      </c>
      <c r="V12" s="1">
        <f t="shared" si="4"/>
        <v>12.5</v>
      </c>
      <c r="W12" s="1">
        <v>3.4</v>
      </c>
      <c r="X12" s="1">
        <v>5.2</v>
      </c>
      <c r="Y12" s="1">
        <v>7.4</v>
      </c>
      <c r="Z12" s="1">
        <v>2.8</v>
      </c>
      <c r="AA12" s="1">
        <v>1.2</v>
      </c>
      <c r="AB12" s="1">
        <v>7</v>
      </c>
      <c r="AC12" s="1">
        <v>2.6</v>
      </c>
      <c r="AD12" s="1">
        <v>1.4</v>
      </c>
      <c r="AE12" s="1">
        <v>0</v>
      </c>
      <c r="AF12" s="1">
        <v>0</v>
      </c>
      <c r="AG12" s="1"/>
      <c r="AH12" s="1">
        <f t="shared" si="8"/>
        <v>6.4799999999999995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48</v>
      </c>
      <c r="B13" s="8" t="s">
        <v>36</v>
      </c>
      <c r="C13" s="8"/>
      <c r="D13" s="8"/>
      <c r="E13" s="8"/>
      <c r="F13" s="9"/>
      <c r="G13" s="11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0"/>
      <c r="R13" s="10">
        <f t="shared" si="6"/>
        <v>0</v>
      </c>
      <c r="S13" s="10"/>
      <c r="T13" s="1"/>
      <c r="U13" s="1" t="e">
        <f t="shared" si="7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1" t="s">
        <v>49</v>
      </c>
      <c r="B14" s="22" t="s">
        <v>36</v>
      </c>
      <c r="C14" s="22">
        <v>22.21</v>
      </c>
      <c r="D14" s="22"/>
      <c r="E14" s="22"/>
      <c r="F14" s="23">
        <v>22.21</v>
      </c>
      <c r="G14" s="17">
        <v>0</v>
      </c>
      <c r="H14" s="16" t="e">
        <v>#N/A</v>
      </c>
      <c r="I14" s="16" t="s">
        <v>43</v>
      </c>
      <c r="J14" s="16" t="s">
        <v>48</v>
      </c>
      <c r="K14" s="16"/>
      <c r="L14" s="16">
        <f t="shared" si="2"/>
        <v>0</v>
      </c>
      <c r="M14" s="16"/>
      <c r="N14" s="16"/>
      <c r="O14" s="16"/>
      <c r="P14" s="16">
        <f t="shared" si="3"/>
        <v>0</v>
      </c>
      <c r="Q14" s="19"/>
      <c r="R14" s="10">
        <f t="shared" si="6"/>
        <v>0</v>
      </c>
      <c r="S14" s="19"/>
      <c r="T14" s="16"/>
      <c r="U14" s="1" t="e">
        <f t="shared" si="7"/>
        <v>#DIV/0!</v>
      </c>
      <c r="V14" s="16" t="e">
        <f t="shared" si="4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0.46</v>
      </c>
      <c r="AB14" s="16">
        <v>0</v>
      </c>
      <c r="AC14" s="16">
        <v>0</v>
      </c>
      <c r="AD14" s="16">
        <v>0</v>
      </c>
      <c r="AE14" s="16">
        <v>0</v>
      </c>
      <c r="AF14" s="16">
        <v>0.48799999999999999</v>
      </c>
      <c r="AG14" s="30" t="s">
        <v>50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38</v>
      </c>
      <c r="C15" s="1">
        <v>398</v>
      </c>
      <c r="D15" s="1"/>
      <c r="E15" s="1">
        <v>166</v>
      </c>
      <c r="F15" s="1">
        <v>232</v>
      </c>
      <c r="G15" s="11">
        <v>0.1</v>
      </c>
      <c r="H15" s="1">
        <v>90</v>
      </c>
      <c r="I15" s="1">
        <v>8444163</v>
      </c>
      <c r="J15" s="1"/>
      <c r="K15" s="1">
        <v>166</v>
      </c>
      <c r="L15" s="1">
        <f t="shared" si="2"/>
        <v>0</v>
      </c>
      <c r="M15" s="1"/>
      <c r="N15" s="1"/>
      <c r="O15" s="1"/>
      <c r="P15" s="1">
        <f t="shared" si="3"/>
        <v>33.200000000000003</v>
      </c>
      <c r="Q15" s="10">
        <f>18*P15-O15-F15</f>
        <v>365.6</v>
      </c>
      <c r="R15" s="10">
        <f t="shared" si="6"/>
        <v>365.6</v>
      </c>
      <c r="S15" s="10"/>
      <c r="T15" s="1"/>
      <c r="U15" s="1">
        <f t="shared" si="7"/>
        <v>18</v>
      </c>
      <c r="V15" s="1">
        <f t="shared" si="4"/>
        <v>6.9879518072289146</v>
      </c>
      <c r="W15" s="1">
        <v>3.6</v>
      </c>
      <c r="X15" s="1">
        <v>17</v>
      </c>
      <c r="Y15" s="1">
        <v>30.4</v>
      </c>
      <c r="Z15" s="1">
        <v>15.4</v>
      </c>
      <c r="AA15" s="1">
        <v>22.2</v>
      </c>
      <c r="AB15" s="1">
        <v>25</v>
      </c>
      <c r="AC15" s="1">
        <v>17.8</v>
      </c>
      <c r="AD15" s="1">
        <v>15</v>
      </c>
      <c r="AE15" s="1">
        <v>31.6</v>
      </c>
      <c r="AF15" s="1">
        <v>19.600000000000001</v>
      </c>
      <c r="AG15" s="1"/>
      <c r="AH15" s="1">
        <f t="shared" si="8"/>
        <v>36.56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38</v>
      </c>
      <c r="C16" s="1">
        <v>67</v>
      </c>
      <c r="D16" s="1"/>
      <c r="E16" s="1">
        <v>19</v>
      </c>
      <c r="F16" s="1">
        <v>48</v>
      </c>
      <c r="G16" s="11">
        <v>0.18</v>
      </c>
      <c r="H16" s="1">
        <v>150</v>
      </c>
      <c r="I16" s="1">
        <v>5038411</v>
      </c>
      <c r="J16" s="1"/>
      <c r="K16" s="1">
        <v>25</v>
      </c>
      <c r="L16" s="1">
        <f t="shared" si="2"/>
        <v>-6</v>
      </c>
      <c r="M16" s="1"/>
      <c r="N16" s="1"/>
      <c r="O16" s="1">
        <v>25</v>
      </c>
      <c r="P16" s="1">
        <f t="shared" si="3"/>
        <v>3.8</v>
      </c>
      <c r="Q16" s="10"/>
      <c r="R16" s="10">
        <f t="shared" si="6"/>
        <v>0</v>
      </c>
      <c r="S16" s="10"/>
      <c r="T16" s="1"/>
      <c r="U16" s="1">
        <f t="shared" si="7"/>
        <v>19.210526315789476</v>
      </c>
      <c r="V16" s="1">
        <f t="shared" si="4"/>
        <v>19.210526315789476</v>
      </c>
      <c r="W16" s="1">
        <v>4.5999999999999996</v>
      </c>
      <c r="X16" s="1">
        <v>4.8</v>
      </c>
      <c r="Y16" s="1">
        <v>5.4</v>
      </c>
      <c r="Z16" s="1">
        <v>5.4</v>
      </c>
      <c r="AA16" s="1">
        <v>10.4</v>
      </c>
      <c r="AB16" s="1">
        <v>9</v>
      </c>
      <c r="AC16" s="1">
        <v>6.6</v>
      </c>
      <c r="AD16" s="1">
        <v>7.4</v>
      </c>
      <c r="AE16" s="1">
        <v>9.8000000000000007</v>
      </c>
      <c r="AF16" s="1">
        <v>7</v>
      </c>
      <c r="AG16" s="1"/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38</v>
      </c>
      <c r="C17" s="1">
        <v>97</v>
      </c>
      <c r="D17" s="1"/>
      <c r="E17" s="1">
        <v>35</v>
      </c>
      <c r="F17" s="1">
        <v>62</v>
      </c>
      <c r="G17" s="11">
        <v>0.18</v>
      </c>
      <c r="H17" s="1">
        <v>150</v>
      </c>
      <c r="I17" s="1">
        <v>5038459</v>
      </c>
      <c r="J17" s="1"/>
      <c r="K17" s="1">
        <v>35</v>
      </c>
      <c r="L17" s="1">
        <f t="shared" si="2"/>
        <v>0</v>
      </c>
      <c r="M17" s="1"/>
      <c r="N17" s="1"/>
      <c r="O17" s="1">
        <v>43</v>
      </c>
      <c r="P17" s="1">
        <f t="shared" si="3"/>
        <v>7</v>
      </c>
      <c r="Q17" s="10">
        <f t="shared" ref="Q17:Q20" si="9">20*P17-O17-F17</f>
        <v>35</v>
      </c>
      <c r="R17" s="10">
        <f t="shared" si="6"/>
        <v>35</v>
      </c>
      <c r="S17" s="10"/>
      <c r="T17" s="1"/>
      <c r="U17" s="1">
        <f t="shared" si="7"/>
        <v>20</v>
      </c>
      <c r="V17" s="1">
        <f t="shared" si="4"/>
        <v>15</v>
      </c>
      <c r="W17" s="1">
        <v>7</v>
      </c>
      <c r="X17" s="1">
        <v>7.2</v>
      </c>
      <c r="Y17" s="1">
        <v>8.8000000000000007</v>
      </c>
      <c r="Z17" s="1">
        <v>9.1999999999999993</v>
      </c>
      <c r="AA17" s="1">
        <v>11.2</v>
      </c>
      <c r="AB17" s="1">
        <v>8.4</v>
      </c>
      <c r="AC17" s="1">
        <v>7.8</v>
      </c>
      <c r="AD17" s="1">
        <v>7.4</v>
      </c>
      <c r="AE17" s="1">
        <v>6.8</v>
      </c>
      <c r="AF17" s="1">
        <v>9.4</v>
      </c>
      <c r="AG17" s="1"/>
      <c r="AH17" s="1">
        <f t="shared" si="8"/>
        <v>6.3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38</v>
      </c>
      <c r="C18" s="1">
        <v>20</v>
      </c>
      <c r="D18" s="1">
        <v>20</v>
      </c>
      <c r="E18" s="1"/>
      <c r="F18" s="1">
        <v>40</v>
      </c>
      <c r="G18" s="11">
        <v>0.18</v>
      </c>
      <c r="H18" s="1">
        <v>150</v>
      </c>
      <c r="I18" s="1">
        <v>5038831</v>
      </c>
      <c r="J18" s="1"/>
      <c r="K18" s="1">
        <v>8</v>
      </c>
      <c r="L18" s="1">
        <f t="shared" si="2"/>
        <v>-8</v>
      </c>
      <c r="M18" s="1"/>
      <c r="N18" s="1"/>
      <c r="O18" s="1"/>
      <c r="P18" s="1">
        <f t="shared" si="3"/>
        <v>0</v>
      </c>
      <c r="Q18" s="10"/>
      <c r="R18" s="10">
        <f t="shared" si="6"/>
        <v>0</v>
      </c>
      <c r="S18" s="10"/>
      <c r="T18" s="1"/>
      <c r="U18" s="1" t="e">
        <f t="shared" si="7"/>
        <v>#DIV/0!</v>
      </c>
      <c r="V18" s="1" t="e">
        <f t="shared" si="4"/>
        <v>#DIV/0!</v>
      </c>
      <c r="W18" s="1">
        <v>0</v>
      </c>
      <c r="X18" s="1">
        <v>0.8</v>
      </c>
      <c r="Y18" s="1">
        <v>3.8</v>
      </c>
      <c r="Z18" s="1">
        <v>3.8</v>
      </c>
      <c r="AA18" s="1">
        <v>5.8</v>
      </c>
      <c r="AB18" s="1">
        <v>2.2000000000000002</v>
      </c>
      <c r="AC18" s="1">
        <v>2.6</v>
      </c>
      <c r="AD18" s="1">
        <v>4</v>
      </c>
      <c r="AE18" s="1">
        <v>4.8</v>
      </c>
      <c r="AF18" s="1">
        <v>5.4</v>
      </c>
      <c r="AG18" s="20" t="s">
        <v>89</v>
      </c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38</v>
      </c>
      <c r="C19" s="1">
        <v>10</v>
      </c>
      <c r="D19" s="1">
        <v>20</v>
      </c>
      <c r="E19" s="1">
        <v>6</v>
      </c>
      <c r="F19" s="1">
        <v>24</v>
      </c>
      <c r="G19" s="11">
        <v>0.18</v>
      </c>
      <c r="H19" s="1">
        <v>120</v>
      </c>
      <c r="I19" s="1">
        <v>5038855</v>
      </c>
      <c r="J19" s="1"/>
      <c r="K19" s="1">
        <v>7</v>
      </c>
      <c r="L19" s="1">
        <f t="shared" si="2"/>
        <v>-1</v>
      </c>
      <c r="M19" s="1"/>
      <c r="N19" s="1"/>
      <c r="O19" s="1"/>
      <c r="P19" s="1">
        <f t="shared" si="3"/>
        <v>1.2</v>
      </c>
      <c r="Q19" s="10"/>
      <c r="R19" s="10">
        <f t="shared" si="6"/>
        <v>0</v>
      </c>
      <c r="S19" s="10"/>
      <c r="T19" s="1"/>
      <c r="U19" s="1">
        <f t="shared" si="7"/>
        <v>20</v>
      </c>
      <c r="V19" s="1">
        <f t="shared" si="4"/>
        <v>20</v>
      </c>
      <c r="W19" s="1">
        <v>0</v>
      </c>
      <c r="X19" s="1">
        <v>0</v>
      </c>
      <c r="Y19" s="1">
        <v>0</v>
      </c>
      <c r="Z19" s="1">
        <v>1.8</v>
      </c>
      <c r="AA19" s="1">
        <v>0.2</v>
      </c>
      <c r="AB19" s="1">
        <v>1.8</v>
      </c>
      <c r="AC19" s="1">
        <v>1</v>
      </c>
      <c r="AD19" s="1">
        <v>0.8</v>
      </c>
      <c r="AE19" s="1">
        <v>0.8</v>
      </c>
      <c r="AF19" s="1">
        <v>1.2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38</v>
      </c>
      <c r="C20" s="1">
        <v>109</v>
      </c>
      <c r="D20" s="1"/>
      <c r="E20" s="1">
        <v>47</v>
      </c>
      <c r="F20" s="1">
        <v>62</v>
      </c>
      <c r="G20" s="11">
        <v>0.18</v>
      </c>
      <c r="H20" s="1">
        <v>150</v>
      </c>
      <c r="I20" s="1">
        <v>5038435</v>
      </c>
      <c r="J20" s="1"/>
      <c r="K20" s="1">
        <v>47</v>
      </c>
      <c r="L20" s="1">
        <f t="shared" si="2"/>
        <v>0</v>
      </c>
      <c r="M20" s="1"/>
      <c r="N20" s="1"/>
      <c r="O20" s="1">
        <v>47</v>
      </c>
      <c r="P20" s="1">
        <f t="shared" si="3"/>
        <v>9.4</v>
      </c>
      <c r="Q20" s="10">
        <f t="shared" si="9"/>
        <v>79</v>
      </c>
      <c r="R20" s="10">
        <f t="shared" si="6"/>
        <v>79</v>
      </c>
      <c r="S20" s="10"/>
      <c r="T20" s="1"/>
      <c r="U20" s="1">
        <f t="shared" si="7"/>
        <v>20</v>
      </c>
      <c r="V20" s="1">
        <f t="shared" si="4"/>
        <v>11.595744680851064</v>
      </c>
      <c r="W20" s="1">
        <v>7.8</v>
      </c>
      <c r="X20" s="1">
        <v>6.6</v>
      </c>
      <c r="Y20" s="1">
        <v>2</v>
      </c>
      <c r="Z20" s="1">
        <v>12.8</v>
      </c>
      <c r="AA20" s="1">
        <v>15</v>
      </c>
      <c r="AB20" s="1">
        <v>8.4</v>
      </c>
      <c r="AC20" s="1">
        <v>6.2</v>
      </c>
      <c r="AD20" s="1">
        <v>8.4</v>
      </c>
      <c r="AE20" s="1">
        <v>10</v>
      </c>
      <c r="AF20" s="1">
        <v>7.4</v>
      </c>
      <c r="AG20" s="1"/>
      <c r="AH20" s="1">
        <f t="shared" si="8"/>
        <v>14.219999999999999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57</v>
      </c>
      <c r="B21" s="1" t="s">
        <v>38</v>
      </c>
      <c r="C21" s="1">
        <v>20</v>
      </c>
      <c r="D21" s="1">
        <v>40</v>
      </c>
      <c r="E21" s="1">
        <v>1</v>
      </c>
      <c r="F21" s="1">
        <v>59</v>
      </c>
      <c r="G21" s="11">
        <v>0.18</v>
      </c>
      <c r="H21" s="1">
        <v>120</v>
      </c>
      <c r="I21" s="1">
        <v>5038398</v>
      </c>
      <c r="J21" s="1"/>
      <c r="K21" s="1">
        <v>11</v>
      </c>
      <c r="L21" s="1">
        <f t="shared" si="2"/>
        <v>-10</v>
      </c>
      <c r="M21" s="1"/>
      <c r="N21" s="1"/>
      <c r="O21" s="1"/>
      <c r="P21" s="1">
        <f t="shared" si="3"/>
        <v>0.2</v>
      </c>
      <c r="Q21" s="10"/>
      <c r="R21" s="10">
        <f t="shared" si="6"/>
        <v>0</v>
      </c>
      <c r="S21" s="10"/>
      <c r="T21" s="1"/>
      <c r="U21" s="1">
        <f t="shared" si="7"/>
        <v>295</v>
      </c>
      <c r="V21" s="1">
        <f t="shared" si="4"/>
        <v>295</v>
      </c>
      <c r="W21" s="1">
        <v>0.4</v>
      </c>
      <c r="X21" s="1">
        <v>4.2</v>
      </c>
      <c r="Y21" s="1">
        <v>2.2000000000000002</v>
      </c>
      <c r="Z21" s="1">
        <v>3.8</v>
      </c>
      <c r="AA21" s="1">
        <v>3.6</v>
      </c>
      <c r="AB21" s="1">
        <v>4.4000000000000004</v>
      </c>
      <c r="AC21" s="1">
        <v>4.5999999999999996</v>
      </c>
      <c r="AD21" s="1">
        <v>2.8</v>
      </c>
      <c r="AE21" s="1">
        <v>6</v>
      </c>
      <c r="AF21" s="1">
        <v>4.2</v>
      </c>
      <c r="AG21" s="30" t="s">
        <v>50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7" t="s">
        <v>58</v>
      </c>
      <c r="B22" s="8" t="s">
        <v>36</v>
      </c>
      <c r="C22" s="8">
        <v>7.26</v>
      </c>
      <c r="D22" s="8"/>
      <c r="E22" s="8">
        <v>4.91</v>
      </c>
      <c r="F22" s="9">
        <v>2.35</v>
      </c>
      <c r="G22" s="11">
        <v>1</v>
      </c>
      <c r="H22" s="1">
        <v>150</v>
      </c>
      <c r="I22" s="1">
        <v>8785242</v>
      </c>
      <c r="J22" s="1"/>
      <c r="K22" s="1">
        <v>5</v>
      </c>
      <c r="L22" s="1">
        <f t="shared" si="2"/>
        <v>-8.9999999999999858E-2</v>
      </c>
      <c r="M22" s="1"/>
      <c r="N22" s="1"/>
      <c r="O22" s="1"/>
      <c r="P22" s="1">
        <f t="shared" si="3"/>
        <v>0.98199999999999998</v>
      </c>
      <c r="Q22" s="10"/>
      <c r="R22" s="10">
        <f t="shared" si="6"/>
        <v>0</v>
      </c>
      <c r="S22" s="10"/>
      <c r="T22" s="1"/>
      <c r="U22" s="1">
        <f t="shared" si="7"/>
        <v>2.3930753564154785</v>
      </c>
      <c r="V22" s="1">
        <f t="shared" si="4"/>
        <v>2.3930753564154785</v>
      </c>
      <c r="W22" s="1">
        <v>0</v>
      </c>
      <c r="X22" s="1">
        <v>0.9880000000000001</v>
      </c>
      <c r="Y22" s="1">
        <v>0.44400000000000012</v>
      </c>
      <c r="Z22" s="1">
        <v>0</v>
      </c>
      <c r="AA22" s="1">
        <v>0.47799999999999998</v>
      </c>
      <c r="AB22" s="1">
        <v>0.47</v>
      </c>
      <c r="AC22" s="1">
        <v>0</v>
      </c>
      <c r="AD22" s="1">
        <v>0</v>
      </c>
      <c r="AE22" s="1">
        <v>0</v>
      </c>
      <c r="AF22" s="1">
        <v>0.47799999999999998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1" t="s">
        <v>59</v>
      </c>
      <c r="B23" s="22" t="s">
        <v>36</v>
      </c>
      <c r="C23" s="22"/>
      <c r="D23" s="22">
        <v>16.286000000000001</v>
      </c>
      <c r="E23" s="22"/>
      <c r="F23" s="23">
        <v>16.286000000000001</v>
      </c>
      <c r="G23" s="17">
        <v>0</v>
      </c>
      <c r="H23" s="16" t="e">
        <v>#N/A</v>
      </c>
      <c r="I23" s="16" t="s">
        <v>43</v>
      </c>
      <c r="J23" s="16" t="s">
        <v>58</v>
      </c>
      <c r="K23" s="16"/>
      <c r="L23" s="16">
        <f t="shared" si="2"/>
        <v>0</v>
      </c>
      <c r="M23" s="16"/>
      <c r="N23" s="16"/>
      <c r="O23" s="16"/>
      <c r="P23" s="16">
        <f t="shared" si="3"/>
        <v>0</v>
      </c>
      <c r="Q23" s="19"/>
      <c r="R23" s="10">
        <f t="shared" si="6"/>
        <v>0</v>
      </c>
      <c r="S23" s="19"/>
      <c r="T23" s="16"/>
      <c r="U23" s="1" t="e">
        <f t="shared" si="7"/>
        <v>#DIV/0!</v>
      </c>
      <c r="V23" s="16" t="e">
        <f t="shared" si="4"/>
        <v>#DIV/0!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/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" t="s">
        <v>60</v>
      </c>
      <c r="B24" s="1" t="s">
        <v>36</v>
      </c>
      <c r="C24" s="1">
        <v>58.52</v>
      </c>
      <c r="D24" s="1"/>
      <c r="E24" s="1">
        <v>12.71</v>
      </c>
      <c r="F24" s="1">
        <v>45.81</v>
      </c>
      <c r="G24" s="11">
        <v>1</v>
      </c>
      <c r="H24" s="1">
        <v>150</v>
      </c>
      <c r="I24" s="1">
        <v>8785235</v>
      </c>
      <c r="J24" s="1"/>
      <c r="K24" s="1">
        <v>13</v>
      </c>
      <c r="L24" s="1">
        <f t="shared" si="2"/>
        <v>-0.28999999999999915</v>
      </c>
      <c r="M24" s="1"/>
      <c r="N24" s="1"/>
      <c r="O24" s="1"/>
      <c r="P24" s="1">
        <f t="shared" si="3"/>
        <v>2.5420000000000003</v>
      </c>
      <c r="Q24" s="10"/>
      <c r="R24" s="10">
        <f t="shared" si="6"/>
        <v>0</v>
      </c>
      <c r="S24" s="10"/>
      <c r="T24" s="1"/>
      <c r="U24" s="1">
        <f t="shared" si="7"/>
        <v>18.021243115656961</v>
      </c>
      <c r="V24" s="1">
        <f t="shared" si="4"/>
        <v>18.021243115656961</v>
      </c>
      <c r="W24" s="1">
        <v>0.52400000000000002</v>
      </c>
      <c r="X24" s="1">
        <v>0</v>
      </c>
      <c r="Y24" s="1">
        <v>1.0640000000000001</v>
      </c>
      <c r="Z24" s="1">
        <v>0.48</v>
      </c>
      <c r="AA24" s="1">
        <v>0.88800000000000012</v>
      </c>
      <c r="AB24" s="1">
        <v>0</v>
      </c>
      <c r="AC24" s="1">
        <v>1.8260000000000001</v>
      </c>
      <c r="AD24" s="1">
        <v>0.48799999999999999</v>
      </c>
      <c r="AE24" s="1">
        <v>0.98199999999999998</v>
      </c>
      <c r="AF24" s="1">
        <v>3.47</v>
      </c>
      <c r="AG24" s="20" t="s">
        <v>90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4" t="s">
        <v>61</v>
      </c>
      <c r="B25" s="25" t="s">
        <v>36</v>
      </c>
      <c r="C25" s="25"/>
      <c r="D25" s="25"/>
      <c r="E25" s="25"/>
      <c r="F25" s="26"/>
      <c r="G25" s="27">
        <v>1</v>
      </c>
      <c r="H25" s="28">
        <v>120</v>
      </c>
      <c r="I25" s="28">
        <v>8785204</v>
      </c>
      <c r="J25" s="28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9"/>
      <c r="R25" s="10">
        <f t="shared" si="6"/>
        <v>0</v>
      </c>
      <c r="S25" s="29"/>
      <c r="T25" s="28"/>
      <c r="U25" s="1" t="e">
        <f t="shared" si="7"/>
        <v>#DIV/0!</v>
      </c>
      <c r="V25" s="28" t="e">
        <f t="shared" si="4"/>
        <v>#DIV/0!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 t="s">
        <v>62</v>
      </c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63</v>
      </c>
      <c r="B26" s="22" t="s">
        <v>36</v>
      </c>
      <c r="C26" s="22">
        <v>32.683999999999997</v>
      </c>
      <c r="D26" s="22"/>
      <c r="E26" s="22">
        <v>6.3460000000000001</v>
      </c>
      <c r="F26" s="23">
        <v>26.338000000000001</v>
      </c>
      <c r="G26" s="17">
        <v>0</v>
      </c>
      <c r="H26" s="16" t="e">
        <v>#N/A</v>
      </c>
      <c r="I26" s="16" t="s">
        <v>43</v>
      </c>
      <c r="J26" s="16" t="s">
        <v>61</v>
      </c>
      <c r="K26" s="16">
        <v>6</v>
      </c>
      <c r="L26" s="16">
        <f t="shared" si="2"/>
        <v>0.34600000000000009</v>
      </c>
      <c r="M26" s="16"/>
      <c r="N26" s="16"/>
      <c r="O26" s="16"/>
      <c r="P26" s="16">
        <f t="shared" si="3"/>
        <v>1.2692000000000001</v>
      </c>
      <c r="Q26" s="19"/>
      <c r="R26" s="10">
        <f t="shared" si="6"/>
        <v>0</v>
      </c>
      <c r="S26" s="19"/>
      <c r="T26" s="16"/>
      <c r="U26" s="1">
        <f t="shared" si="7"/>
        <v>20.75165458556571</v>
      </c>
      <c r="V26" s="16">
        <f t="shared" si="4"/>
        <v>20.75165458556571</v>
      </c>
      <c r="W26" s="16">
        <v>1.2312000000000001</v>
      </c>
      <c r="X26" s="16">
        <v>0</v>
      </c>
      <c r="Y26" s="16">
        <v>0.66520000000000001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0.69100000000000006</v>
      </c>
      <c r="AF26" s="16">
        <v>0</v>
      </c>
      <c r="AG26" s="30" t="s">
        <v>50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7" t="s">
        <v>64</v>
      </c>
      <c r="B27" s="8" t="s">
        <v>36</v>
      </c>
      <c r="C27" s="8"/>
      <c r="D27" s="8"/>
      <c r="E27" s="8"/>
      <c r="F27" s="9"/>
      <c r="G27" s="11">
        <v>1</v>
      </c>
      <c r="H27" s="1">
        <v>180</v>
      </c>
      <c r="I27" s="1">
        <v>8785259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10"/>
      <c r="R27" s="10">
        <f t="shared" si="6"/>
        <v>0</v>
      </c>
      <c r="S27" s="10"/>
      <c r="T27" s="1"/>
      <c r="U27" s="1" t="e">
        <f t="shared" si="7"/>
        <v>#DIV/0!</v>
      </c>
      <c r="V27" s="1" t="e">
        <f t="shared" si="4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0.60039999999999993</v>
      </c>
      <c r="AC27" s="1">
        <v>0.69880000000000009</v>
      </c>
      <c r="AD27" s="1">
        <v>0.68959999999999999</v>
      </c>
      <c r="AE27" s="1">
        <v>0</v>
      </c>
      <c r="AF27" s="1">
        <v>0.67400000000000004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65</v>
      </c>
      <c r="B28" s="22" t="s">
        <v>36</v>
      </c>
      <c r="C28" s="22"/>
      <c r="D28" s="22">
        <v>15.006</v>
      </c>
      <c r="E28" s="22"/>
      <c r="F28" s="23">
        <v>15.006</v>
      </c>
      <c r="G28" s="17">
        <v>0</v>
      </c>
      <c r="H28" s="16" t="e">
        <v>#N/A</v>
      </c>
      <c r="I28" s="16" t="s">
        <v>43</v>
      </c>
      <c r="J28" s="16" t="s">
        <v>64</v>
      </c>
      <c r="K28" s="16"/>
      <c r="L28" s="16">
        <f t="shared" si="2"/>
        <v>0</v>
      </c>
      <c r="M28" s="16"/>
      <c r="N28" s="16"/>
      <c r="O28" s="16"/>
      <c r="P28" s="16">
        <f t="shared" si="3"/>
        <v>0</v>
      </c>
      <c r="Q28" s="19"/>
      <c r="R28" s="10">
        <f t="shared" si="6"/>
        <v>0</v>
      </c>
      <c r="S28" s="19"/>
      <c r="T28" s="16"/>
      <c r="U28" s="1" t="e">
        <f t="shared" si="7"/>
        <v>#DIV/0!</v>
      </c>
      <c r="V28" s="16" t="e">
        <f t="shared" si="4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66</v>
      </c>
      <c r="B29" s="1" t="s">
        <v>38</v>
      </c>
      <c r="C29" s="1">
        <v>118</v>
      </c>
      <c r="D29" s="1"/>
      <c r="E29" s="1">
        <v>104</v>
      </c>
      <c r="F29" s="1">
        <v>14</v>
      </c>
      <c r="G29" s="11">
        <v>0.1</v>
      </c>
      <c r="H29" s="1">
        <v>60</v>
      </c>
      <c r="I29" s="1">
        <v>8444170</v>
      </c>
      <c r="J29" s="1"/>
      <c r="K29" s="1">
        <v>201</v>
      </c>
      <c r="L29" s="1">
        <f t="shared" si="2"/>
        <v>-97</v>
      </c>
      <c r="M29" s="1"/>
      <c r="N29" s="1"/>
      <c r="O29" s="1"/>
      <c r="P29" s="1">
        <f t="shared" si="3"/>
        <v>20.8</v>
      </c>
      <c r="Q29" s="10">
        <f>12*P29-O29-F29</f>
        <v>235.60000000000002</v>
      </c>
      <c r="R29" s="10">
        <v>200</v>
      </c>
      <c r="S29" s="10">
        <v>200</v>
      </c>
      <c r="T29" s="1" t="s">
        <v>91</v>
      </c>
      <c r="U29" s="1">
        <f t="shared" si="7"/>
        <v>10.288461538461538</v>
      </c>
      <c r="V29" s="1">
        <f t="shared" si="4"/>
        <v>0.67307692307692302</v>
      </c>
      <c r="W29" s="1">
        <v>0.4</v>
      </c>
      <c r="X29" s="1">
        <v>4.8</v>
      </c>
      <c r="Y29" s="1">
        <v>6.8</v>
      </c>
      <c r="Z29" s="1">
        <v>11</v>
      </c>
      <c r="AA29" s="1">
        <v>7</v>
      </c>
      <c r="AB29" s="1">
        <v>0.8</v>
      </c>
      <c r="AC29" s="1">
        <v>7.6</v>
      </c>
      <c r="AD29" s="1">
        <v>21.4</v>
      </c>
      <c r="AE29" s="1">
        <v>38.200000000000003</v>
      </c>
      <c r="AF29" s="1">
        <v>21.4</v>
      </c>
      <c r="AG29" s="1"/>
      <c r="AH29" s="1">
        <f t="shared" si="8"/>
        <v>20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7" t="s">
        <v>67</v>
      </c>
      <c r="B30" s="8" t="s">
        <v>36</v>
      </c>
      <c r="C30" s="8">
        <v>5.9109999999999996</v>
      </c>
      <c r="D30" s="8"/>
      <c r="E30" s="8">
        <v>2.9580000000000002</v>
      </c>
      <c r="F30" s="9"/>
      <c r="G30" s="11">
        <v>1</v>
      </c>
      <c r="H30" s="1">
        <v>120</v>
      </c>
      <c r="I30" s="1">
        <v>5522704</v>
      </c>
      <c r="J30" s="1"/>
      <c r="K30" s="1">
        <v>2.5</v>
      </c>
      <c r="L30" s="1">
        <f t="shared" si="2"/>
        <v>0.45800000000000018</v>
      </c>
      <c r="M30" s="1"/>
      <c r="N30" s="1"/>
      <c r="O30" s="1">
        <v>25.114000000000001</v>
      </c>
      <c r="P30" s="1">
        <f t="shared" si="3"/>
        <v>0.59160000000000001</v>
      </c>
      <c r="Q30" s="10"/>
      <c r="R30" s="10">
        <f t="shared" si="6"/>
        <v>0</v>
      </c>
      <c r="S30" s="10"/>
      <c r="T30" s="1"/>
      <c r="U30" s="1">
        <f t="shared" si="7"/>
        <v>42.450980392156865</v>
      </c>
      <c r="V30" s="1">
        <f t="shared" si="4"/>
        <v>42.450980392156865</v>
      </c>
      <c r="W30" s="1">
        <v>2.8130000000000002</v>
      </c>
      <c r="X30" s="1">
        <v>3.8572000000000002</v>
      </c>
      <c r="Y30" s="1">
        <v>2.9790000000000001</v>
      </c>
      <c r="Z30" s="1">
        <v>1.1342000000000001</v>
      </c>
      <c r="AA30" s="1">
        <v>3.3290000000000002</v>
      </c>
      <c r="AB30" s="1">
        <v>4.2991999999999999</v>
      </c>
      <c r="AC30" s="1">
        <v>1.1612</v>
      </c>
      <c r="AD30" s="1">
        <v>1.6617999999999999</v>
      </c>
      <c r="AE30" s="1">
        <v>3.9211999999999998</v>
      </c>
      <c r="AF30" s="1">
        <v>2.9950000000000001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21" t="s">
        <v>68</v>
      </c>
      <c r="B31" s="22" t="s">
        <v>36</v>
      </c>
      <c r="C31" s="22">
        <v>-2.9529999999999998</v>
      </c>
      <c r="D31" s="22">
        <v>2.9529999999999998</v>
      </c>
      <c r="E31" s="22"/>
      <c r="F31" s="23"/>
      <c r="G31" s="17">
        <v>0</v>
      </c>
      <c r="H31" s="16" t="e">
        <v>#N/A</v>
      </c>
      <c r="I31" s="16" t="s">
        <v>43</v>
      </c>
      <c r="J31" s="16" t="s">
        <v>67</v>
      </c>
      <c r="K31" s="16"/>
      <c r="L31" s="16">
        <f t="shared" si="2"/>
        <v>0</v>
      </c>
      <c r="M31" s="16"/>
      <c r="N31" s="16"/>
      <c r="O31" s="16"/>
      <c r="P31" s="16">
        <f t="shared" si="3"/>
        <v>0</v>
      </c>
      <c r="Q31" s="19"/>
      <c r="R31" s="10">
        <f t="shared" si="6"/>
        <v>0</v>
      </c>
      <c r="S31" s="19"/>
      <c r="T31" s="16"/>
      <c r="U31" s="1" t="e">
        <f t="shared" si="7"/>
        <v>#DIV/0!</v>
      </c>
      <c r="V31" s="16" t="e">
        <f t="shared" si="4"/>
        <v>#DIV/0!</v>
      </c>
      <c r="W31" s="16">
        <v>0.59060000000000001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38</v>
      </c>
      <c r="C32" s="1">
        <v>110</v>
      </c>
      <c r="D32" s="1"/>
      <c r="E32" s="1">
        <v>34</v>
      </c>
      <c r="F32" s="1">
        <v>76</v>
      </c>
      <c r="G32" s="11">
        <v>0.14000000000000001</v>
      </c>
      <c r="H32" s="1">
        <v>180</v>
      </c>
      <c r="I32" s="1">
        <v>9988391</v>
      </c>
      <c r="J32" s="1"/>
      <c r="K32" s="1">
        <v>40</v>
      </c>
      <c r="L32" s="1">
        <f t="shared" si="2"/>
        <v>-6</v>
      </c>
      <c r="M32" s="1"/>
      <c r="N32" s="1"/>
      <c r="O32" s="1"/>
      <c r="P32" s="1">
        <f t="shared" si="3"/>
        <v>6.8</v>
      </c>
      <c r="Q32" s="10">
        <f t="shared" ref="Q32:Q37" si="10">20*P32-O32-F32</f>
        <v>60</v>
      </c>
      <c r="R32" s="10">
        <f t="shared" si="6"/>
        <v>60</v>
      </c>
      <c r="S32" s="10"/>
      <c r="T32" s="1"/>
      <c r="U32" s="1">
        <f t="shared" si="7"/>
        <v>20</v>
      </c>
      <c r="V32" s="1">
        <f t="shared" si="4"/>
        <v>11.176470588235295</v>
      </c>
      <c r="W32" s="1">
        <v>0.4</v>
      </c>
      <c r="X32" s="1">
        <v>3.4</v>
      </c>
      <c r="Y32" s="1">
        <v>6.6</v>
      </c>
      <c r="Z32" s="1">
        <v>7.2</v>
      </c>
      <c r="AA32" s="1">
        <v>5</v>
      </c>
      <c r="AB32" s="1">
        <v>4.2</v>
      </c>
      <c r="AC32" s="1">
        <v>6.4</v>
      </c>
      <c r="AD32" s="1">
        <v>6.2</v>
      </c>
      <c r="AE32" s="1">
        <v>5</v>
      </c>
      <c r="AF32" s="1">
        <v>4.2</v>
      </c>
      <c r="AG32" s="1"/>
      <c r="AH32" s="1">
        <f t="shared" si="8"/>
        <v>8.4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38</v>
      </c>
      <c r="C33" s="1">
        <v>142</v>
      </c>
      <c r="D33" s="1"/>
      <c r="E33" s="1">
        <v>45</v>
      </c>
      <c r="F33" s="1">
        <v>97</v>
      </c>
      <c r="G33" s="11">
        <v>0.18</v>
      </c>
      <c r="H33" s="1">
        <v>270</v>
      </c>
      <c r="I33" s="1">
        <v>9988681</v>
      </c>
      <c r="J33" s="1"/>
      <c r="K33" s="1">
        <v>45</v>
      </c>
      <c r="L33" s="1">
        <f t="shared" si="2"/>
        <v>0</v>
      </c>
      <c r="M33" s="1"/>
      <c r="N33" s="1"/>
      <c r="O33" s="1"/>
      <c r="P33" s="1">
        <f t="shared" si="3"/>
        <v>9</v>
      </c>
      <c r="Q33" s="10">
        <f t="shared" si="10"/>
        <v>83</v>
      </c>
      <c r="R33" s="10">
        <f t="shared" si="6"/>
        <v>83</v>
      </c>
      <c r="S33" s="10"/>
      <c r="T33" s="1"/>
      <c r="U33" s="1">
        <f t="shared" si="7"/>
        <v>20</v>
      </c>
      <c r="V33" s="1">
        <f t="shared" si="4"/>
        <v>10.777777777777779</v>
      </c>
      <c r="W33" s="1">
        <v>1.8</v>
      </c>
      <c r="X33" s="1">
        <v>5.2</v>
      </c>
      <c r="Y33" s="1">
        <v>6.4</v>
      </c>
      <c r="Z33" s="1">
        <v>10.6</v>
      </c>
      <c r="AA33" s="1">
        <v>1.8</v>
      </c>
      <c r="AB33" s="1">
        <v>6.4</v>
      </c>
      <c r="AC33" s="1">
        <v>9.4</v>
      </c>
      <c r="AD33" s="1">
        <v>9.1999999999999993</v>
      </c>
      <c r="AE33" s="1">
        <v>3.6</v>
      </c>
      <c r="AF33" s="1">
        <v>5</v>
      </c>
      <c r="AG33" s="1"/>
      <c r="AH33" s="1">
        <f t="shared" si="8"/>
        <v>14.94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36</v>
      </c>
      <c r="C34" s="1">
        <v>95.31</v>
      </c>
      <c r="D34" s="1"/>
      <c r="E34" s="1">
        <v>9.65</v>
      </c>
      <c r="F34" s="1">
        <v>85.46</v>
      </c>
      <c r="G34" s="11">
        <v>1</v>
      </c>
      <c r="H34" s="1">
        <v>120</v>
      </c>
      <c r="I34" s="1">
        <v>8785198</v>
      </c>
      <c r="J34" s="1"/>
      <c r="K34" s="1">
        <v>9</v>
      </c>
      <c r="L34" s="1">
        <f t="shared" si="2"/>
        <v>0.65000000000000036</v>
      </c>
      <c r="M34" s="1"/>
      <c r="N34" s="1"/>
      <c r="O34" s="1"/>
      <c r="P34" s="1">
        <f t="shared" si="3"/>
        <v>1.9300000000000002</v>
      </c>
      <c r="Q34" s="10"/>
      <c r="R34" s="10">
        <f t="shared" si="6"/>
        <v>0</v>
      </c>
      <c r="S34" s="10"/>
      <c r="T34" s="1"/>
      <c r="U34" s="1">
        <f t="shared" si="7"/>
        <v>44.279792746113984</v>
      </c>
      <c r="V34" s="1">
        <f t="shared" si="4"/>
        <v>44.279792746113984</v>
      </c>
      <c r="W34" s="1">
        <v>1.883</v>
      </c>
      <c r="X34" s="1">
        <v>1.9039999999999999</v>
      </c>
      <c r="Y34" s="1">
        <v>0.63200000000000001</v>
      </c>
      <c r="Z34" s="1">
        <v>1.8859999999999999</v>
      </c>
      <c r="AA34" s="1">
        <v>3.145</v>
      </c>
      <c r="AB34" s="1">
        <v>1.9379999999999999</v>
      </c>
      <c r="AC34" s="1">
        <v>0</v>
      </c>
      <c r="AD34" s="1">
        <v>1.242</v>
      </c>
      <c r="AE34" s="1">
        <v>3.7650000000000001</v>
      </c>
      <c r="AF34" s="1">
        <v>2.5430000000000001</v>
      </c>
      <c r="AG34" s="30" t="s">
        <v>50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38</v>
      </c>
      <c r="C35" s="1">
        <v>136</v>
      </c>
      <c r="D35" s="1"/>
      <c r="E35" s="1">
        <v>131</v>
      </c>
      <c r="F35" s="1">
        <v>5</v>
      </c>
      <c r="G35" s="11">
        <v>0.1</v>
      </c>
      <c r="H35" s="1">
        <v>60</v>
      </c>
      <c r="I35" s="1">
        <v>8444187</v>
      </c>
      <c r="J35" s="1"/>
      <c r="K35" s="1">
        <v>179</v>
      </c>
      <c r="L35" s="1">
        <f t="shared" si="2"/>
        <v>-48</v>
      </c>
      <c r="M35" s="1"/>
      <c r="N35" s="1"/>
      <c r="O35" s="1"/>
      <c r="P35" s="1">
        <f t="shared" si="3"/>
        <v>26.2</v>
      </c>
      <c r="Q35" s="10">
        <f>11*P35-O35-F35</f>
        <v>283.2</v>
      </c>
      <c r="R35" s="10">
        <v>250</v>
      </c>
      <c r="S35" s="10">
        <v>250</v>
      </c>
      <c r="T35" s="1" t="s">
        <v>91</v>
      </c>
      <c r="U35" s="1">
        <f t="shared" si="7"/>
        <v>9.7328244274809155</v>
      </c>
      <c r="V35" s="1">
        <f t="shared" si="4"/>
        <v>0.19083969465648856</v>
      </c>
      <c r="W35" s="1">
        <v>0.4</v>
      </c>
      <c r="X35" s="1">
        <v>3.8</v>
      </c>
      <c r="Y35" s="1">
        <v>5.6</v>
      </c>
      <c r="Z35" s="1">
        <v>10.8</v>
      </c>
      <c r="AA35" s="1">
        <v>4.8</v>
      </c>
      <c r="AB35" s="1">
        <v>0.2</v>
      </c>
      <c r="AC35" s="1">
        <v>0.2</v>
      </c>
      <c r="AD35" s="1">
        <v>0.4</v>
      </c>
      <c r="AE35" s="1">
        <v>3.6</v>
      </c>
      <c r="AF35" s="1">
        <v>14.4</v>
      </c>
      <c r="AG35" s="1" t="s">
        <v>73</v>
      </c>
      <c r="AH35" s="1">
        <f t="shared" si="8"/>
        <v>25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38</v>
      </c>
      <c r="C36" s="1">
        <v>374</v>
      </c>
      <c r="D36" s="1"/>
      <c r="E36" s="1">
        <v>154</v>
      </c>
      <c r="F36" s="1">
        <v>220</v>
      </c>
      <c r="G36" s="11">
        <v>0.1</v>
      </c>
      <c r="H36" s="1">
        <v>90</v>
      </c>
      <c r="I36" s="1">
        <v>8444194</v>
      </c>
      <c r="J36" s="1"/>
      <c r="K36" s="1">
        <v>161</v>
      </c>
      <c r="L36" s="1">
        <f t="shared" si="2"/>
        <v>-7</v>
      </c>
      <c r="M36" s="1"/>
      <c r="N36" s="1"/>
      <c r="O36" s="1">
        <v>20</v>
      </c>
      <c r="P36" s="1">
        <f t="shared" si="3"/>
        <v>30.8</v>
      </c>
      <c r="Q36" s="10">
        <f>18*P36-O36-F36</f>
        <v>314.39999999999998</v>
      </c>
      <c r="R36" s="10">
        <v>250</v>
      </c>
      <c r="S36" s="10">
        <v>250</v>
      </c>
      <c r="T36" s="1" t="s">
        <v>91</v>
      </c>
      <c r="U36" s="1">
        <f t="shared" si="7"/>
        <v>15.909090909090908</v>
      </c>
      <c r="V36" s="1">
        <f t="shared" si="4"/>
        <v>7.7922077922077921</v>
      </c>
      <c r="W36" s="1">
        <v>20.2</v>
      </c>
      <c r="X36" s="1">
        <v>22</v>
      </c>
      <c r="Y36" s="1">
        <v>33</v>
      </c>
      <c r="Z36" s="1">
        <v>31.4</v>
      </c>
      <c r="AA36" s="1">
        <v>30.6</v>
      </c>
      <c r="AB36" s="1">
        <v>37</v>
      </c>
      <c r="AC36" s="1">
        <v>31.2</v>
      </c>
      <c r="AD36" s="1">
        <v>29.6</v>
      </c>
      <c r="AE36" s="1">
        <v>34</v>
      </c>
      <c r="AF36" s="1">
        <v>26.8</v>
      </c>
      <c r="AG36" s="1" t="s">
        <v>75</v>
      </c>
      <c r="AH36" s="1">
        <f t="shared" si="8"/>
        <v>25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76</v>
      </c>
      <c r="B37" s="1" t="s">
        <v>38</v>
      </c>
      <c r="C37" s="1">
        <v>190</v>
      </c>
      <c r="D37" s="1"/>
      <c r="E37" s="1">
        <v>64</v>
      </c>
      <c r="F37" s="1">
        <v>126</v>
      </c>
      <c r="G37" s="11">
        <v>0.2</v>
      </c>
      <c r="H37" s="1">
        <v>120</v>
      </c>
      <c r="I37" s="1" t="s">
        <v>77</v>
      </c>
      <c r="J37" s="1"/>
      <c r="K37" s="1">
        <v>64</v>
      </c>
      <c r="L37" s="1">
        <f t="shared" si="2"/>
        <v>0</v>
      </c>
      <c r="M37" s="1"/>
      <c r="N37" s="1"/>
      <c r="O37" s="1">
        <v>107.6</v>
      </c>
      <c r="P37" s="1">
        <f t="shared" si="3"/>
        <v>12.8</v>
      </c>
      <c r="Q37" s="10">
        <f t="shared" si="10"/>
        <v>22.400000000000006</v>
      </c>
      <c r="R37" s="10">
        <f t="shared" si="6"/>
        <v>22.400000000000006</v>
      </c>
      <c r="S37" s="10"/>
      <c r="T37" s="1"/>
      <c r="U37" s="1">
        <f t="shared" si="7"/>
        <v>20</v>
      </c>
      <c r="V37" s="1">
        <f t="shared" si="4"/>
        <v>18.25</v>
      </c>
      <c r="W37" s="1">
        <v>18.600000000000001</v>
      </c>
      <c r="X37" s="1">
        <v>6</v>
      </c>
      <c r="Y37" s="1">
        <v>13.6</v>
      </c>
      <c r="Z37" s="1">
        <v>2.8</v>
      </c>
      <c r="AA37" s="1">
        <v>24.4</v>
      </c>
      <c r="AB37" s="1">
        <v>11.4</v>
      </c>
      <c r="AC37" s="1">
        <v>3.2</v>
      </c>
      <c r="AD37" s="1">
        <v>7.2</v>
      </c>
      <c r="AE37" s="1">
        <v>18.600000000000001</v>
      </c>
      <c r="AF37" s="1">
        <v>2.4</v>
      </c>
      <c r="AG37" s="13" t="s">
        <v>90</v>
      </c>
      <c r="AH37" s="1">
        <f t="shared" si="8"/>
        <v>4.4800000000000013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78</v>
      </c>
      <c r="B38" s="8" t="s">
        <v>36</v>
      </c>
      <c r="C38" s="8"/>
      <c r="D38" s="8"/>
      <c r="E38" s="8"/>
      <c r="F38" s="9"/>
      <c r="G38" s="11">
        <v>1</v>
      </c>
      <c r="H38" s="1">
        <v>120</v>
      </c>
      <c r="I38" s="1" t="s">
        <v>79</v>
      </c>
      <c r="J38" s="1"/>
      <c r="K38" s="1"/>
      <c r="L38" s="1">
        <f t="shared" si="2"/>
        <v>0</v>
      </c>
      <c r="M38" s="1"/>
      <c r="N38" s="1"/>
      <c r="O38" s="1">
        <v>30</v>
      </c>
      <c r="P38" s="1">
        <f t="shared" si="3"/>
        <v>0</v>
      </c>
      <c r="Q38" s="10"/>
      <c r="R38" s="10">
        <f t="shared" si="6"/>
        <v>0</v>
      </c>
      <c r="S38" s="10"/>
      <c r="T38" s="1"/>
      <c r="U38" s="1" t="e">
        <f t="shared" si="7"/>
        <v>#DIV/0!</v>
      </c>
      <c r="V38" s="1" t="e">
        <f t="shared" si="4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0.63800000000000001</v>
      </c>
      <c r="AF38" s="1">
        <v>0.7</v>
      </c>
      <c r="AG38" s="1" t="s">
        <v>80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81</v>
      </c>
      <c r="B39" s="22" t="s">
        <v>36</v>
      </c>
      <c r="C39" s="22">
        <v>6.3650000000000002</v>
      </c>
      <c r="D39" s="22"/>
      <c r="E39" s="22">
        <v>3.1150000000000002</v>
      </c>
      <c r="F39" s="23">
        <v>3.25</v>
      </c>
      <c r="G39" s="17">
        <v>0</v>
      </c>
      <c r="H39" s="16" t="e">
        <v>#N/A</v>
      </c>
      <c r="I39" s="16" t="s">
        <v>43</v>
      </c>
      <c r="J39" s="16" t="s">
        <v>78</v>
      </c>
      <c r="K39" s="16">
        <v>3.5</v>
      </c>
      <c r="L39" s="16">
        <f t="shared" si="2"/>
        <v>-0.38499999999999979</v>
      </c>
      <c r="M39" s="16"/>
      <c r="N39" s="16"/>
      <c r="O39" s="16"/>
      <c r="P39" s="16">
        <f t="shared" si="3"/>
        <v>0.623</v>
      </c>
      <c r="Q39" s="19"/>
      <c r="R39" s="10">
        <f t="shared" si="6"/>
        <v>0</v>
      </c>
      <c r="S39" s="19"/>
      <c r="T39" s="16"/>
      <c r="U39" s="1">
        <f t="shared" si="7"/>
        <v>5.2166934189406096</v>
      </c>
      <c r="V39" s="16">
        <f t="shared" si="4"/>
        <v>5.2166934189406096</v>
      </c>
      <c r="W39" s="16">
        <v>1.27</v>
      </c>
      <c r="X39" s="16">
        <v>0.65100000000000002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82</v>
      </c>
      <c r="B40" s="1" t="s">
        <v>38</v>
      </c>
      <c r="C40" s="1">
        <v>140</v>
      </c>
      <c r="D40" s="1"/>
      <c r="E40" s="1">
        <v>64</v>
      </c>
      <c r="F40" s="1">
        <v>76</v>
      </c>
      <c r="G40" s="11">
        <v>0.2</v>
      </c>
      <c r="H40" s="1">
        <v>120</v>
      </c>
      <c r="I40" s="1" t="s">
        <v>83</v>
      </c>
      <c r="J40" s="1"/>
      <c r="K40" s="1">
        <v>74</v>
      </c>
      <c r="L40" s="1">
        <f t="shared" si="2"/>
        <v>-10</v>
      </c>
      <c r="M40" s="1"/>
      <c r="N40" s="1"/>
      <c r="O40" s="1"/>
      <c r="P40" s="1">
        <f t="shared" si="3"/>
        <v>12.8</v>
      </c>
      <c r="Q40" s="10">
        <f t="shared" ref="Q40" si="11">20*P40-O40-F40</f>
        <v>180</v>
      </c>
      <c r="R40" s="10">
        <f t="shared" si="6"/>
        <v>180</v>
      </c>
      <c r="S40" s="10"/>
      <c r="T40" s="1"/>
      <c r="U40" s="1">
        <f t="shared" si="7"/>
        <v>20</v>
      </c>
      <c r="V40" s="1">
        <f t="shared" si="4"/>
        <v>5.9375</v>
      </c>
      <c r="W40" s="1">
        <v>1.6</v>
      </c>
      <c r="X40" s="1">
        <v>7</v>
      </c>
      <c r="Y40" s="1">
        <v>13</v>
      </c>
      <c r="Z40" s="1">
        <v>2.6</v>
      </c>
      <c r="AA40" s="1">
        <v>6.8</v>
      </c>
      <c r="AB40" s="1">
        <v>12</v>
      </c>
      <c r="AC40" s="1">
        <v>2.8</v>
      </c>
      <c r="AD40" s="1">
        <v>6.6</v>
      </c>
      <c r="AE40" s="1">
        <v>17</v>
      </c>
      <c r="AF40" s="1">
        <v>4.4000000000000004</v>
      </c>
      <c r="AG40" s="1" t="s">
        <v>50</v>
      </c>
      <c r="AH40" s="1">
        <f t="shared" si="8"/>
        <v>36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7" t="s">
        <v>84</v>
      </c>
      <c r="B41" s="8" t="s">
        <v>36</v>
      </c>
      <c r="C41" s="8">
        <v>230.626</v>
      </c>
      <c r="D41" s="8"/>
      <c r="E41" s="8">
        <v>134.66200000000001</v>
      </c>
      <c r="F41" s="9">
        <v>95.963999999999999</v>
      </c>
      <c r="G41" s="11">
        <v>1</v>
      </c>
      <c r="H41" s="1">
        <v>120</v>
      </c>
      <c r="I41" s="1" t="s">
        <v>85</v>
      </c>
      <c r="J41" s="1"/>
      <c r="K41" s="1">
        <v>130.5</v>
      </c>
      <c r="L41" s="1">
        <f t="shared" si="2"/>
        <v>4.1620000000000061</v>
      </c>
      <c r="M41" s="1"/>
      <c r="N41" s="1"/>
      <c r="O41" s="1"/>
      <c r="P41" s="1">
        <f t="shared" si="3"/>
        <v>26.932400000000001</v>
      </c>
      <c r="Q41" s="10">
        <f>19*(P41+P42)-O41-O42-F41-F42</f>
        <v>485.37080000000009</v>
      </c>
      <c r="R41" s="10">
        <f t="shared" si="6"/>
        <v>485.37080000000009</v>
      </c>
      <c r="S41" s="10"/>
      <c r="T41" s="1"/>
      <c r="U41" s="1">
        <f t="shared" si="7"/>
        <v>21.584960864980474</v>
      </c>
      <c r="V41" s="1">
        <f t="shared" si="4"/>
        <v>3.5631432772422804</v>
      </c>
      <c r="W41" s="1">
        <v>8.7703999999999986</v>
      </c>
      <c r="X41" s="1">
        <v>13.808</v>
      </c>
      <c r="Y41" s="1">
        <v>13.6432</v>
      </c>
      <c r="Z41" s="1">
        <v>19.5562</v>
      </c>
      <c r="AA41" s="1">
        <v>6.0840000000000014</v>
      </c>
      <c r="AB41" s="1">
        <v>0.72360000000000002</v>
      </c>
      <c r="AC41" s="1">
        <v>2.0872000000000002</v>
      </c>
      <c r="AD41" s="1">
        <v>2.1063999999999998</v>
      </c>
      <c r="AE41" s="1">
        <v>2.0756000000000001</v>
      </c>
      <c r="AF41" s="1">
        <v>1.4059999999999999</v>
      </c>
      <c r="AG41" s="1"/>
      <c r="AH41" s="1">
        <f t="shared" si="8"/>
        <v>485.37080000000009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86</v>
      </c>
      <c r="B42" s="22" t="s">
        <v>36</v>
      </c>
      <c r="C42" s="22"/>
      <c r="D42" s="22"/>
      <c r="E42" s="22">
        <v>14.504</v>
      </c>
      <c r="F42" s="23">
        <v>-14.504</v>
      </c>
      <c r="G42" s="17">
        <v>0</v>
      </c>
      <c r="H42" s="16" t="e">
        <v>#N/A</v>
      </c>
      <c r="I42" s="16" t="s">
        <v>43</v>
      </c>
      <c r="J42" s="16" t="s">
        <v>84</v>
      </c>
      <c r="K42" s="16">
        <v>14</v>
      </c>
      <c r="L42" s="16">
        <f t="shared" si="2"/>
        <v>0.50399999999999956</v>
      </c>
      <c r="M42" s="16"/>
      <c r="N42" s="16"/>
      <c r="O42" s="16"/>
      <c r="P42" s="16">
        <f t="shared" si="3"/>
        <v>2.9007999999999998</v>
      </c>
      <c r="Q42" s="19"/>
      <c r="R42" s="10">
        <f t="shared" si="6"/>
        <v>0</v>
      </c>
      <c r="S42" s="19"/>
      <c r="T42" s="16"/>
      <c r="U42" s="1">
        <f t="shared" si="7"/>
        <v>-5</v>
      </c>
      <c r="V42" s="16">
        <f t="shared" si="4"/>
        <v>-5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/>
      <c r="AH42" s="1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7" t="s">
        <v>41</v>
      </c>
      <c r="B44" s="8" t="s">
        <v>38</v>
      </c>
      <c r="C44" s="8">
        <v>85</v>
      </c>
      <c r="D44" s="8">
        <v>17</v>
      </c>
      <c r="E44" s="8">
        <v>97</v>
      </c>
      <c r="F44" s="9">
        <v>5</v>
      </c>
      <c r="G44" s="11">
        <v>0.18</v>
      </c>
      <c r="H44" s="1">
        <v>120</v>
      </c>
      <c r="I44" s="1"/>
      <c r="J44" s="1"/>
      <c r="K44" s="1">
        <v>147</v>
      </c>
      <c r="L44" s="1">
        <f t="shared" si="2"/>
        <v>-50</v>
      </c>
      <c r="M44" s="1"/>
      <c r="N44" s="1"/>
      <c r="O44" s="1"/>
      <c r="P44" s="1">
        <f t="shared" ref="P44:P46" si="12">E44/5</f>
        <v>19.399999999999999</v>
      </c>
      <c r="Q44" s="10">
        <v>300</v>
      </c>
      <c r="R44" s="10">
        <v>400</v>
      </c>
      <c r="S44" s="10">
        <v>400</v>
      </c>
      <c r="T44" s="1" t="s">
        <v>92</v>
      </c>
      <c r="U44" s="1">
        <f t="shared" ref="U44:U46" si="13">(F44+O44+Q44)/P44</f>
        <v>15.721649484536083</v>
      </c>
      <c r="V44" s="1">
        <f t="shared" ref="V44:V46" si="14">(F44+O44)/P44</f>
        <v>0.25773195876288663</v>
      </c>
      <c r="W44" s="1">
        <v>2.6</v>
      </c>
      <c r="X44" s="1">
        <v>15</v>
      </c>
      <c r="Y44" s="1">
        <v>5.4</v>
      </c>
      <c r="Z44" s="1">
        <v>8.1999999999999993</v>
      </c>
      <c r="AA44" s="1">
        <v>4</v>
      </c>
      <c r="AB44" s="1">
        <v>32.799999999999997</v>
      </c>
      <c r="AC44" s="1">
        <v>17.8</v>
      </c>
      <c r="AD44" s="1">
        <v>39.200000000000003</v>
      </c>
      <c r="AE44" s="1">
        <v>46</v>
      </c>
      <c r="AF44" s="1">
        <v>28.2</v>
      </c>
      <c r="AG44" s="1">
        <v>2860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21" t="s">
        <v>42</v>
      </c>
      <c r="B45" s="22" t="s">
        <v>38</v>
      </c>
      <c r="C45" s="22">
        <v>-3</v>
      </c>
      <c r="D45" s="22">
        <v>3</v>
      </c>
      <c r="E45" s="22"/>
      <c r="F45" s="23"/>
      <c r="G45" s="17">
        <v>0</v>
      </c>
      <c r="H45" s="16">
        <v>120</v>
      </c>
      <c r="I45" s="16" t="s">
        <v>43</v>
      </c>
      <c r="J45" s="16" t="s">
        <v>41</v>
      </c>
      <c r="K45" s="16"/>
      <c r="L45" s="16">
        <f t="shared" si="2"/>
        <v>0</v>
      </c>
      <c r="M45" s="16"/>
      <c r="N45" s="16"/>
      <c r="O45" s="16"/>
      <c r="P45" s="16">
        <f t="shared" si="12"/>
        <v>0</v>
      </c>
      <c r="Q45" s="19"/>
      <c r="R45" s="19"/>
      <c r="S45" s="19"/>
      <c r="T45" s="16"/>
      <c r="U45" s="16" t="e">
        <f t="shared" si="13"/>
        <v>#DIV/0!</v>
      </c>
      <c r="V45" s="16" t="e">
        <f t="shared" si="14"/>
        <v>#DIV/0!</v>
      </c>
      <c r="W45" s="16">
        <v>0.6</v>
      </c>
      <c r="X45" s="16">
        <v>10</v>
      </c>
      <c r="Y45" s="16">
        <v>20.6</v>
      </c>
      <c r="Z45" s="16">
        <v>0.6</v>
      </c>
      <c r="AA45" s="16">
        <v>0</v>
      </c>
      <c r="AB45" s="16">
        <v>0</v>
      </c>
      <c r="AC45" s="16">
        <v>0.8</v>
      </c>
      <c r="AD45" s="16">
        <v>0.6</v>
      </c>
      <c r="AE45" s="16">
        <v>1.6</v>
      </c>
      <c r="AF45" s="16">
        <v>0</v>
      </c>
      <c r="AG45" s="16"/>
      <c r="AH45" s="1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44</v>
      </c>
      <c r="B46" s="1" t="s">
        <v>38</v>
      </c>
      <c r="C46" s="1"/>
      <c r="D46" s="1">
        <v>260</v>
      </c>
      <c r="E46" s="1">
        <v>118</v>
      </c>
      <c r="F46" s="1">
        <v>132</v>
      </c>
      <c r="G46" s="11">
        <v>0.18</v>
      </c>
      <c r="H46" s="1">
        <v>120</v>
      </c>
      <c r="I46" s="1"/>
      <c r="J46" s="1"/>
      <c r="K46" s="1">
        <v>139</v>
      </c>
      <c r="L46" s="1">
        <f t="shared" si="2"/>
        <v>-21</v>
      </c>
      <c r="M46" s="1"/>
      <c r="N46" s="1"/>
      <c r="O46" s="1">
        <v>100</v>
      </c>
      <c r="P46" s="1">
        <f t="shared" si="12"/>
        <v>23.6</v>
      </c>
      <c r="Q46" s="10">
        <v>200</v>
      </c>
      <c r="R46" s="10">
        <v>200</v>
      </c>
      <c r="S46" s="10">
        <v>250</v>
      </c>
      <c r="T46" s="1" t="s">
        <v>92</v>
      </c>
      <c r="U46" s="1">
        <f t="shared" si="13"/>
        <v>18.305084745762709</v>
      </c>
      <c r="V46" s="1">
        <f t="shared" si="14"/>
        <v>9.8305084745762699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2.8</v>
      </c>
      <c r="AC46" s="1">
        <v>2.6</v>
      </c>
      <c r="AD46" s="1">
        <v>0</v>
      </c>
      <c r="AE46" s="1">
        <v>2.6</v>
      </c>
      <c r="AF46" s="1">
        <v>24.2</v>
      </c>
      <c r="AG46" s="1">
        <v>2860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</sheetData>
  <autoFilter ref="A3:AH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2025-06-30T09:55:05Z</dcterms:created>
  <dcterms:modified xsi:type="dcterms:W3CDTF">2025-07-02T11:43:34Z</dcterms:modified>
</cp:coreProperties>
</file>