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15A79B9-555F-4518-85AB-61854D4568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заказа'!$X$322:$X$322</definedName>
    <definedName name="GrossWeightTotalR">'Бланк заказа'!$Y$322:$Y$322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заказа'!$X$323:$X$323</definedName>
    <definedName name="PalletQtyTotalR">'Бланк заказа'!$Y$323:$Y$323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заказа'!$B$296:$B$296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заказа'!$B$318:$B$318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заказа'!$B$166:$B$166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заказа'!$B$173:$B$173</definedName>
    <definedName name="ProductId57">'Бланк заказа'!$B$174:$B$174</definedName>
    <definedName name="ProductId58">'Бланк заказа'!$B$180:$B$180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заказа'!$B$186:$B$186</definedName>
    <definedName name="ProductId62">'Бланк заказа'!$B$192:$B$192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заказа'!$B$229:$B$229</definedName>
    <definedName name="ProductId81">'Бланк заказа'!$B$234:$B$234</definedName>
    <definedName name="ProductId82">'Бланк заказа'!$B$238:$B$238</definedName>
    <definedName name="ProductId83">'Бланк заказа'!$B$239:$B$239</definedName>
    <definedName name="ProductId84">'Бланк заказа'!$B$240:$B$240</definedName>
    <definedName name="ProductId85">'Бланк заказа'!$B$245:$B$245</definedName>
    <definedName name="ProductId86">'Бланк заказа'!$B$246:$B$246</definedName>
    <definedName name="ProductId87">'Бланк заказа'!$B$252:$B$252</definedName>
    <definedName name="ProductId88">'Бланк заказа'!$B$258:$B$258</definedName>
    <definedName name="ProductId89">'Бланк заказа'!$B$259:$B$259</definedName>
    <definedName name="ProductId9">'Бланк заказа'!$B$43:$B$43</definedName>
    <definedName name="ProductId90">'Бланк заказа'!$B$265:$B$265</definedName>
    <definedName name="ProductId91">'Бланк заказа'!$B$269:$B$269</definedName>
    <definedName name="ProductId92">'Бланк заказа'!$B$275:$B$275</definedName>
    <definedName name="ProductId93">'Бланк заказа'!$B$276:$B$276</definedName>
    <definedName name="ProductId94">'Бланк заказа'!$B$277:$B$277</definedName>
    <definedName name="ProductId95">'Бланк заказа'!$B$281:$B$281</definedName>
    <definedName name="ProductId96">'Бланк заказа'!$B$285:$B$285</definedName>
    <definedName name="ProductId97">'Бланк заказа'!$B$286:$B$286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заказа'!$X$296:$X$296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заказа'!$X$318:$X$318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заказа'!$X$166:$X$166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заказа'!$X$173:$X$173</definedName>
    <definedName name="SalesQty57">'Бланк заказа'!$X$174:$X$174</definedName>
    <definedName name="SalesQty58">'Бланк заказа'!$X$180:$X$180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заказа'!$X$186:$X$186</definedName>
    <definedName name="SalesQty62">'Бланк заказа'!$X$192:$X$192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заказа'!$X$229:$X$229</definedName>
    <definedName name="SalesQty81">'Бланк заказа'!$X$234:$X$234</definedName>
    <definedName name="SalesQty82">'Бланк заказа'!$X$238:$X$238</definedName>
    <definedName name="SalesQty83">'Бланк заказа'!$X$239:$X$239</definedName>
    <definedName name="SalesQty84">'Бланк заказа'!$X$240:$X$240</definedName>
    <definedName name="SalesQty85">'Бланк заказа'!$X$245:$X$245</definedName>
    <definedName name="SalesQty86">'Бланк заказа'!$X$246:$X$246</definedName>
    <definedName name="SalesQty87">'Бланк заказа'!$X$252:$X$252</definedName>
    <definedName name="SalesQty88">'Бланк заказа'!$X$258:$X$258</definedName>
    <definedName name="SalesQty89">'Бланк заказа'!$X$259:$X$259</definedName>
    <definedName name="SalesQty9">'Бланк заказа'!$X$43:$X$43</definedName>
    <definedName name="SalesQty90">'Бланк заказа'!$X$265:$X$265</definedName>
    <definedName name="SalesQty91">'Бланк заказа'!$X$269:$X$269</definedName>
    <definedName name="SalesQty92">'Бланк заказа'!$X$275:$X$275</definedName>
    <definedName name="SalesQty93">'Бланк заказа'!$X$276:$X$276</definedName>
    <definedName name="SalesQty94">'Бланк заказа'!$X$277:$X$277</definedName>
    <definedName name="SalesQty95">'Бланк заказа'!$X$281:$X$281</definedName>
    <definedName name="SalesQty96">'Бланк заказа'!$X$285:$X$285</definedName>
    <definedName name="SalesQty97">'Бланк заказа'!$X$286:$X$286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заказа'!$Y$296:$Y$296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заказа'!$Y$318:$Y$318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заказа'!$Y$166:$Y$166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заказа'!$Y$173:$Y$173</definedName>
    <definedName name="SalesRoundBox57">'Бланк заказа'!$Y$174:$Y$174</definedName>
    <definedName name="SalesRoundBox58">'Бланк заказа'!$Y$180:$Y$180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заказа'!$Y$186:$Y$186</definedName>
    <definedName name="SalesRoundBox62">'Бланк заказа'!$Y$192:$Y$192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заказа'!$Y$229:$Y$229</definedName>
    <definedName name="SalesRoundBox81">'Бланк заказа'!$Y$234:$Y$234</definedName>
    <definedName name="SalesRoundBox82">'Бланк заказа'!$Y$238:$Y$238</definedName>
    <definedName name="SalesRoundBox83">'Бланк заказа'!$Y$239:$Y$239</definedName>
    <definedName name="SalesRoundBox84">'Бланк заказа'!$Y$240:$Y$240</definedName>
    <definedName name="SalesRoundBox85">'Бланк заказа'!$Y$245:$Y$245</definedName>
    <definedName name="SalesRoundBox86">'Бланк заказа'!$Y$246:$Y$246</definedName>
    <definedName name="SalesRoundBox87">'Бланк заказа'!$Y$252:$Y$252</definedName>
    <definedName name="SalesRoundBox88">'Бланк заказа'!$Y$258:$Y$258</definedName>
    <definedName name="SalesRoundBox89">'Бланк заказа'!$Y$259:$Y$259</definedName>
    <definedName name="SalesRoundBox9">'Бланк заказа'!$Y$43:$Y$43</definedName>
    <definedName name="SalesRoundBox90">'Бланк заказа'!$Y$265:$Y$265</definedName>
    <definedName name="SalesRoundBox91">'Бланк заказа'!$Y$269:$Y$269</definedName>
    <definedName name="SalesRoundBox92">'Бланк заказа'!$Y$275:$Y$275</definedName>
    <definedName name="SalesRoundBox93">'Бланк заказа'!$Y$276:$Y$276</definedName>
    <definedName name="SalesRoundBox94">'Бланк заказа'!$Y$277:$Y$277</definedName>
    <definedName name="SalesRoundBox95">'Бланк заказа'!$Y$281:$Y$281</definedName>
    <definedName name="SalesRoundBox96">'Бланк заказа'!$Y$285:$Y$285</definedName>
    <definedName name="SalesRoundBox97">'Бланк заказа'!$Y$286:$Y$286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заказа'!$W$296:$W$296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заказа'!$W$318:$W$318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заказа'!$W$166:$W$166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заказа'!$W$173:$W$173</definedName>
    <definedName name="UnitOfMeasure57">'Бланк заказа'!$W$174:$W$174</definedName>
    <definedName name="UnitOfMeasure58">'Бланк заказа'!$W$180:$W$180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заказа'!$W$186:$W$186</definedName>
    <definedName name="UnitOfMeasure62">'Бланк заказа'!$W$192:$W$192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заказа'!$W$229:$W$229</definedName>
    <definedName name="UnitOfMeasure81">'Бланк заказа'!$W$234:$W$234</definedName>
    <definedName name="UnitOfMeasure82">'Бланк заказа'!$W$238:$W$238</definedName>
    <definedName name="UnitOfMeasure83">'Бланк заказа'!$W$239:$W$239</definedName>
    <definedName name="UnitOfMeasure84">'Бланк заказа'!$W$240:$W$240</definedName>
    <definedName name="UnitOfMeasure85">'Бланк заказа'!$W$245:$W$245</definedName>
    <definedName name="UnitOfMeasure86">'Бланк заказа'!$W$246:$W$246</definedName>
    <definedName name="UnitOfMeasure87">'Бланк заказа'!$W$252:$W$252</definedName>
    <definedName name="UnitOfMeasure88">'Бланк заказа'!$W$258:$W$258</definedName>
    <definedName name="UnitOfMeasure89">'Бланк заказа'!$W$259:$W$259</definedName>
    <definedName name="UnitOfMeasure9">'Бланк заказа'!$W$43:$W$43</definedName>
    <definedName name="UnitOfMeasure90">'Бланк заказа'!$W$265:$W$265</definedName>
    <definedName name="UnitOfMeasure91">'Бланк заказа'!$W$269:$W$269</definedName>
    <definedName name="UnitOfMeasure92">'Бланк заказа'!$W$275:$W$275</definedName>
    <definedName name="UnitOfMeasure93">'Бланк заказа'!$W$276:$W$276</definedName>
    <definedName name="UnitOfMeasure94">'Бланк заказа'!$W$277:$W$277</definedName>
    <definedName name="UnitOfMeasure95">'Бланк заказа'!$W$281:$W$281</definedName>
    <definedName name="UnitOfMeasure96">'Бланк заказа'!$W$285:$W$285</definedName>
    <definedName name="UnitOfMeasure97">'Бланк заказа'!$W$286:$W$286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1" i="1" l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X320" i="1"/>
  <c r="Y319" i="1"/>
  <c r="X319" i="1"/>
  <c r="BP318" i="1"/>
  <c r="BO318" i="1"/>
  <c r="BN318" i="1"/>
  <c r="BM318" i="1"/>
  <c r="Z318" i="1"/>
  <c r="Z319" i="1" s="1"/>
  <c r="Y318" i="1"/>
  <c r="Y320" i="1" s="1"/>
  <c r="X315" i="1"/>
  <c r="X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P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P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BP298" i="1"/>
  <c r="BO298" i="1"/>
  <c r="BN298" i="1"/>
  <c r="BM298" i="1"/>
  <c r="Z298" i="1"/>
  <c r="Z314" i="1" s="1"/>
  <c r="Y298" i="1"/>
  <c r="P298" i="1"/>
  <c r="BO297" i="1"/>
  <c r="BM297" i="1"/>
  <c r="Z297" i="1"/>
  <c r="Y297" i="1"/>
  <c r="BO296" i="1"/>
  <c r="BM296" i="1"/>
  <c r="Z296" i="1"/>
  <c r="Y296" i="1"/>
  <c r="X294" i="1"/>
  <c r="X293" i="1"/>
  <c r="BP292" i="1"/>
  <c r="BO292" i="1"/>
  <c r="BN292" i="1"/>
  <c r="BM292" i="1"/>
  <c r="Z292" i="1"/>
  <c r="Y292" i="1"/>
  <c r="P292" i="1"/>
  <c r="BO291" i="1"/>
  <c r="BM291" i="1"/>
  <c r="Z291" i="1"/>
  <c r="Y291" i="1"/>
  <c r="P291" i="1"/>
  <c r="BP290" i="1"/>
  <c r="BO290" i="1"/>
  <c r="BN290" i="1"/>
  <c r="BM290" i="1"/>
  <c r="Z290" i="1"/>
  <c r="Z293" i="1" s="1"/>
  <c r="Y290" i="1"/>
  <c r="Y288" i="1"/>
  <c r="X288" i="1"/>
  <c r="Z287" i="1"/>
  <c r="X287" i="1"/>
  <c r="BO286" i="1"/>
  <c r="BM286" i="1"/>
  <c r="Z286" i="1"/>
  <c r="Y286" i="1"/>
  <c r="BO285" i="1"/>
  <c r="BM285" i="1"/>
  <c r="Z285" i="1"/>
  <c r="Y285" i="1"/>
  <c r="P285" i="1"/>
  <c r="X283" i="1"/>
  <c r="Z282" i="1"/>
  <c r="X282" i="1"/>
  <c r="BO281" i="1"/>
  <c r="BM281" i="1"/>
  <c r="Z281" i="1"/>
  <c r="Y281" i="1"/>
  <c r="P281" i="1"/>
  <c r="Y279" i="1"/>
  <c r="X279" i="1"/>
  <c r="Z278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X271" i="1"/>
  <c r="Y270" i="1"/>
  <c r="X270" i="1"/>
  <c r="BP269" i="1"/>
  <c r="BO269" i="1"/>
  <c r="BN269" i="1"/>
  <c r="BM269" i="1"/>
  <c r="Z269" i="1"/>
  <c r="Z270" i="1" s="1"/>
  <c r="Y269" i="1"/>
  <c r="Y271" i="1" s="1"/>
  <c r="P269" i="1"/>
  <c r="X267" i="1"/>
  <c r="Y266" i="1"/>
  <c r="X266" i="1"/>
  <c r="BP265" i="1"/>
  <c r="BO265" i="1"/>
  <c r="BN265" i="1"/>
  <c r="BM265" i="1"/>
  <c r="Z265" i="1"/>
  <c r="Z266" i="1" s="1"/>
  <c r="Y265" i="1"/>
  <c r="Y267" i="1" s="1"/>
  <c r="P265" i="1"/>
  <c r="X261" i="1"/>
  <c r="X260" i="1"/>
  <c r="BP259" i="1"/>
  <c r="BO259" i="1"/>
  <c r="BN259" i="1"/>
  <c r="BM259" i="1"/>
  <c r="Z259" i="1"/>
  <c r="Y259" i="1"/>
  <c r="P259" i="1"/>
  <c r="BO258" i="1"/>
  <c r="BM258" i="1"/>
  <c r="Z258" i="1"/>
  <c r="Z260" i="1" s="1"/>
  <c r="Y258" i="1"/>
  <c r="P258" i="1"/>
  <c r="X254" i="1"/>
  <c r="Z253" i="1"/>
  <c r="X253" i="1"/>
  <c r="BO252" i="1"/>
  <c r="BM252" i="1"/>
  <c r="Z252" i="1"/>
  <c r="Y252" i="1"/>
  <c r="P252" i="1"/>
  <c r="Y248" i="1"/>
  <c r="X248" i="1"/>
  <c r="Z247" i="1"/>
  <c r="X247" i="1"/>
  <c r="BO246" i="1"/>
  <c r="BM246" i="1"/>
  <c r="Z246" i="1"/>
  <c r="Y246" i="1"/>
  <c r="P246" i="1"/>
  <c r="BP245" i="1"/>
  <c r="BO245" i="1"/>
  <c r="BN245" i="1"/>
  <c r="BM245" i="1"/>
  <c r="Z245" i="1"/>
  <c r="Y245" i="1"/>
  <c r="Y247" i="1" s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BP238" i="1"/>
  <c r="BO238" i="1"/>
  <c r="BN238" i="1"/>
  <c r="BM238" i="1"/>
  <c r="Z238" i="1"/>
  <c r="Z241" i="1" s="1"/>
  <c r="Y238" i="1"/>
  <c r="Y242" i="1" s="1"/>
  <c r="P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Y230" i="1"/>
  <c r="X230" i="1"/>
  <c r="BP229" i="1"/>
  <c r="BO229" i="1"/>
  <c r="BN229" i="1"/>
  <c r="BM229" i="1"/>
  <c r="Z229" i="1"/>
  <c r="Z230" i="1" s="1"/>
  <c r="Y229" i="1"/>
  <c r="Y231" i="1" s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Z225" i="1" s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Z211" i="1"/>
  <c r="Y211" i="1"/>
  <c r="Y218" i="1" s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Z207" i="1" s="1"/>
  <c r="Y205" i="1"/>
  <c r="P205" i="1"/>
  <c r="BO204" i="1"/>
  <c r="BM204" i="1"/>
  <c r="Z204" i="1"/>
  <c r="Y204" i="1"/>
  <c r="Y207" i="1" s="1"/>
  <c r="P204" i="1"/>
  <c r="X201" i="1"/>
  <c r="X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BP197" i="1" s="1"/>
  <c r="P197" i="1"/>
  <c r="BP196" i="1"/>
  <c r="BO196" i="1"/>
  <c r="BN196" i="1"/>
  <c r="BM196" i="1"/>
  <c r="Z196" i="1"/>
  <c r="Z200" i="1" s="1"/>
  <c r="Y196" i="1"/>
  <c r="Y200" i="1" s="1"/>
  <c r="P196" i="1"/>
  <c r="X194" i="1"/>
  <c r="Y193" i="1"/>
  <c r="X193" i="1"/>
  <c r="BP192" i="1"/>
  <c r="BO192" i="1"/>
  <c r="BN192" i="1"/>
  <c r="BM192" i="1"/>
  <c r="Z192" i="1"/>
  <c r="Z193" i="1" s="1"/>
  <c r="Y192" i="1"/>
  <c r="Y194" i="1" s="1"/>
  <c r="X188" i="1"/>
  <c r="Z187" i="1"/>
  <c r="X187" i="1"/>
  <c r="BO186" i="1"/>
  <c r="BM186" i="1"/>
  <c r="Z186" i="1"/>
  <c r="Y186" i="1"/>
  <c r="Y187" i="1" s="1"/>
  <c r="X184" i="1"/>
  <c r="X183" i="1"/>
  <c r="BP182" i="1"/>
  <c r="BO182" i="1"/>
  <c r="BN182" i="1"/>
  <c r="BM182" i="1"/>
  <c r="Z182" i="1"/>
  <c r="Y182" i="1"/>
  <c r="P182" i="1"/>
  <c r="BO181" i="1"/>
  <c r="BM181" i="1"/>
  <c r="Z181" i="1"/>
  <c r="Y181" i="1"/>
  <c r="BP181" i="1" s="1"/>
  <c r="P181" i="1"/>
  <c r="BP180" i="1"/>
  <c r="BO180" i="1"/>
  <c r="BN180" i="1"/>
  <c r="BM180" i="1"/>
  <c r="Z180" i="1"/>
  <c r="Z183" i="1" s="1"/>
  <c r="Y180" i="1"/>
  <c r="Y184" i="1" s="1"/>
  <c r="P180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Z175" i="1" s="1"/>
  <c r="Y173" i="1"/>
  <c r="Y176" i="1" s="1"/>
  <c r="P173" i="1"/>
  <c r="X171" i="1"/>
  <c r="X170" i="1"/>
  <c r="BO169" i="1"/>
  <c r="BM169" i="1"/>
  <c r="Z169" i="1"/>
  <c r="Y169" i="1"/>
  <c r="BP169" i="1" s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BP167" i="1" s="1"/>
  <c r="BO166" i="1"/>
  <c r="BM166" i="1"/>
  <c r="Z166" i="1"/>
  <c r="Y166" i="1"/>
  <c r="Y170" i="1" s="1"/>
  <c r="X163" i="1"/>
  <c r="Y162" i="1"/>
  <c r="X162" i="1"/>
  <c r="BP161" i="1"/>
  <c r="BO161" i="1"/>
  <c r="BN161" i="1"/>
  <c r="BM161" i="1"/>
  <c r="Z161" i="1"/>
  <c r="Z162" i="1" s="1"/>
  <c r="Y161" i="1"/>
  <c r="Y163" i="1" s="1"/>
  <c r="X157" i="1"/>
  <c r="Z156" i="1"/>
  <c r="X156" i="1"/>
  <c r="BO155" i="1"/>
  <c r="BM155" i="1"/>
  <c r="Z155" i="1"/>
  <c r="Y155" i="1"/>
  <c r="Y156" i="1" s="1"/>
  <c r="P155" i="1"/>
  <c r="X152" i="1"/>
  <c r="Z151" i="1"/>
  <c r="X151" i="1"/>
  <c r="BO150" i="1"/>
  <c r="BM150" i="1"/>
  <c r="Z150" i="1"/>
  <c r="Y150" i="1"/>
  <c r="Y151" i="1" s="1"/>
  <c r="P150" i="1"/>
  <c r="X147" i="1"/>
  <c r="Z146" i="1"/>
  <c r="X146" i="1"/>
  <c r="BO145" i="1"/>
  <c r="BM145" i="1"/>
  <c r="Z145" i="1"/>
  <c r="Y145" i="1"/>
  <c r="Y146" i="1" s="1"/>
  <c r="P145" i="1"/>
  <c r="X142" i="1"/>
  <c r="Z141" i="1"/>
  <c r="X141" i="1"/>
  <c r="BO140" i="1"/>
  <c r="BM140" i="1"/>
  <c r="Z140" i="1"/>
  <c r="Y140" i="1"/>
  <c r="Y141" i="1" s="1"/>
  <c r="P140" i="1"/>
  <c r="X137" i="1"/>
  <c r="Z136" i="1"/>
  <c r="X136" i="1"/>
  <c r="BO135" i="1"/>
  <c r="BM135" i="1"/>
  <c r="Z135" i="1"/>
  <c r="Y135" i="1"/>
  <c r="BP135" i="1" s="1"/>
  <c r="BO134" i="1"/>
  <c r="BM134" i="1"/>
  <c r="Z134" i="1"/>
  <c r="Y134" i="1"/>
  <c r="Y136" i="1" s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Y118" i="1"/>
  <c r="X118" i="1"/>
  <c r="BP117" i="1"/>
  <c r="BO117" i="1"/>
  <c r="BN117" i="1"/>
  <c r="BM117" i="1"/>
  <c r="Z117" i="1"/>
  <c r="Z118" i="1" s="1"/>
  <c r="Y117" i="1"/>
  <c r="Y119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Z112" i="1"/>
  <c r="Y112" i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Z114" i="1" s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Y100" i="1"/>
  <c r="X100" i="1"/>
  <c r="Z99" i="1"/>
  <c r="X99" i="1"/>
  <c r="BO98" i="1"/>
  <c r="BM98" i="1"/>
  <c r="Z98" i="1"/>
  <c r="Y98" i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0" i="1"/>
  <c r="X89" i="1"/>
  <c r="BO88" i="1"/>
  <c r="BM88" i="1"/>
  <c r="Z88" i="1"/>
  <c r="Y88" i="1"/>
  <c r="P88" i="1"/>
  <c r="BP87" i="1"/>
  <c r="BO87" i="1"/>
  <c r="BN87" i="1"/>
  <c r="BM87" i="1"/>
  <c r="Z87" i="1"/>
  <c r="Z89" i="1" s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Y81" i="1"/>
  <c r="P81" i="1"/>
  <c r="Y78" i="1"/>
  <c r="X78" i="1"/>
  <c r="Z77" i="1"/>
  <c r="X77" i="1"/>
  <c r="BO76" i="1"/>
  <c r="BM76" i="1"/>
  <c r="Z76" i="1"/>
  <c r="Y76" i="1"/>
  <c r="P76" i="1"/>
  <c r="BP75" i="1"/>
  <c r="BO75" i="1"/>
  <c r="BN75" i="1"/>
  <c r="BM75" i="1"/>
  <c r="Z75" i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P69" i="1"/>
  <c r="BP68" i="1"/>
  <c r="BO68" i="1"/>
  <c r="BN68" i="1"/>
  <c r="BM68" i="1"/>
  <c r="Z68" i="1"/>
  <c r="Z71" i="1" s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P63" i="1"/>
  <c r="Y61" i="1"/>
  <c r="X61" i="1"/>
  <c r="Z60" i="1"/>
  <c r="X60" i="1"/>
  <c r="BO59" i="1"/>
  <c r="BM59" i="1"/>
  <c r="Z59" i="1"/>
  <c r="Y59" i="1"/>
  <c r="P59" i="1"/>
  <c r="X57" i="1"/>
  <c r="Z56" i="1"/>
  <c r="X56" i="1"/>
  <c r="BO55" i="1"/>
  <c r="BM55" i="1"/>
  <c r="Z55" i="1"/>
  <c r="Y55" i="1"/>
  <c r="Y57" i="1" s="1"/>
  <c r="P55" i="1"/>
  <c r="Y53" i="1"/>
  <c r="X53" i="1"/>
  <c r="Z52" i="1"/>
  <c r="X52" i="1"/>
  <c r="BO51" i="1"/>
  <c r="BM51" i="1"/>
  <c r="Z51" i="1"/>
  <c r="Y51" i="1"/>
  <c r="P51" i="1"/>
  <c r="X48" i="1"/>
  <c r="X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Y48" i="1" s="1"/>
  <c r="P42" i="1"/>
  <c r="BP41" i="1"/>
  <c r="BO41" i="1"/>
  <c r="BN41" i="1"/>
  <c r="BM41" i="1"/>
  <c r="Z41" i="1"/>
  <c r="Z47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X321" i="1" s="1"/>
  <c r="Z23" i="1"/>
  <c r="X23" i="1"/>
  <c r="X325" i="1" s="1"/>
  <c r="BO22" i="1"/>
  <c r="X323" i="1" s="1"/>
  <c r="BM22" i="1"/>
  <c r="X322" i="1" s="1"/>
  <c r="Z22" i="1"/>
  <c r="Y22" i="1"/>
  <c r="P22" i="1"/>
  <c r="H10" i="1"/>
  <c r="A9" i="1"/>
  <c r="H9" i="1" s="1"/>
  <c r="D7" i="1"/>
  <c r="Q6" i="1"/>
  <c r="P2" i="1"/>
  <c r="Y23" i="1" l="1"/>
  <c r="BP22" i="1"/>
  <c r="BN22" i="1"/>
  <c r="X324" i="1"/>
  <c r="Z30" i="1"/>
  <c r="Y38" i="1"/>
  <c r="Y47" i="1"/>
  <c r="Y52" i="1"/>
  <c r="BP51" i="1"/>
  <c r="BN51" i="1"/>
  <c r="Y60" i="1"/>
  <c r="BP59" i="1"/>
  <c r="BN59" i="1"/>
  <c r="Z65" i="1"/>
  <c r="Y84" i="1"/>
  <c r="BP81" i="1"/>
  <c r="BN81" i="1"/>
  <c r="Y83" i="1"/>
  <c r="BP88" i="1"/>
  <c r="BN88" i="1"/>
  <c r="Y106" i="1"/>
  <c r="BP103" i="1"/>
  <c r="BN103" i="1"/>
  <c r="Y105" i="1"/>
  <c r="BP110" i="1"/>
  <c r="BN110" i="1"/>
  <c r="Y114" i="1"/>
  <c r="BP112" i="1"/>
  <c r="BN112" i="1"/>
  <c r="F10" i="1"/>
  <c r="J9" i="1"/>
  <c r="F9" i="1"/>
  <c r="A10" i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56" i="1"/>
  <c r="BP55" i="1"/>
  <c r="BN55" i="1"/>
  <c r="Y66" i="1"/>
  <c r="BP63" i="1"/>
  <c r="BN63" i="1"/>
  <c r="Y65" i="1"/>
  <c r="BP69" i="1"/>
  <c r="BN69" i="1"/>
  <c r="Y71" i="1"/>
  <c r="BP76" i="1"/>
  <c r="BN76" i="1"/>
  <c r="Z83" i="1"/>
  <c r="Y89" i="1"/>
  <c r="Y90" i="1"/>
  <c r="BP98" i="1"/>
  <c r="BN98" i="1"/>
  <c r="Z105" i="1"/>
  <c r="Z326" i="1" s="1"/>
  <c r="Y115" i="1"/>
  <c r="Y125" i="1"/>
  <c r="Y130" i="1"/>
  <c r="Y137" i="1"/>
  <c r="Y142" i="1"/>
  <c r="Y147" i="1"/>
  <c r="Y152" i="1"/>
  <c r="Y157" i="1"/>
  <c r="Y171" i="1"/>
  <c r="Y175" i="1"/>
  <c r="Y183" i="1"/>
  <c r="Y188" i="1"/>
  <c r="Y201" i="1"/>
  <c r="Y208" i="1"/>
  <c r="BP215" i="1"/>
  <c r="BN215" i="1"/>
  <c r="Y217" i="1"/>
  <c r="BP222" i="1"/>
  <c r="BN222" i="1"/>
  <c r="BP224" i="1"/>
  <c r="BN224" i="1"/>
  <c r="Y253" i="1"/>
  <c r="BP252" i="1"/>
  <c r="BN252" i="1"/>
  <c r="Y282" i="1"/>
  <c r="BP281" i="1"/>
  <c r="BN281" i="1"/>
  <c r="BP291" i="1"/>
  <c r="BN291" i="1"/>
  <c r="Y293" i="1"/>
  <c r="Y314" i="1"/>
  <c r="BP296" i="1"/>
  <c r="BN296" i="1"/>
  <c r="BP297" i="1"/>
  <c r="BN297" i="1"/>
  <c r="BP301" i="1"/>
  <c r="BN301" i="1"/>
  <c r="BP302" i="1"/>
  <c r="BN302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N123" i="1"/>
  <c r="BN128" i="1"/>
  <c r="BP128" i="1"/>
  <c r="BN134" i="1"/>
  <c r="BP134" i="1"/>
  <c r="BN135" i="1"/>
  <c r="BN140" i="1"/>
  <c r="BP140" i="1"/>
  <c r="BN145" i="1"/>
  <c r="BP145" i="1"/>
  <c r="BN150" i="1"/>
  <c r="BP150" i="1"/>
  <c r="BN155" i="1"/>
  <c r="BP155" i="1"/>
  <c r="BN166" i="1"/>
  <c r="BP166" i="1"/>
  <c r="BN167" i="1"/>
  <c r="BN169" i="1"/>
  <c r="BN173" i="1"/>
  <c r="BP173" i="1"/>
  <c r="BN181" i="1"/>
  <c r="BN186" i="1"/>
  <c r="BP186" i="1"/>
  <c r="BN197" i="1"/>
  <c r="BN199" i="1"/>
  <c r="BN204" i="1"/>
  <c r="BP204" i="1"/>
  <c r="BN206" i="1"/>
  <c r="Z217" i="1"/>
  <c r="BN211" i="1"/>
  <c r="BP211" i="1"/>
  <c r="BN213" i="1"/>
  <c r="Y225" i="1"/>
  <c r="Y226" i="1"/>
  <c r="BP239" i="1"/>
  <c r="BN239" i="1"/>
  <c r="Y241" i="1"/>
  <c r="BP246" i="1"/>
  <c r="BN246" i="1"/>
  <c r="Y254" i="1"/>
  <c r="Y261" i="1"/>
  <c r="BP258" i="1"/>
  <c r="BN258" i="1"/>
  <c r="Y260" i="1"/>
  <c r="Y278" i="1"/>
  <c r="BP275" i="1"/>
  <c r="BN275" i="1"/>
  <c r="BP276" i="1"/>
  <c r="BN276" i="1"/>
  <c r="BP277" i="1"/>
  <c r="BN277" i="1"/>
  <c r="Y283" i="1"/>
  <c r="Y287" i="1"/>
  <c r="BP285" i="1"/>
  <c r="BN285" i="1"/>
  <c r="BP286" i="1"/>
  <c r="BN286" i="1"/>
  <c r="Y294" i="1"/>
  <c r="Y315" i="1"/>
  <c r="Y323" i="1" l="1"/>
  <c r="C334" i="1"/>
  <c r="Y321" i="1"/>
  <c r="Y322" i="1"/>
  <c r="Y324" i="1" s="1"/>
  <c r="Y325" i="1"/>
  <c r="B334" i="1" l="1"/>
  <c r="A334" i="1"/>
</calcChain>
</file>

<file path=xl/sharedStrings.xml><?xml version="1.0" encoding="utf-8"?>
<sst xmlns="http://schemas.openxmlformats.org/spreadsheetml/2006/main" count="1547" uniqueCount="511">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</sst>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4"/>
  <sheetViews>
    <sheetView showGridLines="0" tabSelected="1" topLeftCell="A308" zoomScaleNormal="100" zoomScaleSheetLayoutView="100" workbookViewId="0">
      <selection activeCell="AA327" sqref="AA327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5" t="s">
        <v>0</v>
      </c>
      <c r="E1" s="345"/>
      <c r="F1" s="345"/>
      <c r="G1" s="12" t="s">
        <v>1</v>
      </c>
      <c r="H1" s="375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3"/>
      <c r="R2" s="333"/>
      <c r="S2" s="333"/>
      <c r="T2" s="333"/>
      <c r="U2" s="333"/>
      <c r="V2" s="333"/>
      <c r="W2" s="33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3"/>
      <c r="Q3" s="333"/>
      <c r="R3" s="333"/>
      <c r="S3" s="333"/>
      <c r="T3" s="333"/>
      <c r="U3" s="333"/>
      <c r="V3" s="333"/>
      <c r="W3" s="33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5"/>
      <c r="C5" s="336"/>
      <c r="D5" s="376"/>
      <c r="E5" s="377"/>
      <c r="F5" s="509" t="s">
        <v>9</v>
      </c>
      <c r="G5" s="336"/>
      <c r="H5" s="376"/>
      <c r="I5" s="479"/>
      <c r="J5" s="479"/>
      <c r="K5" s="479"/>
      <c r="L5" s="479"/>
      <c r="M5" s="377"/>
      <c r="N5" s="61"/>
      <c r="P5" s="24" t="s">
        <v>10</v>
      </c>
      <c r="Q5" s="516">
        <v>45849</v>
      </c>
      <c r="R5" s="404"/>
      <c r="T5" s="435" t="s">
        <v>11</v>
      </c>
      <c r="U5" s="368"/>
      <c r="V5" s="437" t="s">
        <v>12</v>
      </c>
      <c r="W5" s="404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5"/>
      <c r="C6" s="336"/>
      <c r="D6" s="481" t="s">
        <v>14</v>
      </c>
      <c r="E6" s="482"/>
      <c r="F6" s="482"/>
      <c r="G6" s="482"/>
      <c r="H6" s="482"/>
      <c r="I6" s="482"/>
      <c r="J6" s="482"/>
      <c r="K6" s="482"/>
      <c r="L6" s="482"/>
      <c r="M6" s="404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Пятница</v>
      </c>
      <c r="R6" s="326"/>
      <c r="T6" s="441" t="s">
        <v>16</v>
      </c>
      <c r="U6" s="368"/>
      <c r="V6" s="469" t="s">
        <v>17</v>
      </c>
      <c r="W6" s="358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1" t="str">
        <f>IFERROR(VLOOKUP(DeliveryAddress,Table,3,0),1)</f>
        <v>4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3"/>
      <c r="U7" s="368"/>
      <c r="V7" s="470"/>
      <c r="W7" s="471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30"/>
      <c r="C8" s="331"/>
      <c r="D8" s="370"/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19</v>
      </c>
      <c r="Q8" s="412">
        <v>0.41666666666666669</v>
      </c>
      <c r="R8" s="363"/>
      <c r="T8" s="333"/>
      <c r="U8" s="368"/>
      <c r="V8" s="470"/>
      <c r="W8" s="471"/>
      <c r="AB8" s="51"/>
      <c r="AC8" s="51"/>
      <c r="AD8" s="51"/>
      <c r="AE8" s="51"/>
    </row>
    <row r="9" spans="1:32" s="312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19"/>
      <c r="E9" s="328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10"/>
      <c r="P9" s="26" t="s">
        <v>20</v>
      </c>
      <c r="Q9" s="400"/>
      <c r="R9" s="401"/>
      <c r="T9" s="333"/>
      <c r="U9" s="368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19"/>
      <c r="E10" s="328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466" t="str">
        <f>IFERROR(VLOOKUP($D$10,Proxy,2,FALSE),"")</f>
        <v/>
      </c>
      <c r="I10" s="333"/>
      <c r="J10" s="333"/>
      <c r="K10" s="333"/>
      <c r="L10" s="333"/>
      <c r="M10" s="333"/>
      <c r="N10" s="311"/>
      <c r="P10" s="26" t="s">
        <v>21</v>
      </c>
      <c r="Q10" s="442"/>
      <c r="R10" s="443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3"/>
      <c r="R11" s="404"/>
      <c r="U11" s="24" t="s">
        <v>26</v>
      </c>
      <c r="V11" s="490" t="s">
        <v>27</v>
      </c>
      <c r="W11" s="401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28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6"/>
      <c r="N12" s="65"/>
      <c r="P12" s="24" t="s">
        <v>29</v>
      </c>
      <c r="Q12" s="412"/>
      <c r="R12" s="363"/>
      <c r="S12" s="23"/>
      <c r="U12" s="24"/>
      <c r="V12" s="345"/>
      <c r="W12" s="333"/>
      <c r="AB12" s="51"/>
      <c r="AC12" s="51"/>
      <c r="AD12" s="51"/>
      <c r="AE12" s="51"/>
    </row>
    <row r="13" spans="1:32" s="312" customFormat="1" ht="23.25" customHeight="1" x14ac:dyDescent="0.2">
      <c r="A13" s="433" t="s">
        <v>30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6"/>
      <c r="N13" s="65"/>
      <c r="O13" s="26"/>
      <c r="P13" s="26" t="s">
        <v>31</v>
      </c>
      <c r="Q13" s="490"/>
      <c r="R13" s="4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32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54" t="s">
        <v>33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5"/>
      <c r="M15" s="336"/>
      <c r="N15" s="66"/>
      <c r="P15" s="426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18" t="s">
        <v>37</v>
      </c>
      <c r="D17" s="353" t="s">
        <v>38</v>
      </c>
      <c r="E17" s="39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89"/>
      <c r="R17" s="389"/>
      <c r="S17" s="389"/>
      <c r="T17" s="390"/>
      <c r="U17" s="525" t="s">
        <v>50</v>
      </c>
      <c r="V17" s="336"/>
      <c r="W17" s="353" t="s">
        <v>51</v>
      </c>
      <c r="X17" s="353" t="s">
        <v>52</v>
      </c>
      <c r="Y17" s="526" t="s">
        <v>53</v>
      </c>
      <c r="Z17" s="477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04"/>
      <c r="AF17" s="505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91"/>
      <c r="E18" s="393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91"/>
      <c r="Q18" s="392"/>
      <c r="R18" s="392"/>
      <c r="S18" s="392"/>
      <c r="T18" s="393"/>
      <c r="U18" s="70" t="s">
        <v>60</v>
      </c>
      <c r="V18" s="70" t="s">
        <v>61</v>
      </c>
      <c r="W18" s="354"/>
      <c r="X18" s="354"/>
      <c r="Y18" s="527"/>
      <c r="Z18" s="478"/>
      <c r="AA18" s="465"/>
      <c r="AB18" s="465"/>
      <c r="AC18" s="465"/>
      <c r="AD18" s="506"/>
      <c r="AE18" s="507"/>
      <c r="AF18" s="508"/>
      <c r="AG18" s="69"/>
      <c r="BD18" s="68"/>
    </row>
    <row r="19" spans="1:68" ht="27.75" customHeight="1" x14ac:dyDescent="0.2">
      <c r="A19" s="416" t="s">
        <v>62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48"/>
      <c r="AB19" s="48"/>
      <c r="AC19" s="48"/>
    </row>
    <row r="20" spans="1:68" ht="16.5" customHeight="1" x14ac:dyDescent="0.25">
      <c r="A20" s="332" t="s">
        <v>62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  <c r="Z20" s="333"/>
      <c r="AA20" s="313"/>
      <c r="AB20" s="313"/>
      <c r="AC20" s="313"/>
    </row>
    <row r="21" spans="1:68" ht="14.25" customHeight="1" x14ac:dyDescent="0.25">
      <c r="A21" s="342" t="s">
        <v>63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  <c r="Z21" s="333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5">
        <v>4607111035752</v>
      </c>
      <c r="E22" s="326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0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41"/>
      <c r="P23" s="329" t="s">
        <v>72</v>
      </c>
      <c r="Q23" s="330"/>
      <c r="R23" s="330"/>
      <c r="S23" s="330"/>
      <c r="T23" s="330"/>
      <c r="U23" s="330"/>
      <c r="V23" s="331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41"/>
      <c r="P24" s="329" t="s">
        <v>72</v>
      </c>
      <c r="Q24" s="330"/>
      <c r="R24" s="330"/>
      <c r="S24" s="330"/>
      <c r="T24" s="330"/>
      <c r="U24" s="330"/>
      <c r="V24" s="331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416" t="s">
        <v>74</v>
      </c>
      <c r="B25" s="417"/>
      <c r="C25" s="417"/>
      <c r="D25" s="417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417"/>
      <c r="R25" s="417"/>
      <c r="S25" s="417"/>
      <c r="T25" s="417"/>
      <c r="U25" s="417"/>
      <c r="V25" s="417"/>
      <c r="W25" s="417"/>
      <c r="X25" s="417"/>
      <c r="Y25" s="417"/>
      <c r="Z25" s="417"/>
      <c r="AA25" s="48"/>
      <c r="AB25" s="48"/>
      <c r="AC25" s="48"/>
    </row>
    <row r="26" spans="1:68" ht="16.5" customHeight="1" x14ac:dyDescent="0.25">
      <c r="A26" s="332" t="s">
        <v>75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13"/>
      <c r="AB26" s="313"/>
      <c r="AC26" s="313"/>
    </row>
    <row r="27" spans="1:68" ht="14.25" customHeight="1" x14ac:dyDescent="0.25">
      <c r="A27" s="342" t="s">
        <v>76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  <c r="Y27" s="333"/>
      <c r="Z27" s="333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5">
        <v>4607111036537</v>
      </c>
      <c r="E28" s="326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3"/>
      <c r="R28" s="323"/>
      <c r="S28" s="323"/>
      <c r="T28" s="324"/>
      <c r="U28" s="34"/>
      <c r="V28" s="34"/>
      <c r="W28" s="35" t="s">
        <v>69</v>
      </c>
      <c r="X28" s="318">
        <v>84</v>
      </c>
      <c r="Y28" s="319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5">
        <v>4607111036605</v>
      </c>
      <c r="E29" s="326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3"/>
      <c r="R29" s="323"/>
      <c r="S29" s="323"/>
      <c r="T29" s="324"/>
      <c r="U29" s="34"/>
      <c r="V29" s="34"/>
      <c r="W29" s="35" t="s">
        <v>69</v>
      </c>
      <c r="X29" s="318">
        <v>98</v>
      </c>
      <c r="Y29" s="319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x14ac:dyDescent="0.2">
      <c r="A30" s="340"/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41"/>
      <c r="P30" s="329" t="s">
        <v>72</v>
      </c>
      <c r="Q30" s="330"/>
      <c r="R30" s="330"/>
      <c r="S30" s="330"/>
      <c r="T30" s="330"/>
      <c r="U30" s="330"/>
      <c r="V30" s="331"/>
      <c r="W30" s="37" t="s">
        <v>69</v>
      </c>
      <c r="X30" s="320">
        <f>IFERROR(SUM(X28:X29),"0")</f>
        <v>182</v>
      </c>
      <c r="Y30" s="320">
        <f>IFERROR(SUM(Y28:Y29),"0")</f>
        <v>182</v>
      </c>
      <c r="Z30" s="320">
        <f>IFERROR(IF(Z28="",0,Z28),"0")+IFERROR(IF(Z29="",0,Z29),"0")</f>
        <v>1.71262</v>
      </c>
      <c r="AA30" s="321"/>
      <c r="AB30" s="321"/>
      <c r="AC30" s="321"/>
    </row>
    <row r="31" spans="1:68" x14ac:dyDescent="0.2">
      <c r="A31" s="333"/>
      <c r="B31" s="333"/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41"/>
      <c r="P31" s="329" t="s">
        <v>72</v>
      </c>
      <c r="Q31" s="330"/>
      <c r="R31" s="330"/>
      <c r="S31" s="330"/>
      <c r="T31" s="330"/>
      <c r="U31" s="330"/>
      <c r="V31" s="331"/>
      <c r="W31" s="37" t="s">
        <v>73</v>
      </c>
      <c r="X31" s="320">
        <f>IFERROR(SUMPRODUCT(X28:X29*H28:H29),"0")</f>
        <v>273</v>
      </c>
      <c r="Y31" s="320">
        <f>IFERROR(SUMPRODUCT(Y28:Y29*H28:H29),"0")</f>
        <v>273</v>
      </c>
      <c r="Z31" s="37"/>
      <c r="AA31" s="321"/>
      <c r="AB31" s="321"/>
      <c r="AC31" s="321"/>
    </row>
    <row r="32" spans="1:68" ht="16.5" customHeight="1" x14ac:dyDescent="0.25">
      <c r="A32" s="332" t="s">
        <v>84</v>
      </c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333"/>
      <c r="Q32" s="333"/>
      <c r="R32" s="333"/>
      <c r="S32" s="333"/>
      <c r="T32" s="333"/>
      <c r="U32" s="333"/>
      <c r="V32" s="333"/>
      <c r="W32" s="333"/>
      <c r="X32" s="333"/>
      <c r="Y32" s="333"/>
      <c r="Z32" s="333"/>
      <c r="AA32" s="313"/>
      <c r="AB32" s="313"/>
      <c r="AC32" s="313"/>
    </row>
    <row r="33" spans="1:68" ht="14.25" customHeight="1" x14ac:dyDescent="0.25">
      <c r="A33" s="342" t="s">
        <v>63</v>
      </c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333"/>
      <c r="Q33" s="333"/>
      <c r="R33" s="333"/>
      <c r="S33" s="333"/>
      <c r="T33" s="333"/>
      <c r="U33" s="333"/>
      <c r="V33" s="333"/>
      <c r="W33" s="333"/>
      <c r="X33" s="333"/>
      <c r="Y33" s="333"/>
      <c r="Z33" s="333"/>
      <c r="AA33" s="314"/>
      <c r="AB33" s="314"/>
      <c r="AC33" s="31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5">
        <v>4620207490075</v>
      </c>
      <c r="E34" s="326"/>
      <c r="F34" s="317">
        <v>0.7</v>
      </c>
      <c r="G34" s="32">
        <v>8</v>
      </c>
      <c r="H34" s="317">
        <v>5.6</v>
      </c>
      <c r="I34" s="31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3"/>
      <c r="R34" s="323"/>
      <c r="S34" s="323"/>
      <c r="T34" s="324"/>
      <c r="U34" s="34"/>
      <c r="V34" s="34"/>
      <c r="W34" s="35" t="s">
        <v>69</v>
      </c>
      <c r="X34" s="318">
        <v>24</v>
      </c>
      <c r="Y34" s="31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5">
        <v>4620207490174</v>
      </c>
      <c r="E35" s="326"/>
      <c r="F35" s="317">
        <v>0.7</v>
      </c>
      <c r="G35" s="32">
        <v>8</v>
      </c>
      <c r="H35" s="317">
        <v>5.6</v>
      </c>
      <c r="I35" s="31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3"/>
      <c r="R35" s="323"/>
      <c r="S35" s="323"/>
      <c r="T35" s="324"/>
      <c r="U35" s="34"/>
      <c r="V35" s="34"/>
      <c r="W35" s="35" t="s">
        <v>69</v>
      </c>
      <c r="X35" s="318">
        <v>24</v>
      </c>
      <c r="Y35" s="31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5">
        <v>4620207490044</v>
      </c>
      <c r="E36" s="326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3"/>
      <c r="R36" s="323"/>
      <c r="S36" s="323"/>
      <c r="T36" s="324"/>
      <c r="U36" s="34"/>
      <c r="V36" s="34"/>
      <c r="W36" s="35" t="s">
        <v>69</v>
      </c>
      <c r="X36" s="318">
        <v>96</v>
      </c>
      <c r="Y36" s="319">
        <f>IFERROR(IF(X36="","",X36),"")</f>
        <v>96</v>
      </c>
      <c r="Z36" s="36">
        <f>IFERROR(IF(X36="","",X36*0.0155),"")</f>
        <v>1.488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563.52</v>
      </c>
      <c r="BN36" s="67">
        <f>IFERROR(Y36*I36,"0")</f>
        <v>563.52</v>
      </c>
      <c r="BO36" s="67">
        <f>IFERROR(X36/J36,"0")</f>
        <v>1.1428571428571428</v>
      </c>
      <c r="BP36" s="67">
        <f>IFERROR(Y36/J36,"0")</f>
        <v>1.1428571428571428</v>
      </c>
    </row>
    <row r="37" spans="1:68" x14ac:dyDescent="0.2">
      <c r="A37" s="340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3"/>
      <c r="N37" s="333"/>
      <c r="O37" s="341"/>
      <c r="P37" s="329" t="s">
        <v>72</v>
      </c>
      <c r="Q37" s="330"/>
      <c r="R37" s="330"/>
      <c r="S37" s="330"/>
      <c r="T37" s="330"/>
      <c r="U37" s="330"/>
      <c r="V37" s="331"/>
      <c r="W37" s="37" t="s">
        <v>69</v>
      </c>
      <c r="X37" s="320">
        <f>IFERROR(SUM(X34:X36),"0")</f>
        <v>144</v>
      </c>
      <c r="Y37" s="320">
        <f>IFERROR(SUM(Y34:Y36),"0")</f>
        <v>144</v>
      </c>
      <c r="Z37" s="320">
        <f>IFERROR(IF(Z34="",0,Z34),"0")+IFERROR(IF(Z35="",0,Z35),"0")+IFERROR(IF(Z36="",0,Z36),"0")</f>
        <v>2.2320000000000002</v>
      </c>
      <c r="AA37" s="321"/>
      <c r="AB37" s="321"/>
      <c r="AC37" s="321"/>
    </row>
    <row r="38" spans="1:68" x14ac:dyDescent="0.2">
      <c r="A38" s="333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41"/>
      <c r="P38" s="329" t="s">
        <v>72</v>
      </c>
      <c r="Q38" s="330"/>
      <c r="R38" s="330"/>
      <c r="S38" s="330"/>
      <c r="T38" s="330"/>
      <c r="U38" s="330"/>
      <c r="V38" s="331"/>
      <c r="W38" s="37" t="s">
        <v>73</v>
      </c>
      <c r="X38" s="320">
        <f>IFERROR(SUMPRODUCT(X34:X36*H34:H36),"0")</f>
        <v>806.39999999999986</v>
      </c>
      <c r="Y38" s="320">
        <f>IFERROR(SUMPRODUCT(Y34:Y36*H34:H36),"0")</f>
        <v>806.39999999999986</v>
      </c>
      <c r="Z38" s="37"/>
      <c r="AA38" s="321"/>
      <c r="AB38" s="321"/>
      <c r="AC38" s="321"/>
    </row>
    <row r="39" spans="1:68" ht="16.5" customHeight="1" x14ac:dyDescent="0.25">
      <c r="A39" s="332" t="s">
        <v>94</v>
      </c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3"/>
      <c r="P39" s="333"/>
      <c r="Q39" s="333"/>
      <c r="R39" s="333"/>
      <c r="S39" s="333"/>
      <c r="T39" s="333"/>
      <c r="U39" s="333"/>
      <c r="V39" s="333"/>
      <c r="W39" s="333"/>
      <c r="X39" s="333"/>
      <c r="Y39" s="333"/>
      <c r="Z39" s="333"/>
      <c r="AA39" s="313"/>
      <c r="AB39" s="313"/>
      <c r="AC39" s="313"/>
    </row>
    <row r="40" spans="1:68" ht="14.25" customHeight="1" x14ac:dyDescent="0.25">
      <c r="A40" s="342" t="s">
        <v>63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14"/>
      <c r="AB40" s="314"/>
      <c r="AC40" s="314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5">
        <v>4607111038999</v>
      </c>
      <c r="E41" s="326"/>
      <c r="F41" s="317">
        <v>0.4</v>
      </c>
      <c r="G41" s="32">
        <v>16</v>
      </c>
      <c r="H41" s="317">
        <v>6.4</v>
      </c>
      <c r="I41" s="31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3"/>
      <c r="R41" s="323"/>
      <c r="S41" s="323"/>
      <c r="T41" s="324"/>
      <c r="U41" s="34"/>
      <c r="V41" s="34"/>
      <c r="W41" s="35" t="s">
        <v>69</v>
      </c>
      <c r="X41" s="318">
        <v>0</v>
      </c>
      <c r="Y41" s="319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5">
        <v>4607111037183</v>
      </c>
      <c r="E42" s="326"/>
      <c r="F42" s="317">
        <v>0.9</v>
      </c>
      <c r="G42" s="32">
        <v>8</v>
      </c>
      <c r="H42" s="317">
        <v>7.2</v>
      </c>
      <c r="I42" s="31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7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3"/>
      <c r="R42" s="323"/>
      <c r="S42" s="323"/>
      <c r="T42" s="324"/>
      <c r="U42" s="34"/>
      <c r="V42" s="34"/>
      <c r="W42" s="35" t="s">
        <v>69</v>
      </c>
      <c r="X42" s="318">
        <v>0</v>
      </c>
      <c r="Y42" s="31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5">
        <v>4607111039385</v>
      </c>
      <c r="E43" s="326"/>
      <c r="F43" s="317">
        <v>0.7</v>
      </c>
      <c r="G43" s="32">
        <v>10</v>
      </c>
      <c r="H43" s="317">
        <v>7</v>
      </c>
      <c r="I43" s="31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3"/>
      <c r="R43" s="323"/>
      <c r="S43" s="323"/>
      <c r="T43" s="324"/>
      <c r="U43" s="34"/>
      <c r="V43" s="34"/>
      <c r="W43" s="35" t="s">
        <v>69</v>
      </c>
      <c r="X43" s="318">
        <v>0</v>
      </c>
      <c r="Y43" s="31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5">
        <v>4607111038982</v>
      </c>
      <c r="E44" s="326"/>
      <c r="F44" s="317">
        <v>0.7</v>
      </c>
      <c r="G44" s="32">
        <v>10</v>
      </c>
      <c r="H44" s="317">
        <v>7</v>
      </c>
      <c r="I44" s="31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3"/>
      <c r="R44" s="323"/>
      <c r="S44" s="323"/>
      <c r="T44" s="324"/>
      <c r="U44" s="34"/>
      <c r="V44" s="34"/>
      <c r="W44" s="35" t="s">
        <v>69</v>
      </c>
      <c r="X44" s="318">
        <v>0</v>
      </c>
      <c r="Y44" s="31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5">
        <v>4607111039354</v>
      </c>
      <c r="E45" s="326"/>
      <c r="F45" s="317">
        <v>0.4</v>
      </c>
      <c r="G45" s="32">
        <v>16</v>
      </c>
      <c r="H45" s="317">
        <v>6.4</v>
      </c>
      <c r="I45" s="31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3"/>
      <c r="R45" s="323"/>
      <c r="S45" s="323"/>
      <c r="T45" s="324"/>
      <c r="U45" s="34"/>
      <c r="V45" s="34"/>
      <c r="W45" s="35" t="s">
        <v>69</v>
      </c>
      <c r="X45" s="318">
        <v>36</v>
      </c>
      <c r="Y45" s="319">
        <f t="shared" si="0"/>
        <v>36</v>
      </c>
      <c r="Z45" s="36">
        <f t="shared" si="1"/>
        <v>0.55800000000000005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241.90559999999999</v>
      </c>
      <c r="BN45" s="67">
        <f t="shared" si="3"/>
        <v>241.90559999999999</v>
      </c>
      <c r="BO45" s="67">
        <f t="shared" si="4"/>
        <v>0.42857142857142855</v>
      </c>
      <c r="BP45" s="67">
        <f t="shared" si="5"/>
        <v>0.42857142857142855</v>
      </c>
    </row>
    <row r="46" spans="1:68" ht="27" customHeight="1" x14ac:dyDescent="0.25">
      <c r="A46" s="54" t="s">
        <v>107</v>
      </c>
      <c r="B46" s="54" t="s">
        <v>108</v>
      </c>
      <c r="C46" s="31">
        <v>4301071047</v>
      </c>
      <c r="D46" s="325">
        <v>4607111039330</v>
      </c>
      <c r="E46" s="326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36</v>
      </c>
      <c r="Y46" s="319">
        <f t="shared" si="0"/>
        <v>36</v>
      </c>
      <c r="Z46" s="36">
        <f t="shared" si="1"/>
        <v>0.55800000000000005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262.8</v>
      </c>
      <c r="BN46" s="67">
        <f t="shared" si="3"/>
        <v>262.8</v>
      </c>
      <c r="BO46" s="67">
        <f t="shared" si="4"/>
        <v>0.42857142857142855</v>
      </c>
      <c r="BP46" s="67">
        <f t="shared" si="5"/>
        <v>0.42857142857142855</v>
      </c>
    </row>
    <row r="47" spans="1:68" x14ac:dyDescent="0.2">
      <c r="A47" s="340"/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41"/>
      <c r="P47" s="329" t="s">
        <v>72</v>
      </c>
      <c r="Q47" s="330"/>
      <c r="R47" s="330"/>
      <c r="S47" s="330"/>
      <c r="T47" s="330"/>
      <c r="U47" s="330"/>
      <c r="V47" s="331"/>
      <c r="W47" s="37" t="s">
        <v>69</v>
      </c>
      <c r="X47" s="320">
        <f>IFERROR(SUM(X41:X46),"0")</f>
        <v>72</v>
      </c>
      <c r="Y47" s="320">
        <f>IFERROR(SUM(Y41:Y46),"0")</f>
        <v>72</v>
      </c>
      <c r="Z47" s="320">
        <f>IFERROR(IF(Z41="",0,Z41),"0")+IFERROR(IF(Z42="",0,Z42),"0")+IFERROR(IF(Z43="",0,Z43),"0")+IFERROR(IF(Z44="",0,Z44),"0")+IFERROR(IF(Z45="",0,Z45),"0")+IFERROR(IF(Z46="",0,Z46),"0")</f>
        <v>1.1160000000000001</v>
      </c>
      <c r="AA47" s="321"/>
      <c r="AB47" s="321"/>
      <c r="AC47" s="321"/>
    </row>
    <row r="48" spans="1:68" x14ac:dyDescent="0.2">
      <c r="A48" s="333"/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41"/>
      <c r="P48" s="329" t="s">
        <v>72</v>
      </c>
      <c r="Q48" s="330"/>
      <c r="R48" s="330"/>
      <c r="S48" s="330"/>
      <c r="T48" s="330"/>
      <c r="U48" s="330"/>
      <c r="V48" s="331"/>
      <c r="W48" s="37" t="s">
        <v>73</v>
      </c>
      <c r="X48" s="320">
        <f>IFERROR(SUMPRODUCT(X41:X46*H41:H46),"0")</f>
        <v>482.4</v>
      </c>
      <c r="Y48" s="320">
        <f>IFERROR(SUMPRODUCT(Y41:Y46*H41:H46),"0")</f>
        <v>482.4</v>
      </c>
      <c r="Z48" s="37"/>
      <c r="AA48" s="321"/>
      <c r="AB48" s="321"/>
      <c r="AC48" s="321"/>
    </row>
    <row r="49" spans="1:68" ht="16.5" customHeight="1" x14ac:dyDescent="0.25">
      <c r="A49" s="332" t="s">
        <v>109</v>
      </c>
      <c r="B49" s="333"/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3"/>
      <c r="P49" s="333"/>
      <c r="Q49" s="333"/>
      <c r="R49" s="333"/>
      <c r="S49" s="333"/>
      <c r="T49" s="333"/>
      <c r="U49" s="333"/>
      <c r="V49" s="333"/>
      <c r="W49" s="333"/>
      <c r="X49" s="333"/>
      <c r="Y49" s="333"/>
      <c r="Z49" s="333"/>
      <c r="AA49" s="313"/>
      <c r="AB49" s="313"/>
      <c r="AC49" s="313"/>
    </row>
    <row r="50" spans="1:68" ht="14.25" customHeight="1" x14ac:dyDescent="0.25">
      <c r="A50" s="342" t="s">
        <v>63</v>
      </c>
      <c r="B50" s="333"/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  <c r="N50" s="333"/>
      <c r="O50" s="333"/>
      <c r="P50" s="333"/>
      <c r="Q50" s="333"/>
      <c r="R50" s="333"/>
      <c r="S50" s="333"/>
      <c r="T50" s="333"/>
      <c r="U50" s="333"/>
      <c r="V50" s="333"/>
      <c r="W50" s="333"/>
      <c r="X50" s="333"/>
      <c r="Y50" s="333"/>
      <c r="Z50" s="333"/>
      <c r="AA50" s="314"/>
      <c r="AB50" s="314"/>
      <c r="AC50" s="314"/>
    </row>
    <row r="51" spans="1:68" ht="16.5" customHeight="1" x14ac:dyDescent="0.25">
      <c r="A51" s="54" t="s">
        <v>110</v>
      </c>
      <c r="B51" s="54" t="s">
        <v>111</v>
      </c>
      <c r="C51" s="31">
        <v>4301071073</v>
      </c>
      <c r="D51" s="325">
        <v>4620207490822</v>
      </c>
      <c r="E51" s="326"/>
      <c r="F51" s="317">
        <v>0.43</v>
      </c>
      <c r="G51" s="32">
        <v>8</v>
      </c>
      <c r="H51" s="317">
        <v>3.44</v>
      </c>
      <c r="I51" s="317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5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0</v>
      </c>
      <c r="Y51" s="319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40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3"/>
      <c r="N52" s="333"/>
      <c r="O52" s="341"/>
      <c r="P52" s="329" t="s">
        <v>72</v>
      </c>
      <c r="Q52" s="330"/>
      <c r="R52" s="330"/>
      <c r="S52" s="330"/>
      <c r="T52" s="330"/>
      <c r="U52" s="330"/>
      <c r="V52" s="331"/>
      <c r="W52" s="37" t="s">
        <v>69</v>
      </c>
      <c r="X52" s="320">
        <f>IFERROR(SUM(X51:X51),"0")</f>
        <v>0</v>
      </c>
      <c r="Y52" s="320">
        <f>IFERROR(SUM(Y51:Y51),"0")</f>
        <v>0</v>
      </c>
      <c r="Z52" s="320">
        <f>IFERROR(IF(Z51="",0,Z51),"0")</f>
        <v>0</v>
      </c>
      <c r="AA52" s="321"/>
      <c r="AB52" s="321"/>
      <c r="AC52" s="321"/>
    </row>
    <row r="53" spans="1:68" x14ac:dyDescent="0.2">
      <c r="A53" s="333"/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41"/>
      <c r="P53" s="329" t="s">
        <v>72</v>
      </c>
      <c r="Q53" s="330"/>
      <c r="R53" s="330"/>
      <c r="S53" s="330"/>
      <c r="T53" s="330"/>
      <c r="U53" s="330"/>
      <c r="V53" s="331"/>
      <c r="W53" s="37" t="s">
        <v>73</v>
      </c>
      <c r="X53" s="320">
        <f>IFERROR(SUMPRODUCT(X51:X51*H51:H51),"0")</f>
        <v>0</v>
      </c>
      <c r="Y53" s="320">
        <f>IFERROR(SUMPRODUCT(Y51:Y51*H51:H51),"0")</f>
        <v>0</v>
      </c>
      <c r="Z53" s="37"/>
      <c r="AA53" s="321"/>
      <c r="AB53" s="321"/>
      <c r="AC53" s="321"/>
    </row>
    <row r="54" spans="1:68" ht="14.25" customHeight="1" x14ac:dyDescent="0.25">
      <c r="A54" s="342" t="s">
        <v>113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33"/>
      <c r="Z54" s="333"/>
      <c r="AA54" s="314"/>
      <c r="AB54" s="314"/>
      <c r="AC54" s="314"/>
    </row>
    <row r="55" spans="1:68" ht="16.5" customHeight="1" x14ac:dyDescent="0.25">
      <c r="A55" s="54" t="s">
        <v>114</v>
      </c>
      <c r="B55" s="54" t="s">
        <v>115</v>
      </c>
      <c r="C55" s="31">
        <v>4301100087</v>
      </c>
      <c r="D55" s="325">
        <v>4607111039743</v>
      </c>
      <c r="E55" s="326"/>
      <c r="F55" s="317">
        <v>0.18</v>
      </c>
      <c r="G55" s="32">
        <v>6</v>
      </c>
      <c r="H55" s="317">
        <v>1.08</v>
      </c>
      <c r="I55" s="317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41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3"/>
      <c r="R55" s="323"/>
      <c r="S55" s="323"/>
      <c r="T55" s="324"/>
      <c r="U55" s="34"/>
      <c r="V55" s="34"/>
      <c r="W55" s="35" t="s">
        <v>69</v>
      </c>
      <c r="X55" s="318">
        <v>0</v>
      </c>
      <c r="Y55" s="319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40"/>
      <c r="B56" s="333"/>
      <c r="C56" s="333"/>
      <c r="D56" s="333"/>
      <c r="E56" s="333"/>
      <c r="F56" s="333"/>
      <c r="G56" s="333"/>
      <c r="H56" s="333"/>
      <c r="I56" s="333"/>
      <c r="J56" s="333"/>
      <c r="K56" s="333"/>
      <c r="L56" s="333"/>
      <c r="M56" s="333"/>
      <c r="N56" s="333"/>
      <c r="O56" s="341"/>
      <c r="P56" s="329" t="s">
        <v>72</v>
      </c>
      <c r="Q56" s="330"/>
      <c r="R56" s="330"/>
      <c r="S56" s="330"/>
      <c r="T56" s="330"/>
      <c r="U56" s="330"/>
      <c r="V56" s="331"/>
      <c r="W56" s="37" t="s">
        <v>69</v>
      </c>
      <c r="X56" s="320">
        <f>IFERROR(SUM(X55:X55),"0")</f>
        <v>0</v>
      </c>
      <c r="Y56" s="320">
        <f>IFERROR(SUM(Y55:Y55),"0")</f>
        <v>0</v>
      </c>
      <c r="Z56" s="320">
        <f>IFERROR(IF(Z55="",0,Z55),"0")</f>
        <v>0</v>
      </c>
      <c r="AA56" s="321"/>
      <c r="AB56" s="321"/>
      <c r="AC56" s="321"/>
    </row>
    <row r="57" spans="1:68" x14ac:dyDescent="0.2">
      <c r="A57" s="333"/>
      <c r="B57" s="333"/>
      <c r="C57" s="333"/>
      <c r="D57" s="333"/>
      <c r="E57" s="333"/>
      <c r="F57" s="333"/>
      <c r="G57" s="333"/>
      <c r="H57" s="333"/>
      <c r="I57" s="333"/>
      <c r="J57" s="333"/>
      <c r="K57" s="333"/>
      <c r="L57" s="333"/>
      <c r="M57" s="333"/>
      <c r="N57" s="333"/>
      <c r="O57" s="341"/>
      <c r="P57" s="329" t="s">
        <v>72</v>
      </c>
      <c r="Q57" s="330"/>
      <c r="R57" s="330"/>
      <c r="S57" s="330"/>
      <c r="T57" s="330"/>
      <c r="U57" s="330"/>
      <c r="V57" s="331"/>
      <c r="W57" s="37" t="s">
        <v>73</v>
      </c>
      <c r="X57" s="320">
        <f>IFERROR(SUMPRODUCT(X55:X55*H55:H55),"0")</f>
        <v>0</v>
      </c>
      <c r="Y57" s="320">
        <f>IFERROR(SUMPRODUCT(Y55:Y55*H55:H55),"0")</f>
        <v>0</v>
      </c>
      <c r="Z57" s="37"/>
      <c r="AA57" s="321"/>
      <c r="AB57" s="321"/>
      <c r="AC57" s="321"/>
    </row>
    <row r="58" spans="1:68" ht="14.25" customHeight="1" x14ac:dyDescent="0.25">
      <c r="A58" s="342" t="s">
        <v>76</v>
      </c>
      <c r="B58" s="333"/>
      <c r="C58" s="333"/>
      <c r="D58" s="333"/>
      <c r="E58" s="333"/>
      <c r="F58" s="333"/>
      <c r="G58" s="333"/>
      <c r="H58" s="333"/>
      <c r="I58" s="333"/>
      <c r="J58" s="333"/>
      <c r="K58" s="333"/>
      <c r="L58" s="333"/>
      <c r="M58" s="333"/>
      <c r="N58" s="333"/>
      <c r="O58" s="333"/>
      <c r="P58" s="333"/>
      <c r="Q58" s="333"/>
      <c r="R58" s="333"/>
      <c r="S58" s="333"/>
      <c r="T58" s="333"/>
      <c r="U58" s="333"/>
      <c r="V58" s="333"/>
      <c r="W58" s="333"/>
      <c r="X58" s="333"/>
      <c r="Y58" s="333"/>
      <c r="Z58" s="333"/>
      <c r="AA58" s="314"/>
      <c r="AB58" s="314"/>
      <c r="AC58" s="314"/>
    </row>
    <row r="59" spans="1:68" ht="16.5" customHeight="1" x14ac:dyDescent="0.25">
      <c r="A59" s="54" t="s">
        <v>117</v>
      </c>
      <c r="B59" s="54" t="s">
        <v>118</v>
      </c>
      <c r="C59" s="31">
        <v>4301132194</v>
      </c>
      <c r="D59" s="325">
        <v>4607111039712</v>
      </c>
      <c r="E59" s="326"/>
      <c r="F59" s="317">
        <v>0.2</v>
      </c>
      <c r="G59" s="32">
        <v>6</v>
      </c>
      <c r="H59" s="317">
        <v>1.2</v>
      </c>
      <c r="I59" s="317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8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3"/>
      <c r="R59" s="323"/>
      <c r="S59" s="323"/>
      <c r="T59" s="324"/>
      <c r="U59" s="34"/>
      <c r="V59" s="34"/>
      <c r="W59" s="35" t="s">
        <v>69</v>
      </c>
      <c r="X59" s="318">
        <v>0</v>
      </c>
      <c r="Y59" s="319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40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41"/>
      <c r="P60" s="329" t="s">
        <v>72</v>
      </c>
      <c r="Q60" s="330"/>
      <c r="R60" s="330"/>
      <c r="S60" s="330"/>
      <c r="T60" s="330"/>
      <c r="U60" s="330"/>
      <c r="V60" s="331"/>
      <c r="W60" s="37" t="s">
        <v>69</v>
      </c>
      <c r="X60" s="320">
        <f>IFERROR(SUM(X59:X59),"0")</f>
        <v>0</v>
      </c>
      <c r="Y60" s="320">
        <f>IFERROR(SUM(Y59:Y59),"0")</f>
        <v>0</v>
      </c>
      <c r="Z60" s="320">
        <f>IFERROR(IF(Z59="",0,Z59),"0")</f>
        <v>0</v>
      </c>
      <c r="AA60" s="321"/>
      <c r="AB60" s="321"/>
      <c r="AC60" s="321"/>
    </row>
    <row r="61" spans="1:68" x14ac:dyDescent="0.2">
      <c r="A61" s="333"/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41"/>
      <c r="P61" s="329" t="s">
        <v>72</v>
      </c>
      <c r="Q61" s="330"/>
      <c r="R61" s="330"/>
      <c r="S61" s="330"/>
      <c r="T61" s="330"/>
      <c r="U61" s="330"/>
      <c r="V61" s="331"/>
      <c r="W61" s="37" t="s">
        <v>73</v>
      </c>
      <c r="X61" s="320">
        <f>IFERROR(SUMPRODUCT(X59:X59*H59:H59),"0")</f>
        <v>0</v>
      </c>
      <c r="Y61" s="320">
        <f>IFERROR(SUMPRODUCT(Y59:Y59*H59:H59),"0")</f>
        <v>0</v>
      </c>
      <c r="Z61" s="37"/>
      <c r="AA61" s="321"/>
      <c r="AB61" s="321"/>
      <c r="AC61" s="321"/>
    </row>
    <row r="62" spans="1:68" ht="14.25" customHeight="1" x14ac:dyDescent="0.25">
      <c r="A62" s="342" t="s">
        <v>120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33"/>
      <c r="Z62" s="333"/>
      <c r="AA62" s="314"/>
      <c r="AB62" s="314"/>
      <c r="AC62" s="314"/>
    </row>
    <row r="63" spans="1:68" ht="16.5" customHeight="1" x14ac:dyDescent="0.25">
      <c r="A63" s="54" t="s">
        <v>121</v>
      </c>
      <c r="B63" s="54" t="s">
        <v>122</v>
      </c>
      <c r="C63" s="31">
        <v>4301136018</v>
      </c>
      <c r="D63" s="325">
        <v>4607111037008</v>
      </c>
      <c r="E63" s="326"/>
      <c r="F63" s="317">
        <v>0.36</v>
      </c>
      <c r="G63" s="32">
        <v>4</v>
      </c>
      <c r="H63" s="317">
        <v>1.44</v>
      </c>
      <c r="I63" s="317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9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3"/>
      <c r="R63" s="323"/>
      <c r="S63" s="323"/>
      <c r="T63" s="324"/>
      <c r="U63" s="34"/>
      <c r="V63" s="34"/>
      <c r="W63" s="35" t="s">
        <v>69</v>
      </c>
      <c r="X63" s="318">
        <v>0</v>
      </c>
      <c r="Y63" s="31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124</v>
      </c>
      <c r="B64" s="54" t="s">
        <v>125</v>
      </c>
      <c r="C64" s="31">
        <v>4301136015</v>
      </c>
      <c r="D64" s="325">
        <v>4607111037398</v>
      </c>
      <c r="E64" s="326"/>
      <c r="F64" s="317">
        <v>0.09</v>
      </c>
      <c r="G64" s="32">
        <v>24</v>
      </c>
      <c r="H64" s="317">
        <v>2.16</v>
      </c>
      <c r="I64" s="317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3"/>
      <c r="R64" s="323"/>
      <c r="S64" s="323"/>
      <c r="T64" s="324"/>
      <c r="U64" s="34"/>
      <c r="V64" s="34"/>
      <c r="W64" s="35" t="s">
        <v>69</v>
      </c>
      <c r="X64" s="318">
        <v>0</v>
      </c>
      <c r="Y64" s="319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40"/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41"/>
      <c r="P65" s="329" t="s">
        <v>72</v>
      </c>
      <c r="Q65" s="330"/>
      <c r="R65" s="330"/>
      <c r="S65" s="330"/>
      <c r="T65" s="330"/>
      <c r="U65" s="330"/>
      <c r="V65" s="331"/>
      <c r="W65" s="37" t="s">
        <v>69</v>
      </c>
      <c r="X65" s="320">
        <f>IFERROR(SUM(X63:X64),"0")</f>
        <v>0</v>
      </c>
      <c r="Y65" s="320">
        <f>IFERROR(SUM(Y63:Y64),"0")</f>
        <v>0</v>
      </c>
      <c r="Z65" s="320">
        <f>IFERROR(IF(Z63="",0,Z63),"0")+IFERROR(IF(Z64="",0,Z64),"0")</f>
        <v>0</v>
      </c>
      <c r="AA65" s="321"/>
      <c r="AB65" s="321"/>
      <c r="AC65" s="321"/>
    </row>
    <row r="66" spans="1:68" x14ac:dyDescent="0.2">
      <c r="A66" s="333"/>
      <c r="B66" s="333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  <c r="N66" s="333"/>
      <c r="O66" s="341"/>
      <c r="P66" s="329" t="s">
        <v>72</v>
      </c>
      <c r="Q66" s="330"/>
      <c r="R66" s="330"/>
      <c r="S66" s="330"/>
      <c r="T66" s="330"/>
      <c r="U66" s="330"/>
      <c r="V66" s="331"/>
      <c r="W66" s="37" t="s">
        <v>73</v>
      </c>
      <c r="X66" s="320">
        <f>IFERROR(SUMPRODUCT(X63:X64*H63:H64),"0")</f>
        <v>0</v>
      </c>
      <c r="Y66" s="320">
        <f>IFERROR(SUMPRODUCT(Y63:Y64*H63:H64),"0")</f>
        <v>0</v>
      </c>
      <c r="Z66" s="37"/>
      <c r="AA66" s="321"/>
      <c r="AB66" s="321"/>
      <c r="AC66" s="321"/>
    </row>
    <row r="67" spans="1:68" ht="14.25" customHeight="1" x14ac:dyDescent="0.25">
      <c r="A67" s="342" t="s">
        <v>126</v>
      </c>
      <c r="B67" s="333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14"/>
      <c r="AB67" s="314"/>
      <c r="AC67" s="314"/>
    </row>
    <row r="68" spans="1:68" ht="16.5" customHeight="1" x14ac:dyDescent="0.25">
      <c r="A68" s="54" t="s">
        <v>127</v>
      </c>
      <c r="B68" s="54" t="s">
        <v>128</v>
      </c>
      <c r="C68" s="31">
        <v>4301135664</v>
      </c>
      <c r="D68" s="325">
        <v>4607111039705</v>
      </c>
      <c r="E68" s="326"/>
      <c r="F68" s="317">
        <v>0.2</v>
      </c>
      <c r="G68" s="32">
        <v>6</v>
      </c>
      <c r="H68" s="317">
        <v>1.2</v>
      </c>
      <c r="I68" s="31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2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3"/>
      <c r="R68" s="323"/>
      <c r="S68" s="323"/>
      <c r="T68" s="324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129</v>
      </c>
      <c r="B69" s="54" t="s">
        <v>130</v>
      </c>
      <c r="C69" s="31">
        <v>4301135665</v>
      </c>
      <c r="D69" s="325">
        <v>4607111039729</v>
      </c>
      <c r="E69" s="326"/>
      <c r="F69" s="317">
        <v>0.2</v>
      </c>
      <c r="G69" s="32">
        <v>6</v>
      </c>
      <c r="H69" s="317">
        <v>1.2</v>
      </c>
      <c r="I69" s="31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3"/>
      <c r="R69" s="323"/>
      <c r="S69" s="323"/>
      <c r="T69" s="324"/>
      <c r="U69" s="34"/>
      <c r="V69" s="34"/>
      <c r="W69" s="35" t="s">
        <v>69</v>
      </c>
      <c r="X69" s="318">
        <v>0</v>
      </c>
      <c r="Y69" s="31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132</v>
      </c>
      <c r="B70" s="54" t="s">
        <v>133</v>
      </c>
      <c r="C70" s="31">
        <v>4301135702</v>
      </c>
      <c r="D70" s="325">
        <v>4620207490228</v>
      </c>
      <c r="E70" s="326"/>
      <c r="F70" s="317">
        <v>0.2</v>
      </c>
      <c r="G70" s="32">
        <v>6</v>
      </c>
      <c r="H70" s="317">
        <v>1.2</v>
      </c>
      <c r="I70" s="31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3"/>
      <c r="R70" s="323"/>
      <c r="S70" s="323"/>
      <c r="T70" s="324"/>
      <c r="U70" s="34"/>
      <c r="V70" s="34"/>
      <c r="W70" s="35" t="s">
        <v>69</v>
      </c>
      <c r="X70" s="318">
        <v>0</v>
      </c>
      <c r="Y70" s="31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40"/>
      <c r="B71" s="333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41"/>
      <c r="P71" s="329" t="s">
        <v>72</v>
      </c>
      <c r="Q71" s="330"/>
      <c r="R71" s="330"/>
      <c r="S71" s="330"/>
      <c r="T71" s="330"/>
      <c r="U71" s="330"/>
      <c r="V71" s="331"/>
      <c r="W71" s="37" t="s">
        <v>69</v>
      </c>
      <c r="X71" s="320">
        <f>IFERROR(SUM(X68:X70),"0")</f>
        <v>0</v>
      </c>
      <c r="Y71" s="320">
        <f>IFERROR(SUM(Y68:Y70),"0")</f>
        <v>0</v>
      </c>
      <c r="Z71" s="320">
        <f>IFERROR(IF(Z68="",0,Z68),"0")+IFERROR(IF(Z69="",0,Z69),"0")+IFERROR(IF(Z70="",0,Z70),"0")</f>
        <v>0</v>
      </c>
      <c r="AA71" s="321"/>
      <c r="AB71" s="321"/>
      <c r="AC71" s="321"/>
    </row>
    <row r="72" spans="1:68" x14ac:dyDescent="0.2">
      <c r="A72" s="333"/>
      <c r="B72" s="333"/>
      <c r="C72" s="333"/>
      <c r="D72" s="333"/>
      <c r="E72" s="333"/>
      <c r="F72" s="333"/>
      <c r="G72" s="333"/>
      <c r="H72" s="333"/>
      <c r="I72" s="333"/>
      <c r="J72" s="333"/>
      <c r="K72" s="333"/>
      <c r="L72" s="333"/>
      <c r="M72" s="333"/>
      <c r="N72" s="333"/>
      <c r="O72" s="341"/>
      <c r="P72" s="329" t="s">
        <v>72</v>
      </c>
      <c r="Q72" s="330"/>
      <c r="R72" s="330"/>
      <c r="S72" s="330"/>
      <c r="T72" s="330"/>
      <c r="U72" s="330"/>
      <c r="V72" s="331"/>
      <c r="W72" s="37" t="s">
        <v>73</v>
      </c>
      <c r="X72" s="320">
        <f>IFERROR(SUMPRODUCT(X68:X70*H68:H70),"0")</f>
        <v>0</v>
      </c>
      <c r="Y72" s="320">
        <f>IFERROR(SUMPRODUCT(Y68:Y70*H68:H70),"0")</f>
        <v>0</v>
      </c>
      <c r="Z72" s="37"/>
      <c r="AA72" s="321"/>
      <c r="AB72" s="321"/>
      <c r="AC72" s="321"/>
    </row>
    <row r="73" spans="1:68" ht="16.5" customHeight="1" x14ac:dyDescent="0.25">
      <c r="A73" s="332" t="s">
        <v>134</v>
      </c>
      <c r="B73" s="333"/>
      <c r="C73" s="333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3"/>
      <c r="AA73" s="313"/>
      <c r="AB73" s="313"/>
      <c r="AC73" s="313"/>
    </row>
    <row r="74" spans="1:68" ht="14.25" customHeight="1" x14ac:dyDescent="0.25">
      <c r="A74" s="342" t="s">
        <v>63</v>
      </c>
      <c r="B74" s="333"/>
      <c r="C74" s="333"/>
      <c r="D74" s="333"/>
      <c r="E74" s="333"/>
      <c r="F74" s="333"/>
      <c r="G74" s="333"/>
      <c r="H74" s="333"/>
      <c r="I74" s="333"/>
      <c r="J74" s="333"/>
      <c r="K74" s="333"/>
      <c r="L74" s="333"/>
      <c r="M74" s="333"/>
      <c r="N74" s="333"/>
      <c r="O74" s="333"/>
      <c r="P74" s="333"/>
      <c r="Q74" s="333"/>
      <c r="R74" s="333"/>
      <c r="S74" s="333"/>
      <c r="T74" s="333"/>
      <c r="U74" s="333"/>
      <c r="V74" s="333"/>
      <c r="W74" s="333"/>
      <c r="X74" s="333"/>
      <c r="Y74" s="333"/>
      <c r="Z74" s="333"/>
      <c r="AA74" s="314"/>
      <c r="AB74" s="314"/>
      <c r="AC74" s="314"/>
    </row>
    <row r="75" spans="1:68" ht="27" customHeight="1" x14ac:dyDescent="0.25">
      <c r="A75" s="54" t="s">
        <v>135</v>
      </c>
      <c r="B75" s="54" t="s">
        <v>136</v>
      </c>
      <c r="C75" s="31">
        <v>4301070977</v>
      </c>
      <c r="D75" s="325">
        <v>4607111037411</v>
      </c>
      <c r="E75" s="326"/>
      <c r="F75" s="317">
        <v>2.7</v>
      </c>
      <c r="G75" s="32">
        <v>1</v>
      </c>
      <c r="H75" s="317">
        <v>2.7</v>
      </c>
      <c r="I75" s="317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5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3"/>
      <c r="R75" s="323"/>
      <c r="S75" s="323"/>
      <c r="T75" s="324"/>
      <c r="U75" s="34"/>
      <c r="V75" s="34"/>
      <c r="W75" s="35" t="s">
        <v>69</v>
      </c>
      <c r="X75" s="318">
        <v>234</v>
      </c>
      <c r="Y75" s="319">
        <f>IFERROR(IF(X75="","",X75),"")</f>
        <v>234</v>
      </c>
      <c r="Z75" s="36">
        <f>IFERROR(IF(X75="","",X75*0.00502),"")</f>
        <v>1.1746799999999999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658.28880000000004</v>
      </c>
      <c r="BN75" s="67">
        <f>IFERROR(Y75*I75,"0")</f>
        <v>658.28880000000004</v>
      </c>
      <c r="BO75" s="67">
        <f>IFERROR(X75/J75,"0")</f>
        <v>1</v>
      </c>
      <c r="BP75" s="67">
        <f>IFERROR(Y75/J75,"0")</f>
        <v>1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325">
        <v>4607111036728</v>
      </c>
      <c r="E76" s="326"/>
      <c r="F76" s="317">
        <v>5</v>
      </c>
      <c r="G76" s="32">
        <v>1</v>
      </c>
      <c r="H76" s="317">
        <v>5</v>
      </c>
      <c r="I76" s="317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3"/>
      <c r="R76" s="323"/>
      <c r="S76" s="323"/>
      <c r="T76" s="324"/>
      <c r="U76" s="34"/>
      <c r="V76" s="34"/>
      <c r="W76" s="35" t="s">
        <v>69</v>
      </c>
      <c r="X76" s="318">
        <v>60</v>
      </c>
      <c r="Y76" s="319">
        <f>IFERROR(IF(X76="","",X76),"")</f>
        <v>60</v>
      </c>
      <c r="Z76" s="36">
        <f>IFERROR(IF(X76="","",X76*0.00866),"")</f>
        <v>0.51959999999999995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312.79199999999997</v>
      </c>
      <c r="BN76" s="67">
        <f>IFERROR(Y76*I76,"0")</f>
        <v>312.79199999999997</v>
      </c>
      <c r="BO76" s="67">
        <f>IFERROR(X76/J76,"0")</f>
        <v>0.41666666666666669</v>
      </c>
      <c r="BP76" s="67">
        <f>IFERROR(Y76/J76,"0")</f>
        <v>0.41666666666666669</v>
      </c>
    </row>
    <row r="77" spans="1:68" x14ac:dyDescent="0.2">
      <c r="A77" s="340"/>
      <c r="B77" s="333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  <c r="N77" s="333"/>
      <c r="O77" s="341"/>
      <c r="P77" s="329" t="s">
        <v>72</v>
      </c>
      <c r="Q77" s="330"/>
      <c r="R77" s="330"/>
      <c r="S77" s="330"/>
      <c r="T77" s="330"/>
      <c r="U77" s="330"/>
      <c r="V77" s="331"/>
      <c r="W77" s="37" t="s">
        <v>69</v>
      </c>
      <c r="X77" s="320">
        <f>IFERROR(SUM(X75:X76),"0")</f>
        <v>294</v>
      </c>
      <c r="Y77" s="320">
        <f>IFERROR(SUM(Y75:Y76),"0")</f>
        <v>294</v>
      </c>
      <c r="Z77" s="320">
        <f>IFERROR(IF(Z75="",0,Z75),"0")+IFERROR(IF(Z76="",0,Z76),"0")</f>
        <v>1.69428</v>
      </c>
      <c r="AA77" s="321"/>
      <c r="AB77" s="321"/>
      <c r="AC77" s="321"/>
    </row>
    <row r="78" spans="1:68" x14ac:dyDescent="0.2">
      <c r="A78" s="333"/>
      <c r="B78" s="333"/>
      <c r="C78" s="333"/>
      <c r="D78" s="333"/>
      <c r="E78" s="333"/>
      <c r="F78" s="333"/>
      <c r="G78" s="333"/>
      <c r="H78" s="333"/>
      <c r="I78" s="333"/>
      <c r="J78" s="333"/>
      <c r="K78" s="333"/>
      <c r="L78" s="333"/>
      <c r="M78" s="333"/>
      <c r="N78" s="333"/>
      <c r="O78" s="341"/>
      <c r="P78" s="329" t="s">
        <v>72</v>
      </c>
      <c r="Q78" s="330"/>
      <c r="R78" s="330"/>
      <c r="S78" s="330"/>
      <c r="T78" s="330"/>
      <c r="U78" s="330"/>
      <c r="V78" s="331"/>
      <c r="W78" s="37" t="s">
        <v>73</v>
      </c>
      <c r="X78" s="320">
        <f>IFERROR(SUMPRODUCT(X75:X76*H75:H76),"0")</f>
        <v>931.80000000000007</v>
      </c>
      <c r="Y78" s="320">
        <f>IFERROR(SUMPRODUCT(Y75:Y76*H75:H76),"0")</f>
        <v>931.80000000000007</v>
      </c>
      <c r="Z78" s="37"/>
      <c r="AA78" s="321"/>
      <c r="AB78" s="321"/>
      <c r="AC78" s="321"/>
    </row>
    <row r="79" spans="1:68" ht="16.5" customHeight="1" x14ac:dyDescent="0.25">
      <c r="A79" s="332" t="s">
        <v>141</v>
      </c>
      <c r="B79" s="333"/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  <c r="N79" s="333"/>
      <c r="O79" s="333"/>
      <c r="P79" s="333"/>
      <c r="Q79" s="333"/>
      <c r="R79" s="333"/>
      <c r="S79" s="333"/>
      <c r="T79" s="333"/>
      <c r="U79" s="333"/>
      <c r="V79" s="333"/>
      <c r="W79" s="333"/>
      <c r="X79" s="333"/>
      <c r="Y79" s="333"/>
      <c r="Z79" s="333"/>
      <c r="AA79" s="313"/>
      <c r="AB79" s="313"/>
      <c r="AC79" s="313"/>
    </row>
    <row r="80" spans="1:68" ht="14.25" customHeight="1" x14ac:dyDescent="0.25">
      <c r="A80" s="342" t="s">
        <v>126</v>
      </c>
      <c r="B80" s="333"/>
      <c r="C80" s="333"/>
      <c r="D80" s="333"/>
      <c r="E80" s="333"/>
      <c r="F80" s="333"/>
      <c r="G80" s="333"/>
      <c r="H80" s="333"/>
      <c r="I80" s="333"/>
      <c r="J80" s="333"/>
      <c r="K80" s="333"/>
      <c r="L80" s="333"/>
      <c r="M80" s="333"/>
      <c r="N80" s="333"/>
      <c r="O80" s="333"/>
      <c r="P80" s="333"/>
      <c r="Q80" s="333"/>
      <c r="R80" s="333"/>
      <c r="S80" s="333"/>
      <c r="T80" s="333"/>
      <c r="U80" s="333"/>
      <c r="V80" s="333"/>
      <c r="W80" s="333"/>
      <c r="X80" s="333"/>
      <c r="Y80" s="333"/>
      <c r="Z80" s="333"/>
      <c r="AA80" s="314"/>
      <c r="AB80" s="314"/>
      <c r="AC80" s="314"/>
    </row>
    <row r="81" spans="1:68" ht="27" customHeight="1" x14ac:dyDescent="0.25">
      <c r="A81" s="54" t="s">
        <v>142</v>
      </c>
      <c r="B81" s="54" t="s">
        <v>143</v>
      </c>
      <c r="C81" s="31">
        <v>4301135574</v>
      </c>
      <c r="D81" s="325">
        <v>4607111033659</v>
      </c>
      <c r="E81" s="326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3"/>
      <c r="R81" s="323"/>
      <c r="S81" s="323"/>
      <c r="T81" s="324"/>
      <c r="U81" s="34"/>
      <c r="V81" s="34"/>
      <c r="W81" s="35" t="s">
        <v>69</v>
      </c>
      <c r="X81" s="318">
        <v>42</v>
      </c>
      <c r="Y81" s="319">
        <f>IFERROR(IF(X81="","",X81),"")</f>
        <v>42</v>
      </c>
      <c r="Z81" s="36">
        <f>IFERROR(IF(X81="","",X81*0.01788),"")</f>
        <v>0.75095999999999996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180.75120000000001</v>
      </c>
      <c r="BN81" s="67">
        <f>IFERROR(Y81*I81,"0")</f>
        <v>180.75120000000001</v>
      </c>
      <c r="BO81" s="67">
        <f>IFERROR(X81/J81,"0")</f>
        <v>0.6</v>
      </c>
      <c r="BP81" s="67">
        <f>IFERROR(Y81/J81,"0")</f>
        <v>0.6</v>
      </c>
    </row>
    <row r="82" spans="1:68" ht="27" customHeight="1" x14ac:dyDescent="0.25">
      <c r="A82" s="54" t="s">
        <v>145</v>
      </c>
      <c r="B82" s="54" t="s">
        <v>146</v>
      </c>
      <c r="C82" s="31">
        <v>4301135586</v>
      </c>
      <c r="D82" s="325">
        <v>4607111033659</v>
      </c>
      <c r="E82" s="326"/>
      <c r="F82" s="317">
        <v>0.3</v>
      </c>
      <c r="G82" s="32">
        <v>6</v>
      </c>
      <c r="H82" s="317">
        <v>1.8</v>
      </c>
      <c r="I82" s="317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3"/>
      <c r="R82" s="323"/>
      <c r="S82" s="323"/>
      <c r="T82" s="324"/>
      <c r="U82" s="34"/>
      <c r="V82" s="34"/>
      <c r="W82" s="35" t="s">
        <v>69</v>
      </c>
      <c r="X82" s="318">
        <v>0</v>
      </c>
      <c r="Y82" s="319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40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41"/>
      <c r="P83" s="329" t="s">
        <v>72</v>
      </c>
      <c r="Q83" s="330"/>
      <c r="R83" s="330"/>
      <c r="S83" s="330"/>
      <c r="T83" s="330"/>
      <c r="U83" s="330"/>
      <c r="V83" s="331"/>
      <c r="W83" s="37" t="s">
        <v>69</v>
      </c>
      <c r="X83" s="320">
        <f>IFERROR(SUM(X81:X82),"0")</f>
        <v>42</v>
      </c>
      <c r="Y83" s="320">
        <f>IFERROR(SUM(Y81:Y82),"0")</f>
        <v>42</v>
      </c>
      <c r="Z83" s="320">
        <f>IFERROR(IF(Z81="",0,Z81),"0")+IFERROR(IF(Z82="",0,Z82),"0")</f>
        <v>0.75095999999999996</v>
      </c>
      <c r="AA83" s="321"/>
      <c r="AB83" s="321"/>
      <c r="AC83" s="321"/>
    </row>
    <row r="84" spans="1:68" x14ac:dyDescent="0.2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3"/>
      <c r="N84" s="333"/>
      <c r="O84" s="341"/>
      <c r="P84" s="329" t="s">
        <v>72</v>
      </c>
      <c r="Q84" s="330"/>
      <c r="R84" s="330"/>
      <c r="S84" s="330"/>
      <c r="T84" s="330"/>
      <c r="U84" s="330"/>
      <c r="V84" s="331"/>
      <c r="W84" s="37" t="s">
        <v>73</v>
      </c>
      <c r="X84" s="320">
        <f>IFERROR(SUMPRODUCT(X81:X82*H81:H82),"0")</f>
        <v>151.20000000000002</v>
      </c>
      <c r="Y84" s="320">
        <f>IFERROR(SUMPRODUCT(Y81:Y82*H81:H82),"0")</f>
        <v>151.20000000000002</v>
      </c>
      <c r="Z84" s="37"/>
      <c r="AA84" s="321"/>
      <c r="AB84" s="321"/>
      <c r="AC84" s="321"/>
    </row>
    <row r="85" spans="1:68" ht="16.5" customHeight="1" x14ac:dyDescent="0.25">
      <c r="A85" s="332" t="s">
        <v>147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33"/>
      <c r="Z85" s="333"/>
      <c r="AA85" s="313"/>
      <c r="AB85" s="313"/>
      <c r="AC85" s="313"/>
    </row>
    <row r="86" spans="1:68" ht="14.25" customHeight="1" x14ac:dyDescent="0.25">
      <c r="A86" s="342" t="s">
        <v>148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3"/>
      <c r="Z86" s="333"/>
      <c r="AA86" s="314"/>
      <c r="AB86" s="314"/>
      <c r="AC86" s="314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325">
        <v>4607111034120</v>
      </c>
      <c r="E87" s="326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3"/>
      <c r="R87" s="323"/>
      <c r="S87" s="323"/>
      <c r="T87" s="324"/>
      <c r="U87" s="34"/>
      <c r="V87" s="34"/>
      <c r="W87" s="35" t="s">
        <v>69</v>
      </c>
      <c r="X87" s="318">
        <v>126</v>
      </c>
      <c r="Y87" s="319">
        <f>IFERROR(IF(X87="","",X87),"")</f>
        <v>126</v>
      </c>
      <c r="Z87" s="36">
        <f>IFERROR(IF(X87="","",X87*0.01788),"")</f>
        <v>2.2528800000000002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542.25360000000001</v>
      </c>
      <c r="BN87" s="67">
        <f>IFERROR(Y87*I87,"0")</f>
        <v>542.25360000000001</v>
      </c>
      <c r="BO87" s="67">
        <f>IFERROR(X87/J87,"0")</f>
        <v>1.8</v>
      </c>
      <c r="BP87" s="67">
        <f>IFERROR(Y87/J87,"0")</f>
        <v>1.8</v>
      </c>
    </row>
    <row r="88" spans="1:68" ht="27" customHeight="1" x14ac:dyDescent="0.25">
      <c r="A88" s="54" t="s">
        <v>152</v>
      </c>
      <c r="B88" s="54" t="s">
        <v>153</v>
      </c>
      <c r="C88" s="31">
        <v>4301131046</v>
      </c>
      <c r="D88" s="325">
        <v>4607111034137</v>
      </c>
      <c r="E88" s="326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5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3"/>
      <c r="R88" s="323"/>
      <c r="S88" s="323"/>
      <c r="T88" s="324"/>
      <c r="U88" s="34"/>
      <c r="V88" s="34"/>
      <c r="W88" s="35" t="s">
        <v>69</v>
      </c>
      <c r="X88" s="318">
        <v>42</v>
      </c>
      <c r="Y88" s="319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x14ac:dyDescent="0.2">
      <c r="A89" s="340"/>
      <c r="B89" s="333"/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3"/>
      <c r="N89" s="333"/>
      <c r="O89" s="341"/>
      <c r="P89" s="329" t="s">
        <v>72</v>
      </c>
      <c r="Q89" s="330"/>
      <c r="R89" s="330"/>
      <c r="S89" s="330"/>
      <c r="T89" s="330"/>
      <c r="U89" s="330"/>
      <c r="V89" s="331"/>
      <c r="W89" s="37" t="s">
        <v>69</v>
      </c>
      <c r="X89" s="320">
        <f>IFERROR(SUM(X87:X88),"0")</f>
        <v>168</v>
      </c>
      <c r="Y89" s="320">
        <f>IFERROR(SUM(Y87:Y88),"0")</f>
        <v>168</v>
      </c>
      <c r="Z89" s="320">
        <f>IFERROR(IF(Z87="",0,Z87),"0")+IFERROR(IF(Z88="",0,Z88),"0")</f>
        <v>3.0038400000000003</v>
      </c>
      <c r="AA89" s="321"/>
      <c r="AB89" s="321"/>
      <c r="AC89" s="321"/>
    </row>
    <row r="90" spans="1:68" x14ac:dyDescent="0.2">
      <c r="A90" s="333"/>
      <c r="B90" s="333"/>
      <c r="C90" s="333"/>
      <c r="D90" s="333"/>
      <c r="E90" s="333"/>
      <c r="F90" s="333"/>
      <c r="G90" s="333"/>
      <c r="H90" s="333"/>
      <c r="I90" s="333"/>
      <c r="J90" s="333"/>
      <c r="K90" s="333"/>
      <c r="L90" s="333"/>
      <c r="M90" s="333"/>
      <c r="N90" s="333"/>
      <c r="O90" s="341"/>
      <c r="P90" s="329" t="s">
        <v>72</v>
      </c>
      <c r="Q90" s="330"/>
      <c r="R90" s="330"/>
      <c r="S90" s="330"/>
      <c r="T90" s="330"/>
      <c r="U90" s="330"/>
      <c r="V90" s="331"/>
      <c r="W90" s="37" t="s">
        <v>73</v>
      </c>
      <c r="X90" s="320">
        <f>IFERROR(SUMPRODUCT(X87:X88*H87:H88),"0")</f>
        <v>604.80000000000007</v>
      </c>
      <c r="Y90" s="320">
        <f>IFERROR(SUMPRODUCT(Y87:Y88*H87:H88),"0")</f>
        <v>604.80000000000007</v>
      </c>
      <c r="Z90" s="37"/>
      <c r="AA90" s="321"/>
      <c r="AB90" s="321"/>
      <c r="AC90" s="321"/>
    </row>
    <row r="91" spans="1:68" ht="16.5" customHeight="1" x14ac:dyDescent="0.25">
      <c r="A91" s="332" t="s">
        <v>155</v>
      </c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3"/>
      <c r="N91" s="333"/>
      <c r="O91" s="333"/>
      <c r="P91" s="333"/>
      <c r="Q91" s="333"/>
      <c r="R91" s="333"/>
      <c r="S91" s="333"/>
      <c r="T91" s="333"/>
      <c r="U91" s="333"/>
      <c r="V91" s="333"/>
      <c r="W91" s="333"/>
      <c r="X91" s="333"/>
      <c r="Y91" s="333"/>
      <c r="Z91" s="333"/>
      <c r="AA91" s="313"/>
      <c r="AB91" s="313"/>
      <c r="AC91" s="313"/>
    </row>
    <row r="92" spans="1:68" ht="14.25" customHeight="1" x14ac:dyDescent="0.25">
      <c r="A92" s="342" t="s">
        <v>126</v>
      </c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3"/>
      <c r="N92" s="333"/>
      <c r="O92" s="333"/>
      <c r="P92" s="333"/>
      <c r="Q92" s="333"/>
      <c r="R92" s="333"/>
      <c r="S92" s="333"/>
      <c r="T92" s="333"/>
      <c r="U92" s="333"/>
      <c r="V92" s="333"/>
      <c r="W92" s="333"/>
      <c r="X92" s="333"/>
      <c r="Y92" s="333"/>
      <c r="Z92" s="333"/>
      <c r="AA92" s="314"/>
      <c r="AB92" s="314"/>
      <c r="AC92" s="314"/>
    </row>
    <row r="93" spans="1:68" ht="27" customHeight="1" x14ac:dyDescent="0.25">
      <c r="A93" s="54" t="s">
        <v>156</v>
      </c>
      <c r="B93" s="54" t="s">
        <v>157</v>
      </c>
      <c r="C93" s="31">
        <v>4301135763</v>
      </c>
      <c r="D93" s="325">
        <v>4620207491027</v>
      </c>
      <c r="E93" s="326"/>
      <c r="F93" s="317">
        <v>0.24</v>
      </c>
      <c r="G93" s="32">
        <v>12</v>
      </c>
      <c r="H93" s="317">
        <v>2.88</v>
      </c>
      <c r="I93" s="31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83" t="s">
        <v>158</v>
      </c>
      <c r="Q93" s="323"/>
      <c r="R93" s="323"/>
      <c r="S93" s="323"/>
      <c r="T93" s="324"/>
      <c r="U93" s="34"/>
      <c r="V93" s="34"/>
      <c r="W93" s="35" t="s">
        <v>69</v>
      </c>
      <c r="X93" s="318">
        <v>0</v>
      </c>
      <c r="Y93" s="319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325">
        <v>4620207491003</v>
      </c>
      <c r="E94" s="326"/>
      <c r="F94" s="317">
        <v>0.24</v>
      </c>
      <c r="G94" s="32">
        <v>12</v>
      </c>
      <c r="H94" s="317">
        <v>2.88</v>
      </c>
      <c r="I94" s="31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161</v>
      </c>
      <c r="Q94" s="323"/>
      <c r="R94" s="323"/>
      <c r="S94" s="323"/>
      <c r="T94" s="324"/>
      <c r="U94" s="34"/>
      <c r="V94" s="34"/>
      <c r="W94" s="35" t="s">
        <v>69</v>
      </c>
      <c r="X94" s="318">
        <v>98</v>
      </c>
      <c r="Y94" s="319">
        <f t="shared" si="6"/>
        <v>98</v>
      </c>
      <c r="Z94" s="36">
        <f t="shared" si="7"/>
        <v>1.75224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8"/>
        <v>351.19280000000003</v>
      </c>
      <c r="BN94" s="67">
        <f t="shared" si="9"/>
        <v>351.19280000000003</v>
      </c>
      <c r="BO94" s="67">
        <f t="shared" si="10"/>
        <v>1.4</v>
      </c>
      <c r="BP94" s="67">
        <f t="shared" si="11"/>
        <v>1.4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325">
        <v>4620207491034</v>
      </c>
      <c r="E95" s="326"/>
      <c r="F95" s="317">
        <v>0.24</v>
      </c>
      <c r="G95" s="32">
        <v>12</v>
      </c>
      <c r="H95" s="317">
        <v>2.88</v>
      </c>
      <c r="I95" s="31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4" t="s">
        <v>164</v>
      </c>
      <c r="Q95" s="323"/>
      <c r="R95" s="323"/>
      <c r="S95" s="323"/>
      <c r="T95" s="324"/>
      <c r="U95" s="34"/>
      <c r="V95" s="34"/>
      <c r="W95" s="35" t="s">
        <v>69</v>
      </c>
      <c r="X95" s="318">
        <v>14</v>
      </c>
      <c r="Y95" s="319">
        <f t="shared" si="6"/>
        <v>14</v>
      </c>
      <c r="Z95" s="36">
        <f t="shared" si="7"/>
        <v>0.25031999999999999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325">
        <v>4620207491010</v>
      </c>
      <c r="E96" s="326"/>
      <c r="F96" s="317">
        <v>0.24</v>
      </c>
      <c r="G96" s="32">
        <v>12</v>
      </c>
      <c r="H96" s="317">
        <v>2.88</v>
      </c>
      <c r="I96" s="317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168</v>
      </c>
      <c r="Q96" s="323"/>
      <c r="R96" s="323"/>
      <c r="S96" s="323"/>
      <c r="T96" s="324"/>
      <c r="U96" s="34"/>
      <c r="V96" s="34"/>
      <c r="W96" s="35" t="s">
        <v>69</v>
      </c>
      <c r="X96" s="318">
        <v>28</v>
      </c>
      <c r="Y96" s="319">
        <f t="shared" si="6"/>
        <v>28</v>
      </c>
      <c r="Z96" s="36">
        <f t="shared" si="7"/>
        <v>0.50063999999999997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100.3408</v>
      </c>
      <c r="BN96" s="67">
        <f t="shared" si="9"/>
        <v>100.3408</v>
      </c>
      <c r="BO96" s="67">
        <f t="shared" si="10"/>
        <v>0.4</v>
      </c>
      <c r="BP96" s="67">
        <f t="shared" si="11"/>
        <v>0.4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325">
        <v>4607111035028</v>
      </c>
      <c r="E97" s="326"/>
      <c r="F97" s="317">
        <v>0.48</v>
      </c>
      <c r="G97" s="32">
        <v>8</v>
      </c>
      <c r="H97" s="317">
        <v>3.84</v>
      </c>
      <c r="I97" s="317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5" t="s">
        <v>171</v>
      </c>
      <c r="Q97" s="323"/>
      <c r="R97" s="323"/>
      <c r="S97" s="323"/>
      <c r="T97" s="324"/>
      <c r="U97" s="34"/>
      <c r="V97" s="34"/>
      <c r="W97" s="35" t="s">
        <v>69</v>
      </c>
      <c r="X97" s="318">
        <v>14</v>
      </c>
      <c r="Y97" s="319">
        <f t="shared" si="6"/>
        <v>14</v>
      </c>
      <c r="Z97" s="36">
        <f t="shared" si="7"/>
        <v>0.25031999999999999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62.283200000000008</v>
      </c>
      <c r="BN97" s="67">
        <f t="shared" si="9"/>
        <v>62.283200000000008</v>
      </c>
      <c r="BO97" s="67">
        <f t="shared" si="10"/>
        <v>0.2</v>
      </c>
      <c r="BP97" s="67">
        <f t="shared" si="11"/>
        <v>0.2</v>
      </c>
    </row>
    <row r="98" spans="1:68" ht="27" customHeight="1" x14ac:dyDescent="0.25">
      <c r="A98" s="54" t="s">
        <v>172</v>
      </c>
      <c r="B98" s="54" t="s">
        <v>173</v>
      </c>
      <c r="C98" s="31">
        <v>4301135285</v>
      </c>
      <c r="D98" s="325">
        <v>4607111036407</v>
      </c>
      <c r="E98" s="326"/>
      <c r="F98" s="317">
        <v>0.3</v>
      </c>
      <c r="G98" s="32">
        <v>14</v>
      </c>
      <c r="H98" s="317">
        <v>4.2</v>
      </c>
      <c r="I98" s="317">
        <v>4.5292000000000003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8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3"/>
      <c r="R98" s="323"/>
      <c r="S98" s="323"/>
      <c r="T98" s="324"/>
      <c r="U98" s="34"/>
      <c r="V98" s="34"/>
      <c r="W98" s="35" t="s">
        <v>69</v>
      </c>
      <c r="X98" s="318">
        <v>0</v>
      </c>
      <c r="Y98" s="319">
        <f t="shared" si="6"/>
        <v>0</v>
      </c>
      <c r="Z98" s="36">
        <f t="shared" si="7"/>
        <v>0</v>
      </c>
      <c r="AA98" s="56"/>
      <c r="AB98" s="57"/>
      <c r="AC98" s="134" t="s">
        <v>174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40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41"/>
      <c r="P99" s="329" t="s">
        <v>72</v>
      </c>
      <c r="Q99" s="330"/>
      <c r="R99" s="330"/>
      <c r="S99" s="330"/>
      <c r="T99" s="330"/>
      <c r="U99" s="330"/>
      <c r="V99" s="331"/>
      <c r="W99" s="37" t="s">
        <v>69</v>
      </c>
      <c r="X99" s="320">
        <f>IFERROR(SUM(X93:X98),"0")</f>
        <v>154</v>
      </c>
      <c r="Y99" s="320">
        <f>IFERROR(SUM(Y93:Y98),"0")</f>
        <v>154</v>
      </c>
      <c r="Z99" s="320">
        <f>IFERROR(IF(Z93="",0,Z93),"0")+IFERROR(IF(Z94="",0,Z94),"0")+IFERROR(IF(Z95="",0,Z95),"0")+IFERROR(IF(Z96="",0,Z96),"0")+IFERROR(IF(Z97="",0,Z97),"0")+IFERROR(IF(Z98="",0,Z98),"0")</f>
        <v>2.7535199999999995</v>
      </c>
      <c r="AA99" s="321"/>
      <c r="AB99" s="321"/>
      <c r="AC99" s="321"/>
    </row>
    <row r="100" spans="1:68" x14ac:dyDescent="0.2">
      <c r="A100" s="333"/>
      <c r="B100" s="333"/>
      <c r="C100" s="333"/>
      <c r="D100" s="333"/>
      <c r="E100" s="333"/>
      <c r="F100" s="333"/>
      <c r="G100" s="333"/>
      <c r="H100" s="333"/>
      <c r="I100" s="333"/>
      <c r="J100" s="333"/>
      <c r="K100" s="333"/>
      <c r="L100" s="333"/>
      <c r="M100" s="333"/>
      <c r="N100" s="333"/>
      <c r="O100" s="341"/>
      <c r="P100" s="329" t="s">
        <v>72</v>
      </c>
      <c r="Q100" s="330"/>
      <c r="R100" s="330"/>
      <c r="S100" s="330"/>
      <c r="T100" s="330"/>
      <c r="U100" s="330"/>
      <c r="V100" s="331"/>
      <c r="W100" s="37" t="s">
        <v>73</v>
      </c>
      <c r="X100" s="320">
        <f>IFERROR(SUMPRODUCT(X93:X98*H93:H98),"0")</f>
        <v>456.96</v>
      </c>
      <c r="Y100" s="320">
        <f>IFERROR(SUMPRODUCT(Y93:Y98*H93:H98),"0")</f>
        <v>456.96</v>
      </c>
      <c r="Z100" s="37"/>
      <c r="AA100" s="321"/>
      <c r="AB100" s="321"/>
      <c r="AC100" s="321"/>
    </row>
    <row r="101" spans="1:68" ht="16.5" customHeight="1" x14ac:dyDescent="0.25">
      <c r="A101" s="332" t="s">
        <v>175</v>
      </c>
      <c r="B101" s="333"/>
      <c r="C101" s="333"/>
      <c r="D101" s="333"/>
      <c r="E101" s="333"/>
      <c r="F101" s="333"/>
      <c r="G101" s="333"/>
      <c r="H101" s="333"/>
      <c r="I101" s="333"/>
      <c r="J101" s="333"/>
      <c r="K101" s="333"/>
      <c r="L101" s="333"/>
      <c r="M101" s="333"/>
      <c r="N101" s="333"/>
      <c r="O101" s="333"/>
      <c r="P101" s="333"/>
      <c r="Q101" s="333"/>
      <c r="R101" s="333"/>
      <c r="S101" s="333"/>
      <c r="T101" s="333"/>
      <c r="U101" s="333"/>
      <c r="V101" s="333"/>
      <c r="W101" s="333"/>
      <c r="X101" s="333"/>
      <c r="Y101" s="333"/>
      <c r="Z101" s="333"/>
      <c r="AA101" s="313"/>
      <c r="AB101" s="313"/>
      <c r="AC101" s="313"/>
    </row>
    <row r="102" spans="1:68" ht="14.25" customHeight="1" x14ac:dyDescent="0.25">
      <c r="A102" s="342" t="s">
        <v>120</v>
      </c>
      <c r="B102" s="333"/>
      <c r="C102" s="333"/>
      <c r="D102" s="333"/>
      <c r="E102" s="333"/>
      <c r="F102" s="333"/>
      <c r="G102" s="333"/>
      <c r="H102" s="333"/>
      <c r="I102" s="333"/>
      <c r="J102" s="333"/>
      <c r="K102" s="333"/>
      <c r="L102" s="333"/>
      <c r="M102" s="333"/>
      <c r="N102" s="333"/>
      <c r="O102" s="333"/>
      <c r="P102" s="333"/>
      <c r="Q102" s="333"/>
      <c r="R102" s="333"/>
      <c r="S102" s="333"/>
      <c r="T102" s="333"/>
      <c r="U102" s="333"/>
      <c r="V102" s="333"/>
      <c r="W102" s="333"/>
      <c r="X102" s="333"/>
      <c r="Y102" s="333"/>
      <c r="Z102" s="333"/>
      <c r="AA102" s="314"/>
      <c r="AB102" s="314"/>
      <c r="AC102" s="314"/>
    </row>
    <row r="103" spans="1:68" ht="27" customHeight="1" x14ac:dyDescent="0.25">
      <c r="A103" s="54" t="s">
        <v>176</v>
      </c>
      <c r="B103" s="54" t="s">
        <v>177</v>
      </c>
      <c r="C103" s="31">
        <v>4301136070</v>
      </c>
      <c r="D103" s="325">
        <v>4607025784012</v>
      </c>
      <c r="E103" s="326"/>
      <c r="F103" s="317">
        <v>0.09</v>
      </c>
      <c r="G103" s="32">
        <v>24</v>
      </c>
      <c r="H103" s="317">
        <v>2.16</v>
      </c>
      <c r="I103" s="317">
        <v>2.4912000000000001</v>
      </c>
      <c r="J103" s="32">
        <v>126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8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3"/>
      <c r="R103" s="323"/>
      <c r="S103" s="323"/>
      <c r="T103" s="324"/>
      <c r="U103" s="34"/>
      <c r="V103" s="34"/>
      <c r="W103" s="35" t="s">
        <v>69</v>
      </c>
      <c r="X103" s="318">
        <v>0</v>
      </c>
      <c r="Y103" s="319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178</v>
      </c>
      <c r="AG103" s="67"/>
      <c r="AJ103" s="71" t="s">
        <v>71</v>
      </c>
      <c r="AK103" s="71">
        <v>1</v>
      </c>
      <c r="BB103" s="137" t="s">
        <v>81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4301136079</v>
      </c>
      <c r="D104" s="325">
        <v>4607025784319</v>
      </c>
      <c r="E104" s="326"/>
      <c r="F104" s="317">
        <v>0.36</v>
      </c>
      <c r="G104" s="32">
        <v>10</v>
      </c>
      <c r="H104" s="317">
        <v>3.6</v>
      </c>
      <c r="I104" s="317">
        <v>4.2439999999999998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23"/>
      <c r="R104" s="323"/>
      <c r="S104" s="323"/>
      <c r="T104" s="324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IFERROR(IF(X104="","",X104*0.01788),"")</f>
        <v>0</v>
      </c>
      <c r="AA104" s="56"/>
      <c r="AB104" s="57"/>
      <c r="AC104" s="138" t="s">
        <v>144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x14ac:dyDescent="0.2">
      <c r="A105" s="340"/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41"/>
      <c r="P105" s="329" t="s">
        <v>72</v>
      </c>
      <c r="Q105" s="330"/>
      <c r="R105" s="330"/>
      <c r="S105" s="330"/>
      <c r="T105" s="330"/>
      <c r="U105" s="330"/>
      <c r="V105" s="331"/>
      <c r="W105" s="37" t="s">
        <v>69</v>
      </c>
      <c r="X105" s="320">
        <f>IFERROR(SUM(X103:X104),"0")</f>
        <v>0</v>
      </c>
      <c r="Y105" s="320">
        <f>IFERROR(SUM(Y103:Y104),"0")</f>
        <v>0</v>
      </c>
      <c r="Z105" s="320">
        <f>IFERROR(IF(Z103="",0,Z103),"0")+IFERROR(IF(Z104="",0,Z104),"0")</f>
        <v>0</v>
      </c>
      <c r="AA105" s="321"/>
      <c r="AB105" s="321"/>
      <c r="AC105" s="321"/>
    </row>
    <row r="106" spans="1:68" x14ac:dyDescent="0.2">
      <c r="A106" s="333"/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41"/>
      <c r="P106" s="329" t="s">
        <v>72</v>
      </c>
      <c r="Q106" s="330"/>
      <c r="R106" s="330"/>
      <c r="S106" s="330"/>
      <c r="T106" s="330"/>
      <c r="U106" s="330"/>
      <c r="V106" s="331"/>
      <c r="W106" s="37" t="s">
        <v>73</v>
      </c>
      <c r="X106" s="320">
        <f>IFERROR(SUMPRODUCT(X103:X104*H103:H104),"0")</f>
        <v>0</v>
      </c>
      <c r="Y106" s="320">
        <f>IFERROR(SUMPRODUCT(Y103:Y104*H103:H104),"0")</f>
        <v>0</v>
      </c>
      <c r="Z106" s="37"/>
      <c r="AA106" s="321"/>
      <c r="AB106" s="321"/>
      <c r="AC106" s="321"/>
    </row>
    <row r="107" spans="1:68" ht="16.5" customHeight="1" x14ac:dyDescent="0.25">
      <c r="A107" s="332" t="s">
        <v>181</v>
      </c>
      <c r="B107" s="333"/>
      <c r="C107" s="333"/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  <c r="N107" s="333"/>
      <c r="O107" s="333"/>
      <c r="P107" s="333"/>
      <c r="Q107" s="333"/>
      <c r="R107" s="333"/>
      <c r="S107" s="333"/>
      <c r="T107" s="333"/>
      <c r="U107" s="333"/>
      <c r="V107" s="333"/>
      <c r="W107" s="333"/>
      <c r="X107" s="333"/>
      <c r="Y107" s="333"/>
      <c r="Z107" s="333"/>
      <c r="AA107" s="313"/>
      <c r="AB107" s="313"/>
      <c r="AC107" s="313"/>
    </row>
    <row r="108" spans="1:68" ht="14.25" customHeight="1" x14ac:dyDescent="0.25">
      <c r="A108" s="342" t="s">
        <v>63</v>
      </c>
      <c r="B108" s="333"/>
      <c r="C108" s="333"/>
      <c r="D108" s="333"/>
      <c r="E108" s="333"/>
      <c r="F108" s="333"/>
      <c r="G108" s="333"/>
      <c r="H108" s="333"/>
      <c r="I108" s="333"/>
      <c r="J108" s="333"/>
      <c r="K108" s="333"/>
      <c r="L108" s="333"/>
      <c r="M108" s="333"/>
      <c r="N108" s="333"/>
      <c r="O108" s="333"/>
      <c r="P108" s="333"/>
      <c r="Q108" s="333"/>
      <c r="R108" s="333"/>
      <c r="S108" s="333"/>
      <c r="T108" s="333"/>
      <c r="U108" s="333"/>
      <c r="V108" s="333"/>
      <c r="W108" s="333"/>
      <c r="X108" s="333"/>
      <c r="Y108" s="333"/>
      <c r="Z108" s="333"/>
      <c r="AA108" s="314"/>
      <c r="AB108" s="314"/>
      <c r="AC108" s="314"/>
    </row>
    <row r="109" spans="1:68" ht="27" customHeight="1" x14ac:dyDescent="0.25">
      <c r="A109" s="54" t="s">
        <v>182</v>
      </c>
      <c r="B109" s="54" t="s">
        <v>183</v>
      </c>
      <c r="C109" s="31">
        <v>4301071074</v>
      </c>
      <c r="D109" s="325">
        <v>4620207491157</v>
      </c>
      <c r="E109" s="326"/>
      <c r="F109" s="317">
        <v>0.7</v>
      </c>
      <c r="G109" s="32">
        <v>10</v>
      </c>
      <c r="H109" s="317">
        <v>7</v>
      </c>
      <c r="I109" s="317">
        <v>7.28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7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23"/>
      <c r="R109" s="323"/>
      <c r="S109" s="323"/>
      <c r="T109" s="324"/>
      <c r="U109" s="34"/>
      <c r="V109" s="34"/>
      <c r="W109" s="35" t="s">
        <v>69</v>
      </c>
      <c r="X109" s="318">
        <v>0</v>
      </c>
      <c r="Y109" s="31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184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4301071051</v>
      </c>
      <c r="D110" s="325">
        <v>4607111039262</v>
      </c>
      <c r="E110" s="326"/>
      <c r="F110" s="317">
        <v>0.4</v>
      </c>
      <c r="G110" s="32">
        <v>16</v>
      </c>
      <c r="H110" s="317">
        <v>6.4</v>
      </c>
      <c r="I110" s="31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23"/>
      <c r="R110" s="323"/>
      <c r="S110" s="323"/>
      <c r="T110" s="324"/>
      <c r="U110" s="34"/>
      <c r="V110" s="34"/>
      <c r="W110" s="35" t="s">
        <v>69</v>
      </c>
      <c r="X110" s="318">
        <v>24</v>
      </c>
      <c r="Y110" s="31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161.2704</v>
      </c>
      <c r="BN110" s="67">
        <f>IFERROR(Y110*I110,"0")</f>
        <v>161.2704</v>
      </c>
      <c r="BO110" s="67">
        <f>IFERROR(X110/J110,"0")</f>
        <v>0.2857142857142857</v>
      </c>
      <c r="BP110" s="67">
        <f>IFERROR(Y110/J110,"0")</f>
        <v>0.2857142857142857</v>
      </c>
    </row>
    <row r="111" spans="1:68" ht="27" customHeight="1" x14ac:dyDescent="0.25">
      <c r="A111" s="54" t="s">
        <v>187</v>
      </c>
      <c r="B111" s="54" t="s">
        <v>188</v>
      </c>
      <c r="C111" s="31">
        <v>4301071038</v>
      </c>
      <c r="D111" s="325">
        <v>4607111039248</v>
      </c>
      <c r="E111" s="326"/>
      <c r="F111" s="317">
        <v>0.7</v>
      </c>
      <c r="G111" s="32">
        <v>10</v>
      </c>
      <c r="H111" s="317">
        <v>7</v>
      </c>
      <c r="I111" s="31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23"/>
      <c r="R111" s="323"/>
      <c r="S111" s="323"/>
      <c r="T111" s="324"/>
      <c r="U111" s="34"/>
      <c r="V111" s="34"/>
      <c r="W111" s="35" t="s">
        <v>69</v>
      </c>
      <c r="X111" s="318">
        <v>48</v>
      </c>
      <c r="Y111" s="319">
        <f>IFERROR(IF(X111="","",X111),"")</f>
        <v>48</v>
      </c>
      <c r="Z111" s="36">
        <f>IFERROR(IF(X111="","",X111*0.0155),"")</f>
        <v>0.74399999999999999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350.4</v>
      </c>
      <c r="BN111" s="67">
        <f>IFERROR(Y111*I111,"0")</f>
        <v>350.4</v>
      </c>
      <c r="BO111" s="67">
        <f>IFERROR(X111/J111,"0")</f>
        <v>0.5714285714285714</v>
      </c>
      <c r="BP111" s="67">
        <f>IFERROR(Y111/J111,"0")</f>
        <v>0.5714285714285714</v>
      </c>
    </row>
    <row r="112" spans="1:68" ht="27" customHeight="1" x14ac:dyDescent="0.25">
      <c r="A112" s="54" t="s">
        <v>189</v>
      </c>
      <c r="B112" s="54" t="s">
        <v>190</v>
      </c>
      <c r="C112" s="31">
        <v>4301071049</v>
      </c>
      <c r="D112" s="325">
        <v>4607111039293</v>
      </c>
      <c r="E112" s="326"/>
      <c r="F112" s="317">
        <v>0.4</v>
      </c>
      <c r="G112" s="32">
        <v>16</v>
      </c>
      <c r="H112" s="317">
        <v>6.4</v>
      </c>
      <c r="I112" s="317">
        <v>6.7195999999999998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8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23"/>
      <c r="R112" s="323"/>
      <c r="S112" s="323"/>
      <c r="T112" s="324"/>
      <c r="U112" s="34"/>
      <c r="V112" s="34"/>
      <c r="W112" s="35" t="s">
        <v>69</v>
      </c>
      <c r="X112" s="318">
        <v>24</v>
      </c>
      <c r="Y112" s="319">
        <f>IFERROR(IF(X112="","",X112),"")</f>
        <v>24</v>
      </c>
      <c r="Z112" s="36">
        <f>IFERROR(IF(X112="","",X112*0.0155),"")</f>
        <v>0.372</v>
      </c>
      <c r="AA112" s="56"/>
      <c r="AB112" s="57"/>
      <c r="AC112" s="146" t="s">
        <v>138</v>
      </c>
      <c r="AG112" s="67"/>
      <c r="AJ112" s="71" t="s">
        <v>71</v>
      </c>
      <c r="AK112" s="71">
        <v>1</v>
      </c>
      <c r="BB112" s="147" t="s">
        <v>1</v>
      </c>
      <c r="BM112" s="67">
        <f>IFERROR(X112*I112,"0")</f>
        <v>161.2704</v>
      </c>
      <c r="BN112" s="67">
        <f>IFERROR(Y112*I112,"0")</f>
        <v>161.2704</v>
      </c>
      <c r="BO112" s="67">
        <f>IFERROR(X112/J112,"0")</f>
        <v>0.2857142857142857</v>
      </c>
      <c r="BP112" s="67">
        <f>IFERROR(Y112/J112,"0")</f>
        <v>0.2857142857142857</v>
      </c>
    </row>
    <row r="113" spans="1:68" ht="27" customHeight="1" x14ac:dyDescent="0.25">
      <c r="A113" s="54" t="s">
        <v>191</v>
      </c>
      <c r="B113" s="54" t="s">
        <v>192</v>
      </c>
      <c r="C113" s="31">
        <v>4301071039</v>
      </c>
      <c r="D113" s="325">
        <v>4607111039279</v>
      </c>
      <c r="E113" s="326"/>
      <c r="F113" s="317">
        <v>0.7</v>
      </c>
      <c r="G113" s="32">
        <v>10</v>
      </c>
      <c r="H113" s="317">
        <v>7</v>
      </c>
      <c r="I113" s="317">
        <v>7.3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23"/>
      <c r="R113" s="323"/>
      <c r="S113" s="323"/>
      <c r="T113" s="324"/>
      <c r="U113" s="34"/>
      <c r="V113" s="34"/>
      <c r="W113" s="35" t="s">
        <v>69</v>
      </c>
      <c r="X113" s="318">
        <v>84</v>
      </c>
      <c r="Y113" s="319">
        <f>IFERROR(IF(X113="","",X113),"")</f>
        <v>84</v>
      </c>
      <c r="Z113" s="36">
        <f>IFERROR(IF(X113="","",X113*0.0155),"")</f>
        <v>1.302</v>
      </c>
      <c r="AA113" s="56"/>
      <c r="AB113" s="57"/>
      <c r="AC113" s="148" t="s">
        <v>138</v>
      </c>
      <c r="AG113" s="67"/>
      <c r="AJ113" s="71" t="s">
        <v>71</v>
      </c>
      <c r="AK113" s="71">
        <v>1</v>
      </c>
      <c r="BB113" s="149" t="s">
        <v>1</v>
      </c>
      <c r="BM113" s="67">
        <f>IFERROR(X113*I113,"0")</f>
        <v>613.19999999999993</v>
      </c>
      <c r="BN113" s="67">
        <f>IFERROR(Y113*I113,"0")</f>
        <v>613.19999999999993</v>
      </c>
      <c r="BO113" s="67">
        <f>IFERROR(X113/J113,"0")</f>
        <v>1</v>
      </c>
      <c r="BP113" s="67">
        <f>IFERROR(Y113/J113,"0")</f>
        <v>1</v>
      </c>
    </row>
    <row r="114" spans="1:68" x14ac:dyDescent="0.2">
      <c r="A114" s="340"/>
      <c r="B114" s="333"/>
      <c r="C114" s="333"/>
      <c r="D114" s="333"/>
      <c r="E114" s="333"/>
      <c r="F114" s="333"/>
      <c r="G114" s="333"/>
      <c r="H114" s="333"/>
      <c r="I114" s="333"/>
      <c r="J114" s="333"/>
      <c r="K114" s="333"/>
      <c r="L114" s="333"/>
      <c r="M114" s="333"/>
      <c r="N114" s="333"/>
      <c r="O114" s="341"/>
      <c r="P114" s="329" t="s">
        <v>72</v>
      </c>
      <c r="Q114" s="330"/>
      <c r="R114" s="330"/>
      <c r="S114" s="330"/>
      <c r="T114" s="330"/>
      <c r="U114" s="330"/>
      <c r="V114" s="331"/>
      <c r="W114" s="37" t="s">
        <v>69</v>
      </c>
      <c r="X114" s="320">
        <f>IFERROR(SUM(X109:X113),"0")</f>
        <v>180</v>
      </c>
      <c r="Y114" s="320">
        <f>IFERROR(SUM(Y109:Y113),"0")</f>
        <v>180</v>
      </c>
      <c r="Z114" s="320">
        <f>IFERROR(IF(Z109="",0,Z109),"0")+IFERROR(IF(Z110="",0,Z110),"0")+IFERROR(IF(Z111="",0,Z111),"0")+IFERROR(IF(Z112="",0,Z112),"0")+IFERROR(IF(Z113="",0,Z113),"0")</f>
        <v>2.79</v>
      </c>
      <c r="AA114" s="321"/>
      <c r="AB114" s="321"/>
      <c r="AC114" s="321"/>
    </row>
    <row r="115" spans="1:68" x14ac:dyDescent="0.2">
      <c r="A115" s="333"/>
      <c r="B115" s="333"/>
      <c r="C115" s="333"/>
      <c r="D115" s="333"/>
      <c r="E115" s="333"/>
      <c r="F115" s="333"/>
      <c r="G115" s="333"/>
      <c r="H115" s="333"/>
      <c r="I115" s="333"/>
      <c r="J115" s="333"/>
      <c r="K115" s="333"/>
      <c r="L115" s="333"/>
      <c r="M115" s="333"/>
      <c r="N115" s="333"/>
      <c r="O115" s="341"/>
      <c r="P115" s="329" t="s">
        <v>72</v>
      </c>
      <c r="Q115" s="330"/>
      <c r="R115" s="330"/>
      <c r="S115" s="330"/>
      <c r="T115" s="330"/>
      <c r="U115" s="330"/>
      <c r="V115" s="331"/>
      <c r="W115" s="37" t="s">
        <v>73</v>
      </c>
      <c r="X115" s="320">
        <f>IFERROR(SUMPRODUCT(X109:X113*H109:H113),"0")</f>
        <v>1231.2</v>
      </c>
      <c r="Y115" s="320">
        <f>IFERROR(SUMPRODUCT(Y109:Y113*H109:H113),"0")</f>
        <v>1231.2</v>
      </c>
      <c r="Z115" s="37"/>
      <c r="AA115" s="321"/>
      <c r="AB115" s="321"/>
      <c r="AC115" s="321"/>
    </row>
    <row r="116" spans="1:68" ht="14.25" customHeight="1" x14ac:dyDescent="0.25">
      <c r="A116" s="342" t="s">
        <v>126</v>
      </c>
      <c r="B116" s="333"/>
      <c r="C116" s="333"/>
      <c r="D116" s="333"/>
      <c r="E116" s="333"/>
      <c r="F116" s="333"/>
      <c r="G116" s="333"/>
      <c r="H116" s="333"/>
      <c r="I116" s="333"/>
      <c r="J116" s="333"/>
      <c r="K116" s="333"/>
      <c r="L116" s="333"/>
      <c r="M116" s="333"/>
      <c r="N116" s="333"/>
      <c r="O116" s="333"/>
      <c r="P116" s="333"/>
      <c r="Q116" s="333"/>
      <c r="R116" s="333"/>
      <c r="S116" s="333"/>
      <c r="T116" s="333"/>
      <c r="U116" s="333"/>
      <c r="V116" s="333"/>
      <c r="W116" s="333"/>
      <c r="X116" s="333"/>
      <c r="Y116" s="333"/>
      <c r="Z116" s="333"/>
      <c r="AA116" s="314"/>
      <c r="AB116" s="314"/>
      <c r="AC116" s="314"/>
    </row>
    <row r="117" spans="1:68" ht="27" customHeight="1" x14ac:dyDescent="0.25">
      <c r="A117" s="54" t="s">
        <v>193</v>
      </c>
      <c r="B117" s="54" t="s">
        <v>194</v>
      </c>
      <c r="C117" s="31">
        <v>4301135670</v>
      </c>
      <c r="D117" s="325">
        <v>4620207490983</v>
      </c>
      <c r="E117" s="326"/>
      <c r="F117" s="317">
        <v>0.22</v>
      </c>
      <c r="G117" s="32">
        <v>12</v>
      </c>
      <c r="H117" s="317">
        <v>2.64</v>
      </c>
      <c r="I117" s="317">
        <v>3.3435999999999999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0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23"/>
      <c r="R117" s="323"/>
      <c r="S117" s="323"/>
      <c r="T117" s="324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0" t="s">
        <v>195</v>
      </c>
      <c r="AG117" s="67"/>
      <c r="AJ117" s="71" t="s">
        <v>71</v>
      </c>
      <c r="AK117" s="71">
        <v>1</v>
      </c>
      <c r="BB117" s="151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40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3"/>
      <c r="N118" s="333"/>
      <c r="O118" s="341"/>
      <c r="P118" s="329" t="s">
        <v>72</v>
      </c>
      <c r="Q118" s="330"/>
      <c r="R118" s="330"/>
      <c r="S118" s="330"/>
      <c r="T118" s="330"/>
      <c r="U118" s="330"/>
      <c r="V118" s="331"/>
      <c r="W118" s="37" t="s">
        <v>69</v>
      </c>
      <c r="X118" s="320">
        <f>IFERROR(SUM(X117:X117),"0")</f>
        <v>0</v>
      </c>
      <c r="Y118" s="320">
        <f>IFERROR(SUM(Y117:Y117),"0")</f>
        <v>0</v>
      </c>
      <c r="Z118" s="320">
        <f>IFERROR(IF(Z117="",0,Z117),"0")</f>
        <v>0</v>
      </c>
      <c r="AA118" s="321"/>
      <c r="AB118" s="321"/>
      <c r="AC118" s="321"/>
    </row>
    <row r="119" spans="1:68" x14ac:dyDescent="0.2">
      <c r="A119" s="333"/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41"/>
      <c r="P119" s="329" t="s">
        <v>72</v>
      </c>
      <c r="Q119" s="330"/>
      <c r="R119" s="330"/>
      <c r="S119" s="330"/>
      <c r="T119" s="330"/>
      <c r="U119" s="330"/>
      <c r="V119" s="331"/>
      <c r="W119" s="37" t="s">
        <v>73</v>
      </c>
      <c r="X119" s="320">
        <f>IFERROR(SUMPRODUCT(X117:X117*H117:H117),"0")</f>
        <v>0</v>
      </c>
      <c r="Y119" s="320">
        <f>IFERROR(SUMPRODUCT(Y117:Y117*H117:H117),"0")</f>
        <v>0</v>
      </c>
      <c r="Z119" s="37"/>
      <c r="AA119" s="321"/>
      <c r="AB119" s="321"/>
      <c r="AC119" s="321"/>
    </row>
    <row r="120" spans="1:68" ht="16.5" customHeight="1" x14ac:dyDescent="0.25">
      <c r="A120" s="332" t="s">
        <v>196</v>
      </c>
      <c r="B120" s="333"/>
      <c r="C120" s="333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33"/>
      <c r="P120" s="333"/>
      <c r="Q120" s="333"/>
      <c r="R120" s="333"/>
      <c r="S120" s="333"/>
      <c r="T120" s="333"/>
      <c r="U120" s="333"/>
      <c r="V120" s="333"/>
      <c r="W120" s="333"/>
      <c r="X120" s="333"/>
      <c r="Y120" s="333"/>
      <c r="Z120" s="333"/>
      <c r="AA120" s="313"/>
      <c r="AB120" s="313"/>
      <c r="AC120" s="313"/>
    </row>
    <row r="121" spans="1:68" ht="14.25" customHeight="1" x14ac:dyDescent="0.25">
      <c r="A121" s="342" t="s">
        <v>126</v>
      </c>
      <c r="B121" s="333"/>
      <c r="C121" s="333"/>
      <c r="D121" s="333"/>
      <c r="E121" s="333"/>
      <c r="F121" s="333"/>
      <c r="G121" s="333"/>
      <c r="H121" s="333"/>
      <c r="I121" s="333"/>
      <c r="J121" s="333"/>
      <c r="K121" s="333"/>
      <c r="L121" s="333"/>
      <c r="M121" s="333"/>
      <c r="N121" s="333"/>
      <c r="O121" s="333"/>
      <c r="P121" s="333"/>
      <c r="Q121" s="333"/>
      <c r="R121" s="333"/>
      <c r="S121" s="333"/>
      <c r="T121" s="333"/>
      <c r="U121" s="333"/>
      <c r="V121" s="333"/>
      <c r="W121" s="333"/>
      <c r="X121" s="333"/>
      <c r="Y121" s="333"/>
      <c r="Z121" s="333"/>
      <c r="AA121" s="314"/>
      <c r="AB121" s="314"/>
      <c r="AC121" s="314"/>
    </row>
    <row r="122" spans="1:68" ht="27" customHeight="1" x14ac:dyDescent="0.25">
      <c r="A122" s="54" t="s">
        <v>197</v>
      </c>
      <c r="B122" s="54" t="s">
        <v>198</v>
      </c>
      <c r="C122" s="31">
        <v>4301135555</v>
      </c>
      <c r="D122" s="325">
        <v>4607111034014</v>
      </c>
      <c r="E122" s="326"/>
      <c r="F122" s="317">
        <v>0.25</v>
      </c>
      <c r="G122" s="32">
        <v>12</v>
      </c>
      <c r="H122" s="317">
        <v>3</v>
      </c>
      <c r="I122" s="317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23"/>
      <c r="R122" s="323"/>
      <c r="S122" s="323"/>
      <c r="T122" s="324"/>
      <c r="U122" s="34"/>
      <c r="V122" s="34"/>
      <c r="W122" s="35" t="s">
        <v>69</v>
      </c>
      <c r="X122" s="318">
        <v>70</v>
      </c>
      <c r="Y122" s="319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199</v>
      </c>
      <c r="AG122" s="67"/>
      <c r="AJ122" s="71" t="s">
        <v>71</v>
      </c>
      <c r="AK122" s="71">
        <v>1</v>
      </c>
      <c r="BB122" s="153" t="s">
        <v>81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200</v>
      </c>
      <c r="B123" s="54" t="s">
        <v>201</v>
      </c>
      <c r="C123" s="31">
        <v>4301135532</v>
      </c>
      <c r="D123" s="325">
        <v>4607111033994</v>
      </c>
      <c r="E123" s="326"/>
      <c r="F123" s="317">
        <v>0.25</v>
      </c>
      <c r="G123" s="32">
        <v>12</v>
      </c>
      <c r="H123" s="317">
        <v>3</v>
      </c>
      <c r="I123" s="31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23"/>
      <c r="R123" s="323"/>
      <c r="S123" s="323"/>
      <c r="T123" s="324"/>
      <c r="U123" s="34"/>
      <c r="V123" s="34"/>
      <c r="W123" s="35" t="s">
        <v>69</v>
      </c>
      <c r="X123" s="318">
        <v>70</v>
      </c>
      <c r="Y123" s="319">
        <f>IFERROR(IF(X123="","",X123),"")</f>
        <v>70</v>
      </c>
      <c r="Z123" s="36">
        <f>IFERROR(IF(X123="","",X123*0.01788),"")</f>
        <v>1.2516</v>
      </c>
      <c r="AA123" s="56"/>
      <c r="AB123" s="57"/>
      <c r="AC123" s="154" t="s">
        <v>144</v>
      </c>
      <c r="AG123" s="67"/>
      <c r="AJ123" s="71" t="s">
        <v>71</v>
      </c>
      <c r="AK123" s="71">
        <v>1</v>
      </c>
      <c r="BB123" s="155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340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41"/>
      <c r="P124" s="329" t="s">
        <v>72</v>
      </c>
      <c r="Q124" s="330"/>
      <c r="R124" s="330"/>
      <c r="S124" s="330"/>
      <c r="T124" s="330"/>
      <c r="U124" s="330"/>
      <c r="V124" s="331"/>
      <c r="W124" s="37" t="s">
        <v>69</v>
      </c>
      <c r="X124" s="320">
        <f>IFERROR(SUM(X122:X123),"0")</f>
        <v>140</v>
      </c>
      <c r="Y124" s="320">
        <f>IFERROR(SUM(Y122:Y123),"0")</f>
        <v>140</v>
      </c>
      <c r="Z124" s="320">
        <f>IFERROR(IF(Z122="",0,Z122),"0")+IFERROR(IF(Z123="",0,Z123),"0")</f>
        <v>2.5032000000000001</v>
      </c>
      <c r="AA124" s="321"/>
      <c r="AB124" s="321"/>
      <c r="AC124" s="321"/>
    </row>
    <row r="125" spans="1:68" x14ac:dyDescent="0.2">
      <c r="A125" s="333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3"/>
      <c r="N125" s="333"/>
      <c r="O125" s="341"/>
      <c r="P125" s="329" t="s">
        <v>72</v>
      </c>
      <c r="Q125" s="330"/>
      <c r="R125" s="330"/>
      <c r="S125" s="330"/>
      <c r="T125" s="330"/>
      <c r="U125" s="330"/>
      <c r="V125" s="331"/>
      <c r="W125" s="37" t="s">
        <v>73</v>
      </c>
      <c r="X125" s="320">
        <f>IFERROR(SUMPRODUCT(X122:X123*H122:H123),"0")</f>
        <v>420</v>
      </c>
      <c r="Y125" s="320">
        <f>IFERROR(SUMPRODUCT(Y122:Y123*H122:H123),"0")</f>
        <v>420</v>
      </c>
      <c r="Z125" s="37"/>
      <c r="AA125" s="321"/>
      <c r="AB125" s="321"/>
      <c r="AC125" s="321"/>
    </row>
    <row r="126" spans="1:68" ht="16.5" customHeight="1" x14ac:dyDescent="0.25">
      <c r="A126" s="332" t="s">
        <v>202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33"/>
      <c r="Z126" s="333"/>
      <c r="AA126" s="313"/>
      <c r="AB126" s="313"/>
      <c r="AC126" s="313"/>
    </row>
    <row r="127" spans="1:68" ht="14.25" customHeight="1" x14ac:dyDescent="0.25">
      <c r="A127" s="342" t="s">
        <v>126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33"/>
      <c r="Z127" s="333"/>
      <c r="AA127" s="314"/>
      <c r="AB127" s="314"/>
      <c r="AC127" s="314"/>
    </row>
    <row r="128" spans="1:68" ht="27" customHeight="1" x14ac:dyDescent="0.25">
      <c r="A128" s="54" t="s">
        <v>203</v>
      </c>
      <c r="B128" s="54" t="s">
        <v>204</v>
      </c>
      <c r="C128" s="31">
        <v>4301135549</v>
      </c>
      <c r="D128" s="325">
        <v>4607111039095</v>
      </c>
      <c r="E128" s="326"/>
      <c r="F128" s="317">
        <v>0.25</v>
      </c>
      <c r="G128" s="32">
        <v>12</v>
      </c>
      <c r="H128" s="317">
        <v>3</v>
      </c>
      <c r="I128" s="317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0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23"/>
      <c r="R128" s="323"/>
      <c r="S128" s="323"/>
      <c r="T128" s="324"/>
      <c r="U128" s="34"/>
      <c r="V128" s="34"/>
      <c r="W128" s="35" t="s">
        <v>69</v>
      </c>
      <c r="X128" s="318">
        <v>0</v>
      </c>
      <c r="Y128" s="319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205</v>
      </c>
      <c r="AG128" s="67"/>
      <c r="AJ128" s="71" t="s">
        <v>71</v>
      </c>
      <c r="AK128" s="71">
        <v>1</v>
      </c>
      <c r="BB128" s="157" t="s">
        <v>81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206</v>
      </c>
      <c r="B129" s="54" t="s">
        <v>207</v>
      </c>
      <c r="C129" s="31">
        <v>4301135550</v>
      </c>
      <c r="D129" s="325">
        <v>4607111034199</v>
      </c>
      <c r="E129" s="326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154</v>
      </c>
      <c r="Y129" s="319">
        <f>IFERROR(IF(X129="","",X129),"")</f>
        <v>154</v>
      </c>
      <c r="Z129" s="36">
        <f>IFERROR(IF(X129="","",X129*0.01788),"")</f>
        <v>2.75352</v>
      </c>
      <c r="AA129" s="56"/>
      <c r="AB129" s="57"/>
      <c r="AC129" s="158" t="s">
        <v>208</v>
      </c>
      <c r="AG129" s="67"/>
      <c r="AJ129" s="71" t="s">
        <v>71</v>
      </c>
      <c r="AK129" s="71">
        <v>1</v>
      </c>
      <c r="BB129" s="159" t="s">
        <v>81</v>
      </c>
      <c r="BM129" s="67">
        <f>IFERROR(X129*I129,"0")</f>
        <v>570.35439999999994</v>
      </c>
      <c r="BN129" s="67">
        <f>IFERROR(Y129*I129,"0")</f>
        <v>570.35439999999994</v>
      </c>
      <c r="BO129" s="67">
        <f>IFERROR(X129/J129,"0")</f>
        <v>2.2000000000000002</v>
      </c>
      <c r="BP129" s="67">
        <f>IFERROR(Y129/J129,"0")</f>
        <v>2.2000000000000002</v>
      </c>
    </row>
    <row r="130" spans="1:68" x14ac:dyDescent="0.2">
      <c r="A130" s="340"/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41"/>
      <c r="P130" s="329" t="s">
        <v>72</v>
      </c>
      <c r="Q130" s="330"/>
      <c r="R130" s="330"/>
      <c r="S130" s="330"/>
      <c r="T130" s="330"/>
      <c r="U130" s="330"/>
      <c r="V130" s="331"/>
      <c r="W130" s="37" t="s">
        <v>69</v>
      </c>
      <c r="X130" s="320">
        <f>IFERROR(SUM(X128:X129),"0")</f>
        <v>154</v>
      </c>
      <c r="Y130" s="320">
        <f>IFERROR(SUM(Y128:Y129),"0")</f>
        <v>154</v>
      </c>
      <c r="Z130" s="320">
        <f>IFERROR(IF(Z128="",0,Z128),"0")+IFERROR(IF(Z129="",0,Z129),"0")</f>
        <v>2.75352</v>
      </c>
      <c r="AA130" s="321"/>
      <c r="AB130" s="321"/>
      <c r="AC130" s="321"/>
    </row>
    <row r="131" spans="1:68" x14ac:dyDescent="0.2">
      <c r="A131" s="333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341"/>
      <c r="P131" s="329" t="s">
        <v>72</v>
      </c>
      <c r="Q131" s="330"/>
      <c r="R131" s="330"/>
      <c r="S131" s="330"/>
      <c r="T131" s="330"/>
      <c r="U131" s="330"/>
      <c r="V131" s="331"/>
      <c r="W131" s="37" t="s">
        <v>73</v>
      </c>
      <c r="X131" s="320">
        <f>IFERROR(SUMPRODUCT(X128:X129*H128:H129),"0")</f>
        <v>462</v>
      </c>
      <c r="Y131" s="320">
        <f>IFERROR(SUMPRODUCT(Y128:Y129*H128:H129),"0")</f>
        <v>462</v>
      </c>
      <c r="Z131" s="37"/>
      <c r="AA131" s="321"/>
      <c r="AB131" s="321"/>
      <c r="AC131" s="321"/>
    </row>
    <row r="132" spans="1:68" ht="16.5" customHeight="1" x14ac:dyDescent="0.25">
      <c r="A132" s="332" t="s">
        <v>209</v>
      </c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3"/>
      <c r="N132" s="333"/>
      <c r="O132" s="333"/>
      <c r="P132" s="333"/>
      <c r="Q132" s="333"/>
      <c r="R132" s="333"/>
      <c r="S132" s="333"/>
      <c r="T132" s="333"/>
      <c r="U132" s="333"/>
      <c r="V132" s="333"/>
      <c r="W132" s="333"/>
      <c r="X132" s="333"/>
      <c r="Y132" s="333"/>
      <c r="Z132" s="333"/>
      <c r="AA132" s="313"/>
      <c r="AB132" s="313"/>
      <c r="AC132" s="313"/>
    </row>
    <row r="133" spans="1:68" ht="14.25" customHeight="1" x14ac:dyDescent="0.25">
      <c r="A133" s="342" t="s">
        <v>126</v>
      </c>
      <c r="B133" s="333"/>
      <c r="C133" s="333"/>
      <c r="D133" s="333"/>
      <c r="E133" s="333"/>
      <c r="F133" s="333"/>
      <c r="G133" s="333"/>
      <c r="H133" s="333"/>
      <c r="I133" s="333"/>
      <c r="J133" s="333"/>
      <c r="K133" s="333"/>
      <c r="L133" s="333"/>
      <c r="M133" s="333"/>
      <c r="N133" s="333"/>
      <c r="O133" s="333"/>
      <c r="P133" s="333"/>
      <c r="Q133" s="333"/>
      <c r="R133" s="333"/>
      <c r="S133" s="333"/>
      <c r="T133" s="333"/>
      <c r="U133" s="333"/>
      <c r="V133" s="333"/>
      <c r="W133" s="333"/>
      <c r="X133" s="333"/>
      <c r="Y133" s="333"/>
      <c r="Z133" s="333"/>
      <c r="AA133" s="314"/>
      <c r="AB133" s="314"/>
      <c r="AC133" s="314"/>
    </row>
    <row r="134" spans="1:68" ht="27" customHeight="1" x14ac:dyDescent="0.25">
      <c r="A134" s="54" t="s">
        <v>210</v>
      </c>
      <c r="B134" s="54" t="s">
        <v>211</v>
      </c>
      <c r="C134" s="31">
        <v>4301135753</v>
      </c>
      <c r="D134" s="325">
        <v>4620207490914</v>
      </c>
      <c r="E134" s="326"/>
      <c r="F134" s="317">
        <v>0.2</v>
      </c>
      <c r="G134" s="32">
        <v>12</v>
      </c>
      <c r="H134" s="317">
        <v>2.4</v>
      </c>
      <c r="I134" s="317">
        <v>2.68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2" t="s">
        <v>212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199</v>
      </c>
      <c r="AG134" s="67"/>
      <c r="AJ134" s="71" t="s">
        <v>71</v>
      </c>
      <c r="AK134" s="71">
        <v>1</v>
      </c>
      <c r="BB134" s="161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213</v>
      </c>
      <c r="B135" s="54" t="s">
        <v>214</v>
      </c>
      <c r="C135" s="31">
        <v>4301135778</v>
      </c>
      <c r="D135" s="325">
        <v>4620207490853</v>
      </c>
      <c r="E135" s="326"/>
      <c r="F135" s="317">
        <v>0.2</v>
      </c>
      <c r="G135" s="32">
        <v>12</v>
      </c>
      <c r="H135" s="317">
        <v>2.4</v>
      </c>
      <c r="I135" s="31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02" t="s">
        <v>215</v>
      </c>
      <c r="Q135" s="323"/>
      <c r="R135" s="323"/>
      <c r="S135" s="323"/>
      <c r="T135" s="324"/>
      <c r="U135" s="34"/>
      <c r="V135" s="34"/>
      <c r="W135" s="35" t="s">
        <v>69</v>
      </c>
      <c r="X135" s="318">
        <v>28</v>
      </c>
      <c r="Y135" s="31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62" t="s">
        <v>199</v>
      </c>
      <c r="AG135" s="67"/>
      <c r="AJ135" s="71" t="s">
        <v>71</v>
      </c>
      <c r="AK135" s="71">
        <v>1</v>
      </c>
      <c r="BB135" s="163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340"/>
      <c r="B136" s="333"/>
      <c r="C136" s="333"/>
      <c r="D136" s="333"/>
      <c r="E136" s="333"/>
      <c r="F136" s="333"/>
      <c r="G136" s="333"/>
      <c r="H136" s="333"/>
      <c r="I136" s="333"/>
      <c r="J136" s="333"/>
      <c r="K136" s="333"/>
      <c r="L136" s="333"/>
      <c r="M136" s="333"/>
      <c r="N136" s="333"/>
      <c r="O136" s="341"/>
      <c r="P136" s="329" t="s">
        <v>72</v>
      </c>
      <c r="Q136" s="330"/>
      <c r="R136" s="330"/>
      <c r="S136" s="330"/>
      <c r="T136" s="330"/>
      <c r="U136" s="330"/>
      <c r="V136" s="331"/>
      <c r="W136" s="37" t="s">
        <v>69</v>
      </c>
      <c r="X136" s="320">
        <f>IFERROR(SUM(X134:X135),"0")</f>
        <v>28</v>
      </c>
      <c r="Y136" s="320">
        <f>IFERROR(SUM(Y134:Y135),"0")</f>
        <v>28</v>
      </c>
      <c r="Z136" s="320">
        <f>IFERROR(IF(Z134="",0,Z134),"0")+IFERROR(IF(Z135="",0,Z135),"0")</f>
        <v>0.50063999999999997</v>
      </c>
      <c r="AA136" s="321"/>
      <c r="AB136" s="321"/>
      <c r="AC136" s="321"/>
    </row>
    <row r="137" spans="1:68" x14ac:dyDescent="0.2">
      <c r="A137" s="333"/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41"/>
      <c r="P137" s="329" t="s">
        <v>72</v>
      </c>
      <c r="Q137" s="330"/>
      <c r="R137" s="330"/>
      <c r="S137" s="330"/>
      <c r="T137" s="330"/>
      <c r="U137" s="330"/>
      <c r="V137" s="331"/>
      <c r="W137" s="37" t="s">
        <v>73</v>
      </c>
      <c r="X137" s="320">
        <f>IFERROR(SUMPRODUCT(X134:X135*H134:H135),"0")</f>
        <v>67.2</v>
      </c>
      <c r="Y137" s="320">
        <f>IFERROR(SUMPRODUCT(Y134:Y135*H134:H135),"0")</f>
        <v>67.2</v>
      </c>
      <c r="Z137" s="37"/>
      <c r="AA137" s="321"/>
      <c r="AB137" s="321"/>
      <c r="AC137" s="321"/>
    </row>
    <row r="138" spans="1:68" ht="16.5" customHeight="1" x14ac:dyDescent="0.25">
      <c r="A138" s="332" t="s">
        <v>216</v>
      </c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  <c r="P138" s="333"/>
      <c r="Q138" s="333"/>
      <c r="R138" s="333"/>
      <c r="S138" s="333"/>
      <c r="T138" s="333"/>
      <c r="U138" s="333"/>
      <c r="V138" s="333"/>
      <c r="W138" s="333"/>
      <c r="X138" s="333"/>
      <c r="Y138" s="333"/>
      <c r="Z138" s="333"/>
      <c r="AA138" s="313"/>
      <c r="AB138" s="313"/>
      <c r="AC138" s="313"/>
    </row>
    <row r="139" spans="1:68" ht="14.25" customHeight="1" x14ac:dyDescent="0.25">
      <c r="A139" s="342" t="s">
        <v>126</v>
      </c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3"/>
      <c r="N139" s="333"/>
      <c r="O139" s="333"/>
      <c r="P139" s="333"/>
      <c r="Q139" s="333"/>
      <c r="R139" s="333"/>
      <c r="S139" s="333"/>
      <c r="T139" s="333"/>
      <c r="U139" s="333"/>
      <c r="V139" s="333"/>
      <c r="W139" s="333"/>
      <c r="X139" s="333"/>
      <c r="Y139" s="333"/>
      <c r="Z139" s="333"/>
      <c r="AA139" s="314"/>
      <c r="AB139" s="314"/>
      <c r="AC139" s="314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325">
        <v>4607111035806</v>
      </c>
      <c r="E140" s="326"/>
      <c r="F140" s="317">
        <v>0.25</v>
      </c>
      <c r="G140" s="32">
        <v>12</v>
      </c>
      <c r="H140" s="317">
        <v>3</v>
      </c>
      <c r="I140" s="317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14</v>
      </c>
      <c r="Y140" s="319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64" t="s">
        <v>219</v>
      </c>
      <c r="AG140" s="67"/>
      <c r="AJ140" s="71" t="s">
        <v>71</v>
      </c>
      <c r="AK140" s="71">
        <v>1</v>
      </c>
      <c r="BB140" s="165" t="s">
        <v>81</v>
      </c>
      <c r="BM140" s="67">
        <f>IFERROR(X140*I140,"0")</f>
        <v>51.850399999999993</v>
      </c>
      <c r="BN140" s="67">
        <f>IFERROR(Y140*I140,"0")</f>
        <v>51.850399999999993</v>
      </c>
      <c r="BO140" s="67">
        <f>IFERROR(X140/J140,"0")</f>
        <v>0.2</v>
      </c>
      <c r="BP140" s="67">
        <f>IFERROR(Y140/J140,"0")</f>
        <v>0.2</v>
      </c>
    </row>
    <row r="141" spans="1:68" x14ac:dyDescent="0.2">
      <c r="A141" s="340"/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41"/>
      <c r="P141" s="329" t="s">
        <v>72</v>
      </c>
      <c r="Q141" s="330"/>
      <c r="R141" s="330"/>
      <c r="S141" s="330"/>
      <c r="T141" s="330"/>
      <c r="U141" s="330"/>
      <c r="V141" s="331"/>
      <c r="W141" s="37" t="s">
        <v>69</v>
      </c>
      <c r="X141" s="320">
        <f>IFERROR(SUM(X140:X140),"0")</f>
        <v>14</v>
      </c>
      <c r="Y141" s="320">
        <f>IFERROR(SUM(Y140:Y140),"0")</f>
        <v>14</v>
      </c>
      <c r="Z141" s="320">
        <f>IFERROR(IF(Z140="",0,Z140),"0")</f>
        <v>0.25031999999999999</v>
      </c>
      <c r="AA141" s="321"/>
      <c r="AB141" s="321"/>
      <c r="AC141" s="321"/>
    </row>
    <row r="142" spans="1:68" x14ac:dyDescent="0.2">
      <c r="A142" s="333"/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41"/>
      <c r="P142" s="329" t="s">
        <v>72</v>
      </c>
      <c r="Q142" s="330"/>
      <c r="R142" s="330"/>
      <c r="S142" s="330"/>
      <c r="T142" s="330"/>
      <c r="U142" s="330"/>
      <c r="V142" s="331"/>
      <c r="W142" s="37" t="s">
        <v>73</v>
      </c>
      <c r="X142" s="320">
        <f>IFERROR(SUMPRODUCT(X140:X140*H140:H140),"0")</f>
        <v>42</v>
      </c>
      <c r="Y142" s="320">
        <f>IFERROR(SUMPRODUCT(Y140:Y140*H140:H140),"0")</f>
        <v>42</v>
      </c>
      <c r="Z142" s="37"/>
      <c r="AA142" s="321"/>
      <c r="AB142" s="321"/>
      <c r="AC142" s="321"/>
    </row>
    <row r="143" spans="1:68" ht="16.5" customHeight="1" x14ac:dyDescent="0.25">
      <c r="A143" s="332" t="s">
        <v>220</v>
      </c>
      <c r="B143" s="333"/>
      <c r="C143" s="333"/>
      <c r="D143" s="333"/>
      <c r="E143" s="333"/>
      <c r="F143" s="333"/>
      <c r="G143" s="333"/>
      <c r="H143" s="333"/>
      <c r="I143" s="333"/>
      <c r="J143" s="333"/>
      <c r="K143" s="333"/>
      <c r="L143" s="333"/>
      <c r="M143" s="333"/>
      <c r="N143" s="333"/>
      <c r="O143" s="333"/>
      <c r="P143" s="333"/>
      <c r="Q143" s="333"/>
      <c r="R143" s="333"/>
      <c r="S143" s="333"/>
      <c r="T143" s="333"/>
      <c r="U143" s="333"/>
      <c r="V143" s="333"/>
      <c r="W143" s="333"/>
      <c r="X143" s="333"/>
      <c r="Y143" s="333"/>
      <c r="Z143" s="333"/>
      <c r="AA143" s="313"/>
      <c r="AB143" s="313"/>
      <c r="AC143" s="313"/>
    </row>
    <row r="144" spans="1:68" ht="14.25" customHeight="1" x14ac:dyDescent="0.25">
      <c r="A144" s="342" t="s">
        <v>126</v>
      </c>
      <c r="B144" s="333"/>
      <c r="C144" s="333"/>
      <c r="D144" s="333"/>
      <c r="E144" s="333"/>
      <c r="F144" s="333"/>
      <c r="G144" s="333"/>
      <c r="H144" s="333"/>
      <c r="I144" s="333"/>
      <c r="J144" s="333"/>
      <c r="K144" s="333"/>
      <c r="L144" s="333"/>
      <c r="M144" s="333"/>
      <c r="N144" s="333"/>
      <c r="O144" s="333"/>
      <c r="P144" s="333"/>
      <c r="Q144" s="333"/>
      <c r="R144" s="333"/>
      <c r="S144" s="333"/>
      <c r="T144" s="333"/>
      <c r="U144" s="333"/>
      <c r="V144" s="333"/>
      <c r="W144" s="333"/>
      <c r="X144" s="333"/>
      <c r="Y144" s="333"/>
      <c r="Z144" s="333"/>
      <c r="AA144" s="314"/>
      <c r="AB144" s="314"/>
      <c r="AC144" s="314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325">
        <v>4607111039613</v>
      </c>
      <c r="E145" s="326"/>
      <c r="F145" s="317">
        <v>0.09</v>
      </c>
      <c r="G145" s="32">
        <v>30</v>
      </c>
      <c r="H145" s="317">
        <v>2.7</v>
      </c>
      <c r="I145" s="317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23"/>
      <c r="R145" s="323"/>
      <c r="S145" s="323"/>
      <c r="T145" s="324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205</v>
      </c>
      <c r="AG145" s="67"/>
      <c r="AJ145" s="71" t="s">
        <v>71</v>
      </c>
      <c r="AK145" s="71">
        <v>1</v>
      </c>
      <c r="BB145" s="167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40"/>
      <c r="B146" s="333"/>
      <c r="C146" s="333"/>
      <c r="D146" s="333"/>
      <c r="E146" s="333"/>
      <c r="F146" s="333"/>
      <c r="G146" s="333"/>
      <c r="H146" s="333"/>
      <c r="I146" s="333"/>
      <c r="J146" s="333"/>
      <c r="K146" s="333"/>
      <c r="L146" s="333"/>
      <c r="M146" s="333"/>
      <c r="N146" s="333"/>
      <c r="O146" s="341"/>
      <c r="P146" s="329" t="s">
        <v>72</v>
      </c>
      <c r="Q146" s="330"/>
      <c r="R146" s="330"/>
      <c r="S146" s="330"/>
      <c r="T146" s="330"/>
      <c r="U146" s="330"/>
      <c r="V146" s="331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33"/>
      <c r="B147" s="333"/>
      <c r="C147" s="333"/>
      <c r="D147" s="333"/>
      <c r="E147" s="333"/>
      <c r="F147" s="333"/>
      <c r="G147" s="333"/>
      <c r="H147" s="333"/>
      <c r="I147" s="333"/>
      <c r="J147" s="333"/>
      <c r="K147" s="333"/>
      <c r="L147" s="333"/>
      <c r="M147" s="333"/>
      <c r="N147" s="333"/>
      <c r="O147" s="341"/>
      <c r="P147" s="329" t="s">
        <v>72</v>
      </c>
      <c r="Q147" s="330"/>
      <c r="R147" s="330"/>
      <c r="S147" s="330"/>
      <c r="T147" s="330"/>
      <c r="U147" s="330"/>
      <c r="V147" s="331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16.5" customHeight="1" x14ac:dyDescent="0.25">
      <c r="A148" s="332" t="s">
        <v>223</v>
      </c>
      <c r="B148" s="333"/>
      <c r="C148" s="333"/>
      <c r="D148" s="333"/>
      <c r="E148" s="333"/>
      <c r="F148" s="333"/>
      <c r="G148" s="333"/>
      <c r="H148" s="333"/>
      <c r="I148" s="333"/>
      <c r="J148" s="333"/>
      <c r="K148" s="333"/>
      <c r="L148" s="333"/>
      <c r="M148" s="333"/>
      <c r="N148" s="333"/>
      <c r="O148" s="333"/>
      <c r="P148" s="333"/>
      <c r="Q148" s="333"/>
      <c r="R148" s="333"/>
      <c r="S148" s="333"/>
      <c r="T148" s="333"/>
      <c r="U148" s="333"/>
      <c r="V148" s="333"/>
      <c r="W148" s="333"/>
      <c r="X148" s="333"/>
      <c r="Y148" s="333"/>
      <c r="Z148" s="333"/>
      <c r="AA148" s="313"/>
      <c r="AB148" s="313"/>
      <c r="AC148" s="313"/>
    </row>
    <row r="149" spans="1:68" ht="14.25" customHeight="1" x14ac:dyDescent="0.25">
      <c r="A149" s="342" t="s">
        <v>224</v>
      </c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3"/>
      <c r="M149" s="333"/>
      <c r="N149" s="333"/>
      <c r="O149" s="333"/>
      <c r="P149" s="333"/>
      <c r="Q149" s="333"/>
      <c r="R149" s="333"/>
      <c r="S149" s="333"/>
      <c r="T149" s="333"/>
      <c r="U149" s="333"/>
      <c r="V149" s="333"/>
      <c r="W149" s="333"/>
      <c r="X149" s="333"/>
      <c r="Y149" s="333"/>
      <c r="Z149" s="333"/>
      <c r="AA149" s="314"/>
      <c r="AB149" s="314"/>
      <c r="AC149" s="314"/>
    </row>
    <row r="150" spans="1:68" ht="27" customHeight="1" x14ac:dyDescent="0.25">
      <c r="A150" s="54" t="s">
        <v>225</v>
      </c>
      <c r="B150" s="54" t="s">
        <v>226</v>
      </c>
      <c r="C150" s="31">
        <v>4301135540</v>
      </c>
      <c r="D150" s="325">
        <v>4607111035646</v>
      </c>
      <c r="E150" s="326"/>
      <c r="F150" s="317">
        <v>0.2</v>
      </c>
      <c r="G150" s="32">
        <v>8</v>
      </c>
      <c r="H150" s="317">
        <v>1.6</v>
      </c>
      <c r="I150" s="317">
        <v>2.12</v>
      </c>
      <c r="J150" s="32">
        <v>72</v>
      </c>
      <c r="K150" s="32" t="s">
        <v>227</v>
      </c>
      <c r="L150" s="32" t="s">
        <v>67</v>
      </c>
      <c r="M150" s="33" t="s">
        <v>68</v>
      </c>
      <c r="N150" s="33"/>
      <c r="O150" s="32">
        <v>180</v>
      </c>
      <c r="P150" s="34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23"/>
      <c r="R150" s="323"/>
      <c r="S150" s="323"/>
      <c r="T150" s="324"/>
      <c r="U150" s="34"/>
      <c r="V150" s="34"/>
      <c r="W150" s="35" t="s">
        <v>69</v>
      </c>
      <c r="X150" s="318">
        <v>0</v>
      </c>
      <c r="Y150" s="319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71</v>
      </c>
      <c r="AK150" s="71">
        <v>1</v>
      </c>
      <c r="BB150" s="169" t="s">
        <v>81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40"/>
      <c r="B151" s="333"/>
      <c r="C151" s="333"/>
      <c r="D151" s="333"/>
      <c r="E151" s="333"/>
      <c r="F151" s="333"/>
      <c r="G151" s="333"/>
      <c r="H151" s="333"/>
      <c r="I151" s="333"/>
      <c r="J151" s="333"/>
      <c r="K151" s="333"/>
      <c r="L151" s="333"/>
      <c r="M151" s="333"/>
      <c r="N151" s="333"/>
      <c r="O151" s="341"/>
      <c r="P151" s="329" t="s">
        <v>72</v>
      </c>
      <c r="Q151" s="330"/>
      <c r="R151" s="330"/>
      <c r="S151" s="330"/>
      <c r="T151" s="330"/>
      <c r="U151" s="330"/>
      <c r="V151" s="331"/>
      <c r="W151" s="37" t="s">
        <v>69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x14ac:dyDescent="0.2">
      <c r="A152" s="333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3"/>
      <c r="N152" s="333"/>
      <c r="O152" s="341"/>
      <c r="P152" s="329" t="s">
        <v>72</v>
      </c>
      <c r="Q152" s="330"/>
      <c r="R152" s="330"/>
      <c r="S152" s="330"/>
      <c r="T152" s="330"/>
      <c r="U152" s="330"/>
      <c r="V152" s="331"/>
      <c r="W152" s="37" t="s">
        <v>73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customHeight="1" x14ac:dyDescent="0.25">
      <c r="A153" s="332" t="s">
        <v>229</v>
      </c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3"/>
      <c r="N153" s="333"/>
      <c r="O153" s="333"/>
      <c r="P153" s="333"/>
      <c r="Q153" s="333"/>
      <c r="R153" s="333"/>
      <c r="S153" s="333"/>
      <c r="T153" s="333"/>
      <c r="U153" s="333"/>
      <c r="V153" s="333"/>
      <c r="W153" s="333"/>
      <c r="X153" s="333"/>
      <c r="Y153" s="333"/>
      <c r="Z153" s="333"/>
      <c r="AA153" s="313"/>
      <c r="AB153" s="313"/>
      <c r="AC153" s="313"/>
    </row>
    <row r="154" spans="1:68" ht="14.25" customHeight="1" x14ac:dyDescent="0.25">
      <c r="A154" s="342" t="s">
        <v>126</v>
      </c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33"/>
      <c r="Z154" s="333"/>
      <c r="AA154" s="314"/>
      <c r="AB154" s="314"/>
      <c r="AC154" s="314"/>
    </row>
    <row r="155" spans="1:68" ht="27" customHeight="1" x14ac:dyDescent="0.25">
      <c r="A155" s="54" t="s">
        <v>230</v>
      </c>
      <c r="B155" s="54" t="s">
        <v>231</v>
      </c>
      <c r="C155" s="31">
        <v>4301135591</v>
      </c>
      <c r="D155" s="325">
        <v>4607111036568</v>
      </c>
      <c r="E155" s="326"/>
      <c r="F155" s="317">
        <v>0.28000000000000003</v>
      </c>
      <c r="G155" s="32">
        <v>6</v>
      </c>
      <c r="H155" s="317">
        <v>1.68</v>
      </c>
      <c r="I155" s="317">
        <v>2.1017999999999999</v>
      </c>
      <c r="J155" s="32">
        <v>140</v>
      </c>
      <c r="K155" s="32" t="s">
        <v>79</v>
      </c>
      <c r="L155" s="32" t="s">
        <v>67</v>
      </c>
      <c r="M155" s="33" t="s">
        <v>68</v>
      </c>
      <c r="N155" s="33"/>
      <c r="O155" s="32">
        <v>180</v>
      </c>
      <c r="P155" s="33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23"/>
      <c r="R155" s="323"/>
      <c r="S155" s="323"/>
      <c r="T155" s="324"/>
      <c r="U155" s="34"/>
      <c r="V155" s="34"/>
      <c r="W155" s="35" t="s">
        <v>69</v>
      </c>
      <c r="X155" s="318">
        <v>98</v>
      </c>
      <c r="Y155" s="319">
        <f>IFERROR(IF(X155="","",X155),"")</f>
        <v>98</v>
      </c>
      <c r="Z155" s="36">
        <f>IFERROR(IF(X155="","",X155*0.00941),"")</f>
        <v>0.92218</v>
      </c>
      <c r="AA155" s="56"/>
      <c r="AB155" s="57"/>
      <c r="AC155" s="170" t="s">
        <v>232</v>
      </c>
      <c r="AG155" s="67"/>
      <c r="AJ155" s="71" t="s">
        <v>71</v>
      </c>
      <c r="AK155" s="71">
        <v>1</v>
      </c>
      <c r="BB155" s="171" t="s">
        <v>81</v>
      </c>
      <c r="BM155" s="67">
        <f>IFERROR(X155*I155,"0")</f>
        <v>205.97639999999998</v>
      </c>
      <c r="BN155" s="67">
        <f>IFERROR(Y155*I155,"0")</f>
        <v>205.97639999999998</v>
      </c>
      <c r="BO155" s="67">
        <f>IFERROR(X155/J155,"0")</f>
        <v>0.7</v>
      </c>
      <c r="BP155" s="67">
        <f>IFERROR(Y155/J155,"0")</f>
        <v>0.7</v>
      </c>
    </row>
    <row r="156" spans="1:68" x14ac:dyDescent="0.2">
      <c r="A156" s="340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3"/>
      <c r="N156" s="333"/>
      <c r="O156" s="341"/>
      <c r="P156" s="329" t="s">
        <v>72</v>
      </c>
      <c r="Q156" s="330"/>
      <c r="R156" s="330"/>
      <c r="S156" s="330"/>
      <c r="T156" s="330"/>
      <c r="U156" s="330"/>
      <c r="V156" s="331"/>
      <c r="W156" s="37" t="s">
        <v>69</v>
      </c>
      <c r="X156" s="320">
        <f>IFERROR(SUM(X155:X155),"0")</f>
        <v>98</v>
      </c>
      <c r="Y156" s="320">
        <f>IFERROR(SUM(Y155:Y155),"0")</f>
        <v>98</v>
      </c>
      <c r="Z156" s="320">
        <f>IFERROR(IF(Z155="",0,Z155),"0")</f>
        <v>0.92218</v>
      </c>
      <c r="AA156" s="321"/>
      <c r="AB156" s="321"/>
      <c r="AC156" s="321"/>
    </row>
    <row r="157" spans="1:68" x14ac:dyDescent="0.2">
      <c r="A157" s="333"/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41"/>
      <c r="P157" s="329" t="s">
        <v>72</v>
      </c>
      <c r="Q157" s="330"/>
      <c r="R157" s="330"/>
      <c r="S157" s="330"/>
      <c r="T157" s="330"/>
      <c r="U157" s="330"/>
      <c r="V157" s="331"/>
      <c r="W157" s="37" t="s">
        <v>73</v>
      </c>
      <c r="X157" s="320">
        <f>IFERROR(SUMPRODUCT(X155:X155*H155:H155),"0")</f>
        <v>164.64</v>
      </c>
      <c r="Y157" s="320">
        <f>IFERROR(SUMPRODUCT(Y155:Y155*H155:H155),"0")</f>
        <v>164.64</v>
      </c>
      <c r="Z157" s="37"/>
      <c r="AA157" s="321"/>
      <c r="AB157" s="321"/>
      <c r="AC157" s="321"/>
    </row>
    <row r="158" spans="1:68" ht="27.75" customHeight="1" x14ac:dyDescent="0.2">
      <c r="A158" s="416" t="s">
        <v>233</v>
      </c>
      <c r="B158" s="417"/>
      <c r="C158" s="417"/>
      <c r="D158" s="417"/>
      <c r="E158" s="417"/>
      <c r="F158" s="417"/>
      <c r="G158" s="417"/>
      <c r="H158" s="417"/>
      <c r="I158" s="417"/>
      <c r="J158" s="417"/>
      <c r="K158" s="417"/>
      <c r="L158" s="417"/>
      <c r="M158" s="417"/>
      <c r="N158" s="417"/>
      <c r="O158" s="417"/>
      <c r="P158" s="417"/>
      <c r="Q158" s="417"/>
      <c r="R158" s="417"/>
      <c r="S158" s="417"/>
      <c r="T158" s="417"/>
      <c r="U158" s="417"/>
      <c r="V158" s="417"/>
      <c r="W158" s="417"/>
      <c r="X158" s="417"/>
      <c r="Y158" s="417"/>
      <c r="Z158" s="417"/>
      <c r="AA158" s="48"/>
      <c r="AB158" s="48"/>
      <c r="AC158" s="48"/>
    </row>
    <row r="159" spans="1:68" ht="16.5" customHeight="1" x14ac:dyDescent="0.25">
      <c r="A159" s="332" t="s">
        <v>234</v>
      </c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3"/>
      <c r="N159" s="333"/>
      <c r="O159" s="333"/>
      <c r="P159" s="333"/>
      <c r="Q159" s="333"/>
      <c r="R159" s="333"/>
      <c r="S159" s="333"/>
      <c r="T159" s="333"/>
      <c r="U159" s="333"/>
      <c r="V159" s="333"/>
      <c r="W159" s="333"/>
      <c r="X159" s="333"/>
      <c r="Y159" s="333"/>
      <c r="Z159" s="333"/>
      <c r="AA159" s="313"/>
      <c r="AB159" s="313"/>
      <c r="AC159" s="313"/>
    </row>
    <row r="160" spans="1:68" ht="14.25" customHeight="1" x14ac:dyDescent="0.25">
      <c r="A160" s="342" t="s">
        <v>126</v>
      </c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33"/>
      <c r="Z160" s="333"/>
      <c r="AA160" s="314"/>
      <c r="AB160" s="314"/>
      <c r="AC160" s="314"/>
    </row>
    <row r="161" spans="1:68" ht="27" customHeight="1" x14ac:dyDescent="0.25">
      <c r="A161" s="54" t="s">
        <v>235</v>
      </c>
      <c r="B161" s="54" t="s">
        <v>236</v>
      </c>
      <c r="C161" s="31">
        <v>4301135548</v>
      </c>
      <c r="D161" s="325">
        <v>4607111039057</v>
      </c>
      <c r="E161" s="326"/>
      <c r="F161" s="317">
        <v>1.8</v>
      </c>
      <c r="G161" s="32">
        <v>1</v>
      </c>
      <c r="H161" s="317">
        <v>1.8</v>
      </c>
      <c r="I161" s="317">
        <v>1.9</v>
      </c>
      <c r="J161" s="32">
        <v>234</v>
      </c>
      <c r="K161" s="32" t="s">
        <v>137</v>
      </c>
      <c r="L161" s="32" t="s">
        <v>67</v>
      </c>
      <c r="M161" s="33" t="s">
        <v>68</v>
      </c>
      <c r="N161" s="33"/>
      <c r="O161" s="32">
        <v>180</v>
      </c>
      <c r="P161" s="462" t="s">
        <v>237</v>
      </c>
      <c r="Q161" s="323"/>
      <c r="R161" s="323"/>
      <c r="S161" s="323"/>
      <c r="T161" s="324"/>
      <c r="U161" s="34"/>
      <c r="V161" s="34"/>
      <c r="W161" s="35" t="s">
        <v>69</v>
      </c>
      <c r="X161" s="318">
        <v>0</v>
      </c>
      <c r="Y161" s="319">
        <f>IFERROR(IF(X161="","",X161),"")</f>
        <v>0</v>
      </c>
      <c r="Z161" s="36">
        <f>IFERROR(IF(X161="","",X161*0.00502),"")</f>
        <v>0</v>
      </c>
      <c r="AA161" s="56"/>
      <c r="AB161" s="57"/>
      <c r="AC161" s="172" t="s">
        <v>205</v>
      </c>
      <c r="AG161" s="67"/>
      <c r="AJ161" s="71" t="s">
        <v>71</v>
      </c>
      <c r="AK161" s="71">
        <v>1</v>
      </c>
      <c r="BB161" s="173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40"/>
      <c r="B162" s="333"/>
      <c r="C162" s="333"/>
      <c r="D162" s="333"/>
      <c r="E162" s="333"/>
      <c r="F162" s="333"/>
      <c r="G162" s="333"/>
      <c r="H162" s="333"/>
      <c r="I162" s="333"/>
      <c r="J162" s="333"/>
      <c r="K162" s="333"/>
      <c r="L162" s="333"/>
      <c r="M162" s="333"/>
      <c r="N162" s="333"/>
      <c r="O162" s="341"/>
      <c r="P162" s="329" t="s">
        <v>72</v>
      </c>
      <c r="Q162" s="330"/>
      <c r="R162" s="330"/>
      <c r="S162" s="330"/>
      <c r="T162" s="330"/>
      <c r="U162" s="330"/>
      <c r="V162" s="331"/>
      <c r="W162" s="37" t="s">
        <v>69</v>
      </c>
      <c r="X162" s="320">
        <f>IFERROR(SUM(X161:X161),"0")</f>
        <v>0</v>
      </c>
      <c r="Y162" s="320">
        <f>IFERROR(SUM(Y161:Y161),"0")</f>
        <v>0</v>
      </c>
      <c r="Z162" s="320">
        <f>IFERROR(IF(Z161="",0,Z161),"0")</f>
        <v>0</v>
      </c>
      <c r="AA162" s="321"/>
      <c r="AB162" s="321"/>
      <c r="AC162" s="321"/>
    </row>
    <row r="163" spans="1:68" x14ac:dyDescent="0.2">
      <c r="A163" s="333"/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3"/>
      <c r="N163" s="333"/>
      <c r="O163" s="341"/>
      <c r="P163" s="329" t="s">
        <v>72</v>
      </c>
      <c r="Q163" s="330"/>
      <c r="R163" s="330"/>
      <c r="S163" s="330"/>
      <c r="T163" s="330"/>
      <c r="U163" s="330"/>
      <c r="V163" s="331"/>
      <c r="W163" s="37" t="s">
        <v>73</v>
      </c>
      <c r="X163" s="320">
        <f>IFERROR(SUMPRODUCT(X161:X161*H161:H161),"0")</f>
        <v>0</v>
      </c>
      <c r="Y163" s="320">
        <f>IFERROR(SUMPRODUCT(Y161:Y161*H161:H161),"0")</f>
        <v>0</v>
      </c>
      <c r="Z163" s="37"/>
      <c r="AA163" s="321"/>
      <c r="AB163" s="321"/>
      <c r="AC163" s="321"/>
    </row>
    <row r="164" spans="1:68" ht="16.5" customHeight="1" x14ac:dyDescent="0.25">
      <c r="A164" s="332" t="s">
        <v>238</v>
      </c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3"/>
      <c r="N164" s="333"/>
      <c r="O164" s="333"/>
      <c r="P164" s="333"/>
      <c r="Q164" s="333"/>
      <c r="R164" s="333"/>
      <c r="S164" s="333"/>
      <c r="T164" s="333"/>
      <c r="U164" s="333"/>
      <c r="V164" s="333"/>
      <c r="W164" s="333"/>
      <c r="X164" s="333"/>
      <c r="Y164" s="333"/>
      <c r="Z164" s="333"/>
      <c r="AA164" s="313"/>
      <c r="AB164" s="313"/>
      <c r="AC164" s="313"/>
    </row>
    <row r="165" spans="1:68" ht="14.25" customHeight="1" x14ac:dyDescent="0.25">
      <c r="A165" s="342" t="s">
        <v>63</v>
      </c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33"/>
      <c r="Z165" s="333"/>
      <c r="AA165" s="314"/>
      <c r="AB165" s="314"/>
      <c r="AC165" s="314"/>
    </row>
    <row r="166" spans="1:68" ht="16.5" customHeight="1" x14ac:dyDescent="0.25">
      <c r="A166" s="54" t="s">
        <v>239</v>
      </c>
      <c r="B166" s="54" t="s">
        <v>240</v>
      </c>
      <c r="C166" s="31">
        <v>4301071062</v>
      </c>
      <c r="D166" s="325">
        <v>4607111036384</v>
      </c>
      <c r="E166" s="326"/>
      <c r="F166" s="317">
        <v>5</v>
      </c>
      <c r="G166" s="32">
        <v>1</v>
      </c>
      <c r="H166" s="317">
        <v>5</v>
      </c>
      <c r="I166" s="317">
        <v>5.2106000000000003</v>
      </c>
      <c r="J166" s="32">
        <v>144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383" t="s">
        <v>241</v>
      </c>
      <c r="Q166" s="323"/>
      <c r="R166" s="323"/>
      <c r="S166" s="323"/>
      <c r="T166" s="324"/>
      <c r="U166" s="34"/>
      <c r="V166" s="34"/>
      <c r="W166" s="35" t="s">
        <v>69</v>
      </c>
      <c r="X166" s="318">
        <v>0</v>
      </c>
      <c r="Y166" s="319">
        <f>IFERROR(IF(X166="","",X166),"")</f>
        <v>0</v>
      </c>
      <c r="Z166" s="36">
        <f>IFERROR(IF(X166="","",X166*0.00866),"")</f>
        <v>0</v>
      </c>
      <c r="AA166" s="56"/>
      <c r="AB166" s="57"/>
      <c r="AC166" s="174" t="s">
        <v>242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16.5" customHeight="1" x14ac:dyDescent="0.25">
      <c r="A167" s="54" t="s">
        <v>243</v>
      </c>
      <c r="B167" s="54" t="s">
        <v>244</v>
      </c>
      <c r="C167" s="31">
        <v>4301071056</v>
      </c>
      <c r="D167" s="325">
        <v>4640242180250</v>
      </c>
      <c r="E167" s="326"/>
      <c r="F167" s="317">
        <v>5</v>
      </c>
      <c r="G167" s="32">
        <v>1</v>
      </c>
      <c r="H167" s="317">
        <v>5</v>
      </c>
      <c r="I167" s="317">
        <v>5.2131999999999996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08" t="s">
        <v>245</v>
      </c>
      <c r="Q167" s="323"/>
      <c r="R167" s="323"/>
      <c r="S167" s="323"/>
      <c r="T167" s="324"/>
      <c r="U167" s="34"/>
      <c r="V167" s="34"/>
      <c r="W167" s="35" t="s">
        <v>69</v>
      </c>
      <c r="X167" s="318">
        <v>0</v>
      </c>
      <c r="Y167" s="319">
        <f>IFERROR(IF(X167="","",X167),"")</f>
        <v>0</v>
      </c>
      <c r="Z167" s="36">
        <f>IFERROR(IF(X167="","",X167*0.00866),"")</f>
        <v>0</v>
      </c>
      <c r="AA167" s="56"/>
      <c r="AB167" s="57"/>
      <c r="AC167" s="176" t="s">
        <v>246</v>
      </c>
      <c r="AG167" s="67"/>
      <c r="AJ167" s="71" t="s">
        <v>71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247</v>
      </c>
      <c r="B168" s="54" t="s">
        <v>248</v>
      </c>
      <c r="C168" s="31">
        <v>4301071050</v>
      </c>
      <c r="D168" s="325">
        <v>4607111036216</v>
      </c>
      <c r="E168" s="326"/>
      <c r="F168" s="317">
        <v>5</v>
      </c>
      <c r="G168" s="32">
        <v>1</v>
      </c>
      <c r="H168" s="317">
        <v>5</v>
      </c>
      <c r="I168" s="317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38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8" s="323"/>
      <c r="R168" s="323"/>
      <c r="S168" s="323"/>
      <c r="T168" s="324"/>
      <c r="U168" s="34"/>
      <c r="V168" s="34"/>
      <c r="W168" s="35" t="s">
        <v>69</v>
      </c>
      <c r="X168" s="318">
        <v>0</v>
      </c>
      <c r="Y168" s="319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249</v>
      </c>
      <c r="AG168" s="67"/>
      <c r="AJ168" s="71" t="s">
        <v>71</v>
      </c>
      <c r="AK168" s="71">
        <v>1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250</v>
      </c>
      <c r="B169" s="54" t="s">
        <v>251</v>
      </c>
      <c r="C169" s="31">
        <v>4301071061</v>
      </c>
      <c r="D169" s="325">
        <v>4607111036278</v>
      </c>
      <c r="E169" s="326"/>
      <c r="F169" s="317">
        <v>5</v>
      </c>
      <c r="G169" s="32">
        <v>1</v>
      </c>
      <c r="H169" s="317">
        <v>5</v>
      </c>
      <c r="I169" s="317">
        <v>5.2405999999999997</v>
      </c>
      <c r="J169" s="32">
        <v>84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9" s="323"/>
      <c r="R169" s="323"/>
      <c r="S169" s="323"/>
      <c r="T169" s="324"/>
      <c r="U169" s="34"/>
      <c r="V169" s="34"/>
      <c r="W169" s="35" t="s">
        <v>69</v>
      </c>
      <c r="X169" s="318">
        <v>0</v>
      </c>
      <c r="Y169" s="319">
        <f>IFERROR(IF(X169="","",X169),"")</f>
        <v>0</v>
      </c>
      <c r="Z169" s="36">
        <f>IFERROR(IF(X169="","",X169*0.0155),"")</f>
        <v>0</v>
      </c>
      <c r="AA169" s="56"/>
      <c r="AB169" s="57"/>
      <c r="AC169" s="180" t="s">
        <v>252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40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3"/>
      <c r="N170" s="333"/>
      <c r="O170" s="341"/>
      <c r="P170" s="329" t="s">
        <v>72</v>
      </c>
      <c r="Q170" s="330"/>
      <c r="R170" s="330"/>
      <c r="S170" s="330"/>
      <c r="T170" s="330"/>
      <c r="U170" s="330"/>
      <c r="V170" s="331"/>
      <c r="W170" s="37" t="s">
        <v>69</v>
      </c>
      <c r="X170" s="320">
        <f>IFERROR(SUM(X166:X169),"0")</f>
        <v>0</v>
      </c>
      <c r="Y170" s="320">
        <f>IFERROR(SUM(Y166:Y169),"0")</f>
        <v>0</v>
      </c>
      <c r="Z170" s="320">
        <f>IFERROR(IF(Z166="",0,Z166),"0")+IFERROR(IF(Z167="",0,Z167),"0")+IFERROR(IF(Z168="",0,Z168),"0")+IFERROR(IF(Z169="",0,Z169),"0")</f>
        <v>0</v>
      </c>
      <c r="AA170" s="321"/>
      <c r="AB170" s="321"/>
      <c r="AC170" s="321"/>
    </row>
    <row r="171" spans="1:68" x14ac:dyDescent="0.2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3"/>
      <c r="N171" s="333"/>
      <c r="O171" s="341"/>
      <c r="P171" s="329" t="s">
        <v>72</v>
      </c>
      <c r="Q171" s="330"/>
      <c r="R171" s="330"/>
      <c r="S171" s="330"/>
      <c r="T171" s="330"/>
      <c r="U171" s="330"/>
      <c r="V171" s="331"/>
      <c r="W171" s="37" t="s">
        <v>73</v>
      </c>
      <c r="X171" s="320">
        <f>IFERROR(SUMPRODUCT(X166:X169*H166:H169),"0")</f>
        <v>0</v>
      </c>
      <c r="Y171" s="320">
        <f>IFERROR(SUMPRODUCT(Y166:Y169*H166:H169),"0")</f>
        <v>0</v>
      </c>
      <c r="Z171" s="37"/>
      <c r="AA171" s="321"/>
      <c r="AB171" s="321"/>
      <c r="AC171" s="321"/>
    </row>
    <row r="172" spans="1:68" ht="14.25" customHeight="1" x14ac:dyDescent="0.25">
      <c r="A172" s="342" t="s">
        <v>253</v>
      </c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33"/>
      <c r="Z172" s="333"/>
      <c r="AA172" s="314"/>
      <c r="AB172" s="314"/>
      <c r="AC172" s="314"/>
    </row>
    <row r="173" spans="1:68" ht="27" customHeight="1" x14ac:dyDescent="0.25">
      <c r="A173" s="54" t="s">
        <v>254</v>
      </c>
      <c r="B173" s="54" t="s">
        <v>255</v>
      </c>
      <c r="C173" s="31">
        <v>4301080153</v>
      </c>
      <c r="D173" s="325">
        <v>4607111036827</v>
      </c>
      <c r="E173" s="326"/>
      <c r="F173" s="317">
        <v>1</v>
      </c>
      <c r="G173" s="32">
        <v>5</v>
      </c>
      <c r="H173" s="317">
        <v>5</v>
      </c>
      <c r="I173" s="317">
        <v>5.2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90</v>
      </c>
      <c r="P173" s="3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3" s="323"/>
      <c r="R173" s="323"/>
      <c r="S173" s="323"/>
      <c r="T173" s="324"/>
      <c r="U173" s="34"/>
      <c r="V173" s="34"/>
      <c r="W173" s="35" t="s">
        <v>69</v>
      </c>
      <c r="X173" s="318">
        <v>0</v>
      </c>
      <c r="Y173" s="319">
        <f>IFERROR(IF(X173="","",X173),"")</f>
        <v>0</v>
      </c>
      <c r="Z173" s="36">
        <f>IFERROR(IF(X173="","",X173*0.00866),"")</f>
        <v>0</v>
      </c>
      <c r="AA173" s="56"/>
      <c r="AB173" s="57"/>
      <c r="AC173" s="182" t="s">
        <v>256</v>
      </c>
      <c r="AG173" s="67"/>
      <c r="AJ173" s="71" t="s">
        <v>71</v>
      </c>
      <c r="AK173" s="71">
        <v>1</v>
      </c>
      <c r="BB173" s="18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257</v>
      </c>
      <c r="B174" s="54" t="s">
        <v>258</v>
      </c>
      <c r="C174" s="31">
        <v>4301080154</v>
      </c>
      <c r="D174" s="325">
        <v>4607111036834</v>
      </c>
      <c r="E174" s="326"/>
      <c r="F174" s="317">
        <v>1</v>
      </c>
      <c r="G174" s="32">
        <v>5</v>
      </c>
      <c r="H174" s="317">
        <v>5</v>
      </c>
      <c r="I174" s="317">
        <v>5.2530000000000001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4" s="323"/>
      <c r="R174" s="323"/>
      <c r="S174" s="323"/>
      <c r="T174" s="324"/>
      <c r="U174" s="34"/>
      <c r="V174" s="34"/>
      <c r="W174" s="35" t="s">
        <v>69</v>
      </c>
      <c r="X174" s="318">
        <v>0</v>
      </c>
      <c r="Y174" s="319">
        <f>IFERROR(IF(X174="","",X174),"")</f>
        <v>0</v>
      </c>
      <c r="Z174" s="36">
        <f>IFERROR(IF(X174="","",X174*0.00866),"")</f>
        <v>0</v>
      </c>
      <c r="AA174" s="56"/>
      <c r="AB174" s="57"/>
      <c r="AC174" s="184" t="s">
        <v>256</v>
      </c>
      <c r="AG174" s="67"/>
      <c r="AJ174" s="71" t="s">
        <v>71</v>
      </c>
      <c r="AK174" s="71">
        <v>1</v>
      </c>
      <c r="BB174" s="185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40"/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41"/>
      <c r="P175" s="329" t="s">
        <v>72</v>
      </c>
      <c r="Q175" s="330"/>
      <c r="R175" s="330"/>
      <c r="S175" s="330"/>
      <c r="T175" s="330"/>
      <c r="U175" s="330"/>
      <c r="V175" s="331"/>
      <c r="W175" s="37" t="s">
        <v>69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x14ac:dyDescent="0.2">
      <c r="A176" s="333"/>
      <c r="B176" s="333"/>
      <c r="C176" s="333"/>
      <c r="D176" s="333"/>
      <c r="E176" s="333"/>
      <c r="F176" s="333"/>
      <c r="G176" s="333"/>
      <c r="H176" s="333"/>
      <c r="I176" s="333"/>
      <c r="J176" s="333"/>
      <c r="K176" s="333"/>
      <c r="L176" s="333"/>
      <c r="M176" s="333"/>
      <c r="N176" s="333"/>
      <c r="O176" s="341"/>
      <c r="P176" s="329" t="s">
        <v>72</v>
      </c>
      <c r="Q176" s="330"/>
      <c r="R176" s="330"/>
      <c r="S176" s="330"/>
      <c r="T176" s="330"/>
      <c r="U176" s="330"/>
      <c r="V176" s="331"/>
      <c r="W176" s="37" t="s">
        <v>73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customHeight="1" x14ac:dyDescent="0.2">
      <c r="A177" s="416" t="s">
        <v>259</v>
      </c>
      <c r="B177" s="417"/>
      <c r="C177" s="417"/>
      <c r="D177" s="417"/>
      <c r="E177" s="417"/>
      <c r="F177" s="417"/>
      <c r="G177" s="417"/>
      <c r="H177" s="417"/>
      <c r="I177" s="417"/>
      <c r="J177" s="417"/>
      <c r="K177" s="417"/>
      <c r="L177" s="417"/>
      <c r="M177" s="417"/>
      <c r="N177" s="417"/>
      <c r="O177" s="417"/>
      <c r="P177" s="417"/>
      <c r="Q177" s="417"/>
      <c r="R177" s="417"/>
      <c r="S177" s="417"/>
      <c r="T177" s="417"/>
      <c r="U177" s="417"/>
      <c r="V177" s="417"/>
      <c r="W177" s="417"/>
      <c r="X177" s="417"/>
      <c r="Y177" s="417"/>
      <c r="Z177" s="417"/>
      <c r="AA177" s="48"/>
      <c r="AB177" s="48"/>
      <c r="AC177" s="48"/>
    </row>
    <row r="178" spans="1:68" ht="16.5" customHeight="1" x14ac:dyDescent="0.25">
      <c r="A178" s="332" t="s">
        <v>260</v>
      </c>
      <c r="B178" s="333"/>
      <c r="C178" s="333"/>
      <c r="D178" s="333"/>
      <c r="E178" s="333"/>
      <c r="F178" s="333"/>
      <c r="G178" s="333"/>
      <c r="H178" s="333"/>
      <c r="I178" s="333"/>
      <c r="J178" s="333"/>
      <c r="K178" s="333"/>
      <c r="L178" s="333"/>
      <c r="M178" s="333"/>
      <c r="N178" s="333"/>
      <c r="O178" s="333"/>
      <c r="P178" s="333"/>
      <c r="Q178" s="333"/>
      <c r="R178" s="333"/>
      <c r="S178" s="333"/>
      <c r="T178" s="333"/>
      <c r="U178" s="333"/>
      <c r="V178" s="333"/>
      <c r="W178" s="333"/>
      <c r="X178" s="333"/>
      <c r="Y178" s="333"/>
      <c r="Z178" s="333"/>
      <c r="AA178" s="313"/>
      <c r="AB178" s="313"/>
      <c r="AC178" s="313"/>
    </row>
    <row r="179" spans="1:68" ht="14.25" customHeight="1" x14ac:dyDescent="0.25">
      <c r="A179" s="342" t="s">
        <v>76</v>
      </c>
      <c r="B179" s="333"/>
      <c r="C179" s="333"/>
      <c r="D179" s="333"/>
      <c r="E179" s="333"/>
      <c r="F179" s="333"/>
      <c r="G179" s="333"/>
      <c r="H179" s="333"/>
      <c r="I179" s="333"/>
      <c r="J179" s="333"/>
      <c r="K179" s="333"/>
      <c r="L179" s="333"/>
      <c r="M179" s="333"/>
      <c r="N179" s="333"/>
      <c r="O179" s="333"/>
      <c r="P179" s="333"/>
      <c r="Q179" s="333"/>
      <c r="R179" s="333"/>
      <c r="S179" s="333"/>
      <c r="T179" s="333"/>
      <c r="U179" s="333"/>
      <c r="V179" s="333"/>
      <c r="W179" s="333"/>
      <c r="X179" s="333"/>
      <c r="Y179" s="333"/>
      <c r="Z179" s="333"/>
      <c r="AA179" s="314"/>
      <c r="AB179" s="314"/>
      <c r="AC179" s="314"/>
    </row>
    <row r="180" spans="1:68" ht="16.5" customHeight="1" x14ac:dyDescent="0.25">
      <c r="A180" s="54" t="s">
        <v>261</v>
      </c>
      <c r="B180" s="54" t="s">
        <v>262</v>
      </c>
      <c r="C180" s="31">
        <v>4301132179</v>
      </c>
      <c r="D180" s="325">
        <v>4607111035691</v>
      </c>
      <c r="E180" s="326"/>
      <c r="F180" s="317">
        <v>0.25</v>
      </c>
      <c r="G180" s="32">
        <v>12</v>
      </c>
      <c r="H180" s="317">
        <v>3</v>
      </c>
      <c r="I180" s="317">
        <v>3.3879999999999999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365</v>
      </c>
      <c r="P180" s="4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0" s="323"/>
      <c r="R180" s="323"/>
      <c r="S180" s="323"/>
      <c r="T180" s="324"/>
      <c r="U180" s="34"/>
      <c r="V180" s="34"/>
      <c r="W180" s="35" t="s">
        <v>69</v>
      </c>
      <c r="X180" s="318">
        <v>112</v>
      </c>
      <c r="Y180" s="319">
        <f>IFERROR(IF(X180="","",X180),"")</f>
        <v>112</v>
      </c>
      <c r="Z180" s="36">
        <f>IFERROR(IF(X180="","",X180*0.01788),"")</f>
        <v>2.0025599999999999</v>
      </c>
      <c r="AA180" s="56"/>
      <c r="AB180" s="57"/>
      <c r="AC180" s="186" t="s">
        <v>263</v>
      </c>
      <c r="AG180" s="67"/>
      <c r="AJ180" s="71" t="s">
        <v>71</v>
      </c>
      <c r="AK180" s="71">
        <v>1</v>
      </c>
      <c r="BB180" s="187" t="s">
        <v>81</v>
      </c>
      <c r="BM180" s="67">
        <f>IFERROR(X180*I180,"0")</f>
        <v>379.45600000000002</v>
      </c>
      <c r="BN180" s="67">
        <f>IFERROR(Y180*I180,"0")</f>
        <v>379.45600000000002</v>
      </c>
      <c r="BO180" s="67">
        <f>IFERROR(X180/J180,"0")</f>
        <v>1.6</v>
      </c>
      <c r="BP180" s="67">
        <f>IFERROR(Y180/J180,"0")</f>
        <v>1.6</v>
      </c>
    </row>
    <row r="181" spans="1:68" ht="27" customHeight="1" x14ac:dyDescent="0.25">
      <c r="A181" s="54" t="s">
        <v>264</v>
      </c>
      <c r="B181" s="54" t="s">
        <v>265</v>
      </c>
      <c r="C181" s="31">
        <v>4301132182</v>
      </c>
      <c r="D181" s="325">
        <v>4607111035721</v>
      </c>
      <c r="E181" s="326"/>
      <c r="F181" s="317">
        <v>0.25</v>
      </c>
      <c r="G181" s="32">
        <v>12</v>
      </c>
      <c r="H181" s="317">
        <v>3</v>
      </c>
      <c r="I181" s="317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1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1" s="323"/>
      <c r="R181" s="323"/>
      <c r="S181" s="323"/>
      <c r="T181" s="324"/>
      <c r="U181" s="34"/>
      <c r="V181" s="34"/>
      <c r="W181" s="35" t="s">
        <v>69</v>
      </c>
      <c r="X181" s="318">
        <v>84</v>
      </c>
      <c r="Y181" s="319">
        <f>IFERROR(IF(X181="","",X181),"")</f>
        <v>84</v>
      </c>
      <c r="Z181" s="36">
        <f>IFERROR(IF(X181="","",X181*0.01788),"")</f>
        <v>1.5019199999999999</v>
      </c>
      <c r="AA181" s="56"/>
      <c r="AB181" s="57"/>
      <c r="AC181" s="188" t="s">
        <v>266</v>
      </c>
      <c r="AG181" s="67"/>
      <c r="AJ181" s="71" t="s">
        <v>71</v>
      </c>
      <c r="AK181" s="71">
        <v>1</v>
      </c>
      <c r="BB181" s="189" t="s">
        <v>81</v>
      </c>
      <c r="BM181" s="67">
        <f>IFERROR(X181*I181,"0")</f>
        <v>284.59199999999998</v>
      </c>
      <c r="BN181" s="67">
        <f>IFERROR(Y181*I181,"0")</f>
        <v>284.59199999999998</v>
      </c>
      <c r="BO181" s="67">
        <f>IFERROR(X181/J181,"0")</f>
        <v>1.2</v>
      </c>
      <c r="BP181" s="67">
        <f>IFERROR(Y181/J181,"0")</f>
        <v>1.2</v>
      </c>
    </row>
    <row r="182" spans="1:68" ht="27" customHeight="1" x14ac:dyDescent="0.25">
      <c r="A182" s="54" t="s">
        <v>267</v>
      </c>
      <c r="B182" s="54" t="s">
        <v>268</v>
      </c>
      <c r="C182" s="31">
        <v>4301132170</v>
      </c>
      <c r="D182" s="325">
        <v>4607111038487</v>
      </c>
      <c r="E182" s="326"/>
      <c r="F182" s="317">
        <v>0.25</v>
      </c>
      <c r="G182" s="32">
        <v>12</v>
      </c>
      <c r="H182" s="317">
        <v>3</v>
      </c>
      <c r="I182" s="317">
        <v>3.7360000000000002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0" t="s">
        <v>269</v>
      </c>
      <c r="AG182" s="67"/>
      <c r="AJ182" s="71" t="s">
        <v>71</v>
      </c>
      <c r="AK182" s="71">
        <v>1</v>
      </c>
      <c r="BB182" s="191" t="s">
        <v>81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40"/>
      <c r="B183" s="333"/>
      <c r="C183" s="333"/>
      <c r="D183" s="333"/>
      <c r="E183" s="333"/>
      <c r="F183" s="333"/>
      <c r="G183" s="333"/>
      <c r="H183" s="333"/>
      <c r="I183" s="333"/>
      <c r="J183" s="333"/>
      <c r="K183" s="333"/>
      <c r="L183" s="333"/>
      <c r="M183" s="333"/>
      <c r="N183" s="333"/>
      <c r="O183" s="341"/>
      <c r="P183" s="329" t="s">
        <v>72</v>
      </c>
      <c r="Q183" s="330"/>
      <c r="R183" s="330"/>
      <c r="S183" s="330"/>
      <c r="T183" s="330"/>
      <c r="U183" s="330"/>
      <c r="V183" s="331"/>
      <c r="W183" s="37" t="s">
        <v>69</v>
      </c>
      <c r="X183" s="320">
        <f>IFERROR(SUM(X180:X182),"0")</f>
        <v>196</v>
      </c>
      <c r="Y183" s="320">
        <f>IFERROR(SUM(Y180:Y182),"0")</f>
        <v>196</v>
      </c>
      <c r="Z183" s="320">
        <f>IFERROR(IF(Z180="",0,Z180),"0")+IFERROR(IF(Z181="",0,Z181),"0")+IFERROR(IF(Z182="",0,Z182),"0")</f>
        <v>3.50448</v>
      </c>
      <c r="AA183" s="321"/>
      <c r="AB183" s="321"/>
      <c r="AC183" s="321"/>
    </row>
    <row r="184" spans="1:68" x14ac:dyDescent="0.2">
      <c r="A184" s="333"/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41"/>
      <c r="P184" s="329" t="s">
        <v>72</v>
      </c>
      <c r="Q184" s="330"/>
      <c r="R184" s="330"/>
      <c r="S184" s="330"/>
      <c r="T184" s="330"/>
      <c r="U184" s="330"/>
      <c r="V184" s="331"/>
      <c r="W184" s="37" t="s">
        <v>73</v>
      </c>
      <c r="X184" s="320">
        <f>IFERROR(SUMPRODUCT(X180:X182*H180:H182),"0")</f>
        <v>588</v>
      </c>
      <c r="Y184" s="320">
        <f>IFERROR(SUMPRODUCT(Y180:Y182*H180:H182),"0")</f>
        <v>588</v>
      </c>
      <c r="Z184" s="37"/>
      <c r="AA184" s="321"/>
      <c r="AB184" s="321"/>
      <c r="AC184" s="321"/>
    </row>
    <row r="185" spans="1:68" ht="14.25" customHeight="1" x14ac:dyDescent="0.25">
      <c r="A185" s="342" t="s">
        <v>270</v>
      </c>
      <c r="B185" s="333"/>
      <c r="C185" s="333"/>
      <c r="D185" s="333"/>
      <c r="E185" s="333"/>
      <c r="F185" s="333"/>
      <c r="G185" s="333"/>
      <c r="H185" s="333"/>
      <c r="I185" s="333"/>
      <c r="J185" s="333"/>
      <c r="K185" s="333"/>
      <c r="L185" s="333"/>
      <c r="M185" s="333"/>
      <c r="N185" s="333"/>
      <c r="O185" s="333"/>
      <c r="P185" s="333"/>
      <c r="Q185" s="333"/>
      <c r="R185" s="333"/>
      <c r="S185" s="333"/>
      <c r="T185" s="333"/>
      <c r="U185" s="333"/>
      <c r="V185" s="333"/>
      <c r="W185" s="333"/>
      <c r="X185" s="333"/>
      <c r="Y185" s="333"/>
      <c r="Z185" s="333"/>
      <c r="AA185" s="314"/>
      <c r="AB185" s="314"/>
      <c r="AC185" s="314"/>
    </row>
    <row r="186" spans="1:68" ht="27" customHeight="1" x14ac:dyDescent="0.25">
      <c r="A186" s="54" t="s">
        <v>271</v>
      </c>
      <c r="B186" s="54" t="s">
        <v>272</v>
      </c>
      <c r="C186" s="31">
        <v>4301051855</v>
      </c>
      <c r="D186" s="325">
        <v>4680115885875</v>
      </c>
      <c r="E186" s="326"/>
      <c r="F186" s="317">
        <v>1</v>
      </c>
      <c r="G186" s="32">
        <v>9</v>
      </c>
      <c r="H186" s="317">
        <v>9</v>
      </c>
      <c r="I186" s="317">
        <v>9.4350000000000005</v>
      </c>
      <c r="J186" s="32">
        <v>64</v>
      </c>
      <c r="K186" s="32" t="s">
        <v>273</v>
      </c>
      <c r="L186" s="32" t="s">
        <v>67</v>
      </c>
      <c r="M186" s="33" t="s">
        <v>274</v>
      </c>
      <c r="N186" s="33"/>
      <c r="O186" s="32">
        <v>365</v>
      </c>
      <c r="P186" s="510" t="s">
        <v>275</v>
      </c>
      <c r="Q186" s="323"/>
      <c r="R186" s="323"/>
      <c r="S186" s="323"/>
      <c r="T186" s="324"/>
      <c r="U186" s="34"/>
      <c r="V186" s="34"/>
      <c r="W186" s="35" t="s">
        <v>69</v>
      </c>
      <c r="X186" s="318">
        <v>0</v>
      </c>
      <c r="Y186" s="319">
        <f>IFERROR(IF(X186="","",X186),"")</f>
        <v>0</v>
      </c>
      <c r="Z186" s="36">
        <f>IFERROR(IF(X186="","",X186*0.01898),"")</f>
        <v>0</v>
      </c>
      <c r="AA186" s="56"/>
      <c r="AB186" s="57"/>
      <c r="AC186" s="192" t="s">
        <v>276</v>
      </c>
      <c r="AG186" s="67"/>
      <c r="AJ186" s="71" t="s">
        <v>71</v>
      </c>
      <c r="AK186" s="71">
        <v>1</v>
      </c>
      <c r="BB186" s="193" t="s">
        <v>277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0"/>
      <c r="B187" s="333"/>
      <c r="C187" s="333"/>
      <c r="D187" s="333"/>
      <c r="E187" s="333"/>
      <c r="F187" s="333"/>
      <c r="G187" s="333"/>
      <c r="H187" s="333"/>
      <c r="I187" s="333"/>
      <c r="J187" s="333"/>
      <c r="K187" s="333"/>
      <c r="L187" s="333"/>
      <c r="M187" s="333"/>
      <c r="N187" s="333"/>
      <c r="O187" s="341"/>
      <c r="P187" s="329" t="s">
        <v>72</v>
      </c>
      <c r="Q187" s="330"/>
      <c r="R187" s="330"/>
      <c r="S187" s="330"/>
      <c r="T187" s="330"/>
      <c r="U187" s="330"/>
      <c r="V187" s="331"/>
      <c r="W187" s="37" t="s">
        <v>69</v>
      </c>
      <c r="X187" s="320">
        <f>IFERROR(SUM(X186:X186),"0")</f>
        <v>0</v>
      </c>
      <c r="Y187" s="320">
        <f>IFERROR(SUM(Y186:Y186),"0")</f>
        <v>0</v>
      </c>
      <c r="Z187" s="320">
        <f>IFERROR(IF(Z186="",0,Z186),"0")</f>
        <v>0</v>
      </c>
      <c r="AA187" s="321"/>
      <c r="AB187" s="321"/>
      <c r="AC187" s="321"/>
    </row>
    <row r="188" spans="1:68" x14ac:dyDescent="0.2">
      <c r="A188" s="333"/>
      <c r="B188" s="333"/>
      <c r="C188" s="333"/>
      <c r="D188" s="333"/>
      <c r="E188" s="333"/>
      <c r="F188" s="333"/>
      <c r="G188" s="333"/>
      <c r="H188" s="333"/>
      <c r="I188" s="333"/>
      <c r="J188" s="333"/>
      <c r="K188" s="333"/>
      <c r="L188" s="333"/>
      <c r="M188" s="333"/>
      <c r="N188" s="333"/>
      <c r="O188" s="341"/>
      <c r="P188" s="329" t="s">
        <v>72</v>
      </c>
      <c r="Q188" s="330"/>
      <c r="R188" s="330"/>
      <c r="S188" s="330"/>
      <c r="T188" s="330"/>
      <c r="U188" s="330"/>
      <c r="V188" s="331"/>
      <c r="W188" s="37" t="s">
        <v>73</v>
      </c>
      <c r="X188" s="320">
        <f>IFERROR(SUMPRODUCT(X186:X186*H186:H186),"0")</f>
        <v>0</v>
      </c>
      <c r="Y188" s="320">
        <f>IFERROR(SUMPRODUCT(Y186:Y186*H186:H186),"0")</f>
        <v>0</v>
      </c>
      <c r="Z188" s="37"/>
      <c r="AA188" s="321"/>
      <c r="AB188" s="321"/>
      <c r="AC188" s="321"/>
    </row>
    <row r="189" spans="1:68" ht="27.75" customHeight="1" x14ac:dyDescent="0.2">
      <c r="A189" s="416" t="s">
        <v>278</v>
      </c>
      <c r="B189" s="417"/>
      <c r="C189" s="417"/>
      <c r="D189" s="417"/>
      <c r="E189" s="417"/>
      <c r="F189" s="417"/>
      <c r="G189" s="417"/>
      <c r="H189" s="417"/>
      <c r="I189" s="417"/>
      <c r="J189" s="417"/>
      <c r="K189" s="417"/>
      <c r="L189" s="417"/>
      <c r="M189" s="417"/>
      <c r="N189" s="417"/>
      <c r="O189" s="417"/>
      <c r="P189" s="417"/>
      <c r="Q189" s="417"/>
      <c r="R189" s="417"/>
      <c r="S189" s="417"/>
      <c r="T189" s="417"/>
      <c r="U189" s="417"/>
      <c r="V189" s="417"/>
      <c r="W189" s="417"/>
      <c r="X189" s="417"/>
      <c r="Y189" s="417"/>
      <c r="Z189" s="417"/>
      <c r="AA189" s="48"/>
      <c r="AB189" s="48"/>
      <c r="AC189" s="48"/>
    </row>
    <row r="190" spans="1:68" ht="16.5" customHeight="1" x14ac:dyDescent="0.25">
      <c r="A190" s="332" t="s">
        <v>279</v>
      </c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3"/>
      <c r="N190" s="333"/>
      <c r="O190" s="333"/>
      <c r="P190" s="333"/>
      <c r="Q190" s="333"/>
      <c r="R190" s="333"/>
      <c r="S190" s="333"/>
      <c r="T190" s="333"/>
      <c r="U190" s="333"/>
      <c r="V190" s="333"/>
      <c r="W190" s="333"/>
      <c r="X190" s="333"/>
      <c r="Y190" s="333"/>
      <c r="Z190" s="333"/>
      <c r="AA190" s="313"/>
      <c r="AB190" s="313"/>
      <c r="AC190" s="313"/>
    </row>
    <row r="191" spans="1:68" ht="14.25" customHeight="1" x14ac:dyDescent="0.25">
      <c r="A191" s="342" t="s">
        <v>76</v>
      </c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3"/>
      <c r="N191" s="333"/>
      <c r="O191" s="333"/>
      <c r="P191" s="333"/>
      <c r="Q191" s="333"/>
      <c r="R191" s="333"/>
      <c r="S191" s="333"/>
      <c r="T191" s="333"/>
      <c r="U191" s="333"/>
      <c r="V191" s="333"/>
      <c r="W191" s="333"/>
      <c r="X191" s="333"/>
      <c r="Y191" s="333"/>
      <c r="Z191" s="333"/>
      <c r="AA191" s="314"/>
      <c r="AB191" s="314"/>
      <c r="AC191" s="314"/>
    </row>
    <row r="192" spans="1:68" ht="27" customHeight="1" x14ac:dyDescent="0.25">
      <c r="A192" s="54" t="s">
        <v>280</v>
      </c>
      <c r="B192" s="54" t="s">
        <v>281</v>
      </c>
      <c r="C192" s="31">
        <v>4301132227</v>
      </c>
      <c r="D192" s="325">
        <v>4620207491133</v>
      </c>
      <c r="E192" s="326"/>
      <c r="F192" s="317">
        <v>0.23</v>
      </c>
      <c r="G192" s="32">
        <v>12</v>
      </c>
      <c r="H192" s="317">
        <v>2.76</v>
      </c>
      <c r="I192" s="317">
        <v>2.98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87" t="s">
        <v>282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IFERROR(IF(X192="","",X192*0.01788),"")</f>
        <v>0</v>
      </c>
      <c r="AA192" s="56"/>
      <c r="AB192" s="57"/>
      <c r="AC192" s="194" t="s">
        <v>283</v>
      </c>
      <c r="AG192" s="67"/>
      <c r="AJ192" s="71" t="s">
        <v>71</v>
      </c>
      <c r="AK192" s="71">
        <v>1</v>
      </c>
      <c r="BB192" s="195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40"/>
      <c r="B193" s="333"/>
      <c r="C193" s="333"/>
      <c r="D193" s="333"/>
      <c r="E193" s="333"/>
      <c r="F193" s="333"/>
      <c r="G193" s="333"/>
      <c r="H193" s="333"/>
      <c r="I193" s="333"/>
      <c r="J193" s="333"/>
      <c r="K193" s="333"/>
      <c r="L193" s="333"/>
      <c r="M193" s="333"/>
      <c r="N193" s="333"/>
      <c r="O193" s="341"/>
      <c r="P193" s="329" t="s">
        <v>72</v>
      </c>
      <c r="Q193" s="330"/>
      <c r="R193" s="330"/>
      <c r="S193" s="330"/>
      <c r="T193" s="330"/>
      <c r="U193" s="330"/>
      <c r="V193" s="331"/>
      <c r="W193" s="37" t="s">
        <v>69</v>
      </c>
      <c r="X193" s="320">
        <f>IFERROR(SUM(X192:X192),"0")</f>
        <v>0</v>
      </c>
      <c r="Y193" s="320">
        <f>IFERROR(SUM(Y192:Y192),"0")</f>
        <v>0</v>
      </c>
      <c r="Z193" s="320">
        <f>IFERROR(IF(Z192="",0,Z192),"0")</f>
        <v>0</v>
      </c>
      <c r="AA193" s="321"/>
      <c r="AB193" s="321"/>
      <c r="AC193" s="321"/>
    </row>
    <row r="194" spans="1:68" x14ac:dyDescent="0.2">
      <c r="A194" s="333"/>
      <c r="B194" s="333"/>
      <c r="C194" s="333"/>
      <c r="D194" s="333"/>
      <c r="E194" s="333"/>
      <c r="F194" s="333"/>
      <c r="G194" s="333"/>
      <c r="H194" s="333"/>
      <c r="I194" s="333"/>
      <c r="J194" s="333"/>
      <c r="K194" s="333"/>
      <c r="L194" s="333"/>
      <c r="M194" s="333"/>
      <c r="N194" s="333"/>
      <c r="O194" s="341"/>
      <c r="P194" s="329" t="s">
        <v>72</v>
      </c>
      <c r="Q194" s="330"/>
      <c r="R194" s="330"/>
      <c r="S194" s="330"/>
      <c r="T194" s="330"/>
      <c r="U194" s="330"/>
      <c r="V194" s="331"/>
      <c r="W194" s="37" t="s">
        <v>73</v>
      </c>
      <c r="X194" s="320">
        <f>IFERROR(SUMPRODUCT(X192:X192*H192:H192),"0")</f>
        <v>0</v>
      </c>
      <c r="Y194" s="320">
        <f>IFERROR(SUMPRODUCT(Y192:Y192*H192:H192),"0")</f>
        <v>0</v>
      </c>
      <c r="Z194" s="37"/>
      <c r="AA194" s="321"/>
      <c r="AB194" s="321"/>
      <c r="AC194" s="321"/>
    </row>
    <row r="195" spans="1:68" ht="14.25" customHeight="1" x14ac:dyDescent="0.25">
      <c r="A195" s="342" t="s">
        <v>126</v>
      </c>
      <c r="B195" s="333"/>
      <c r="C195" s="333"/>
      <c r="D195" s="333"/>
      <c r="E195" s="333"/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  <c r="P195" s="333"/>
      <c r="Q195" s="333"/>
      <c r="R195" s="333"/>
      <c r="S195" s="333"/>
      <c r="T195" s="333"/>
      <c r="U195" s="333"/>
      <c r="V195" s="333"/>
      <c r="W195" s="333"/>
      <c r="X195" s="333"/>
      <c r="Y195" s="333"/>
      <c r="Z195" s="333"/>
      <c r="AA195" s="314"/>
      <c r="AB195" s="314"/>
      <c r="AC195" s="314"/>
    </row>
    <row r="196" spans="1:68" ht="27" customHeight="1" x14ac:dyDescent="0.25">
      <c r="A196" s="54" t="s">
        <v>284</v>
      </c>
      <c r="B196" s="54" t="s">
        <v>285</v>
      </c>
      <c r="C196" s="31">
        <v>4301135707</v>
      </c>
      <c r="D196" s="325">
        <v>4620207490198</v>
      </c>
      <c r="E196" s="326"/>
      <c r="F196" s="317">
        <v>0.2</v>
      </c>
      <c r="G196" s="32">
        <v>12</v>
      </c>
      <c r="H196" s="317">
        <v>2.4</v>
      </c>
      <c r="I196" s="31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49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23"/>
      <c r="R196" s="323"/>
      <c r="S196" s="323"/>
      <c r="T196" s="324"/>
      <c r="U196" s="34"/>
      <c r="V196" s="34"/>
      <c r="W196" s="35" t="s">
        <v>69</v>
      </c>
      <c r="X196" s="318">
        <v>0</v>
      </c>
      <c r="Y196" s="319">
        <f>IFERROR(IF(X196="","",X196),"")</f>
        <v>0</v>
      </c>
      <c r="Z196" s="36">
        <f>IFERROR(IF(X196="","",X196*0.01788),"")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81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287</v>
      </c>
      <c r="B197" s="54" t="s">
        <v>288</v>
      </c>
      <c r="C197" s="31">
        <v>4301135696</v>
      </c>
      <c r="D197" s="325">
        <v>4620207490235</v>
      </c>
      <c r="E197" s="326"/>
      <c r="F197" s="317">
        <v>0.2</v>
      </c>
      <c r="G197" s="32">
        <v>12</v>
      </c>
      <c r="H197" s="317">
        <v>2.4</v>
      </c>
      <c r="I197" s="31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>IFERROR(IF(X197="","",X197),"")</f>
        <v>0</v>
      </c>
      <c r="Z197" s="36">
        <f>IFERROR(IF(X197="","",X197*0.01788),"")</f>
        <v>0</v>
      </c>
      <c r="AA197" s="56"/>
      <c r="AB197" s="57"/>
      <c r="AC197" s="198" t="s">
        <v>289</v>
      </c>
      <c r="AG197" s="67"/>
      <c r="AJ197" s="71" t="s">
        <v>71</v>
      </c>
      <c r="AK197" s="71">
        <v>1</v>
      </c>
      <c r="BB197" s="199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290</v>
      </c>
      <c r="B198" s="54" t="s">
        <v>291</v>
      </c>
      <c r="C198" s="31">
        <v>4301135697</v>
      </c>
      <c r="D198" s="325">
        <v>4620207490259</v>
      </c>
      <c r="E198" s="326"/>
      <c r="F198" s="317">
        <v>0.2</v>
      </c>
      <c r="G198" s="32">
        <v>12</v>
      </c>
      <c r="H198" s="317">
        <v>2.4</v>
      </c>
      <c r="I198" s="31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0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0</v>
      </c>
      <c r="Y198" s="319">
        <f>IFERROR(IF(X198="","",X198),"")</f>
        <v>0</v>
      </c>
      <c r="Z198" s="36">
        <f>IFERROR(IF(X198="","",X198*0.01788),"")</f>
        <v>0</v>
      </c>
      <c r="AA198" s="56"/>
      <c r="AB198" s="57"/>
      <c r="AC198" s="200" t="s">
        <v>286</v>
      </c>
      <c r="AG198" s="67"/>
      <c r="AJ198" s="71" t="s">
        <v>71</v>
      </c>
      <c r="AK198" s="71">
        <v>1</v>
      </c>
      <c r="BB198" s="201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292</v>
      </c>
      <c r="B199" s="54" t="s">
        <v>293</v>
      </c>
      <c r="C199" s="31">
        <v>4301135681</v>
      </c>
      <c r="D199" s="325">
        <v>4620207490143</v>
      </c>
      <c r="E199" s="326"/>
      <c r="F199" s="317">
        <v>0.22</v>
      </c>
      <c r="G199" s="32">
        <v>12</v>
      </c>
      <c r="H199" s="317">
        <v>2.64</v>
      </c>
      <c r="I199" s="31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1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294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40"/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41"/>
      <c r="P200" s="329" t="s">
        <v>72</v>
      </c>
      <c r="Q200" s="330"/>
      <c r="R200" s="330"/>
      <c r="S200" s="330"/>
      <c r="T200" s="330"/>
      <c r="U200" s="330"/>
      <c r="V200" s="331"/>
      <c r="W200" s="37" t="s">
        <v>69</v>
      </c>
      <c r="X200" s="320">
        <f>IFERROR(SUM(X196:X199),"0")</f>
        <v>0</v>
      </c>
      <c r="Y200" s="320">
        <f>IFERROR(SUM(Y196:Y199),"0")</f>
        <v>0</v>
      </c>
      <c r="Z200" s="320">
        <f>IFERROR(IF(Z196="",0,Z196),"0")+IFERROR(IF(Z197="",0,Z197),"0")+IFERROR(IF(Z198="",0,Z198),"0")+IFERROR(IF(Z199="",0,Z199),"0")</f>
        <v>0</v>
      </c>
      <c r="AA200" s="321"/>
      <c r="AB200" s="321"/>
      <c r="AC200" s="321"/>
    </row>
    <row r="201" spans="1:68" x14ac:dyDescent="0.2">
      <c r="A201" s="333"/>
      <c r="B201" s="333"/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3"/>
      <c r="N201" s="333"/>
      <c r="O201" s="341"/>
      <c r="P201" s="329" t="s">
        <v>72</v>
      </c>
      <c r="Q201" s="330"/>
      <c r="R201" s="330"/>
      <c r="S201" s="330"/>
      <c r="T201" s="330"/>
      <c r="U201" s="330"/>
      <c r="V201" s="331"/>
      <c r="W201" s="37" t="s">
        <v>73</v>
      </c>
      <c r="X201" s="320">
        <f>IFERROR(SUMPRODUCT(X196:X199*H196:H199),"0")</f>
        <v>0</v>
      </c>
      <c r="Y201" s="320">
        <f>IFERROR(SUMPRODUCT(Y196:Y199*H196:H199),"0")</f>
        <v>0</v>
      </c>
      <c r="Z201" s="37"/>
      <c r="AA201" s="321"/>
      <c r="AB201" s="321"/>
      <c r="AC201" s="321"/>
    </row>
    <row r="202" spans="1:68" ht="16.5" customHeight="1" x14ac:dyDescent="0.25">
      <c r="A202" s="332" t="s">
        <v>295</v>
      </c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3"/>
      <c r="N202" s="333"/>
      <c r="O202" s="333"/>
      <c r="P202" s="333"/>
      <c r="Q202" s="333"/>
      <c r="R202" s="333"/>
      <c r="S202" s="333"/>
      <c r="T202" s="333"/>
      <c r="U202" s="333"/>
      <c r="V202" s="333"/>
      <c r="W202" s="333"/>
      <c r="X202" s="333"/>
      <c r="Y202" s="333"/>
      <c r="Z202" s="333"/>
      <c r="AA202" s="313"/>
      <c r="AB202" s="313"/>
      <c r="AC202" s="313"/>
    </row>
    <row r="203" spans="1:68" ht="14.25" customHeight="1" x14ac:dyDescent="0.25">
      <c r="A203" s="342" t="s">
        <v>63</v>
      </c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3"/>
      <c r="N203" s="333"/>
      <c r="O203" s="333"/>
      <c r="P203" s="333"/>
      <c r="Q203" s="333"/>
      <c r="R203" s="333"/>
      <c r="S203" s="333"/>
      <c r="T203" s="333"/>
      <c r="U203" s="333"/>
      <c r="V203" s="333"/>
      <c r="W203" s="333"/>
      <c r="X203" s="333"/>
      <c r="Y203" s="333"/>
      <c r="Z203" s="333"/>
      <c r="AA203" s="314"/>
      <c r="AB203" s="314"/>
      <c r="AC203" s="314"/>
    </row>
    <row r="204" spans="1:68" ht="16.5" customHeight="1" x14ac:dyDescent="0.25">
      <c r="A204" s="54" t="s">
        <v>296</v>
      </c>
      <c r="B204" s="54" t="s">
        <v>297</v>
      </c>
      <c r="C204" s="31">
        <v>4301070948</v>
      </c>
      <c r="D204" s="325">
        <v>4607111037022</v>
      </c>
      <c r="E204" s="326"/>
      <c r="F204" s="317">
        <v>0.7</v>
      </c>
      <c r="G204" s="32">
        <v>8</v>
      </c>
      <c r="H204" s="317">
        <v>5.6</v>
      </c>
      <c r="I204" s="31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23"/>
      <c r="R204" s="323"/>
      <c r="S204" s="323"/>
      <c r="T204" s="324"/>
      <c r="U204" s="34"/>
      <c r="V204" s="34"/>
      <c r="W204" s="35" t="s">
        <v>69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298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299</v>
      </c>
      <c r="B205" s="54" t="s">
        <v>300</v>
      </c>
      <c r="C205" s="31">
        <v>4301070990</v>
      </c>
      <c r="D205" s="325">
        <v>4607111038494</v>
      </c>
      <c r="E205" s="326"/>
      <c r="F205" s="317">
        <v>0.7</v>
      </c>
      <c r="G205" s="32">
        <v>8</v>
      </c>
      <c r="H205" s="317">
        <v>5.6</v>
      </c>
      <c r="I205" s="31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23"/>
      <c r="R205" s="323"/>
      <c r="S205" s="323"/>
      <c r="T205" s="324"/>
      <c r="U205" s="34"/>
      <c r="V205" s="34"/>
      <c r="W205" s="35" t="s">
        <v>69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301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302</v>
      </c>
      <c r="B206" s="54" t="s">
        <v>303</v>
      </c>
      <c r="C206" s="31">
        <v>4301070966</v>
      </c>
      <c r="D206" s="325">
        <v>4607111038135</v>
      </c>
      <c r="E206" s="326"/>
      <c r="F206" s="317">
        <v>0.7</v>
      </c>
      <c r="G206" s="32">
        <v>8</v>
      </c>
      <c r="H206" s="317">
        <v>5.6</v>
      </c>
      <c r="I206" s="31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23"/>
      <c r="R206" s="323"/>
      <c r="S206" s="323"/>
      <c r="T206" s="324"/>
      <c r="U206" s="34"/>
      <c r="V206" s="34"/>
      <c r="W206" s="35" t="s">
        <v>69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304</v>
      </c>
      <c r="AG206" s="67"/>
      <c r="AJ206" s="71" t="s">
        <v>71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0"/>
      <c r="B207" s="333"/>
      <c r="C207" s="333"/>
      <c r="D207" s="333"/>
      <c r="E207" s="333"/>
      <c r="F207" s="333"/>
      <c r="G207" s="333"/>
      <c r="H207" s="333"/>
      <c r="I207" s="333"/>
      <c r="J207" s="333"/>
      <c r="K207" s="333"/>
      <c r="L207" s="333"/>
      <c r="M207" s="333"/>
      <c r="N207" s="333"/>
      <c r="O207" s="341"/>
      <c r="P207" s="329" t="s">
        <v>72</v>
      </c>
      <c r="Q207" s="330"/>
      <c r="R207" s="330"/>
      <c r="S207" s="330"/>
      <c r="T207" s="330"/>
      <c r="U207" s="330"/>
      <c r="V207" s="331"/>
      <c r="W207" s="37" t="s">
        <v>69</v>
      </c>
      <c r="X207" s="320">
        <f>IFERROR(SUM(X204:X206),"0")</f>
        <v>0</v>
      </c>
      <c r="Y207" s="320">
        <f>IFERROR(SUM(Y204:Y206),"0")</f>
        <v>0</v>
      </c>
      <c r="Z207" s="320">
        <f>IFERROR(IF(Z204="",0,Z204),"0")+IFERROR(IF(Z205="",0,Z205),"0")+IFERROR(IF(Z206="",0,Z206),"0")</f>
        <v>0</v>
      </c>
      <c r="AA207" s="321"/>
      <c r="AB207" s="321"/>
      <c r="AC207" s="321"/>
    </row>
    <row r="208" spans="1:68" x14ac:dyDescent="0.2">
      <c r="A208" s="333"/>
      <c r="B208" s="333"/>
      <c r="C208" s="333"/>
      <c r="D208" s="333"/>
      <c r="E208" s="333"/>
      <c r="F208" s="333"/>
      <c r="G208" s="333"/>
      <c r="H208" s="333"/>
      <c r="I208" s="333"/>
      <c r="J208" s="333"/>
      <c r="K208" s="333"/>
      <c r="L208" s="333"/>
      <c r="M208" s="333"/>
      <c r="N208" s="333"/>
      <c r="O208" s="341"/>
      <c r="P208" s="329" t="s">
        <v>72</v>
      </c>
      <c r="Q208" s="330"/>
      <c r="R208" s="330"/>
      <c r="S208" s="330"/>
      <c r="T208" s="330"/>
      <c r="U208" s="330"/>
      <c r="V208" s="331"/>
      <c r="W208" s="37" t="s">
        <v>73</v>
      </c>
      <c r="X208" s="320">
        <f>IFERROR(SUMPRODUCT(X204:X206*H204:H206),"0")</f>
        <v>0</v>
      </c>
      <c r="Y208" s="320">
        <f>IFERROR(SUMPRODUCT(Y204:Y206*H204:H206),"0")</f>
        <v>0</v>
      </c>
      <c r="Z208" s="37"/>
      <c r="AA208" s="321"/>
      <c r="AB208" s="321"/>
      <c r="AC208" s="321"/>
    </row>
    <row r="209" spans="1:68" ht="16.5" customHeight="1" x14ac:dyDescent="0.25">
      <c r="A209" s="332" t="s">
        <v>305</v>
      </c>
      <c r="B209" s="333"/>
      <c r="C209" s="333"/>
      <c r="D209" s="333"/>
      <c r="E209" s="333"/>
      <c r="F209" s="333"/>
      <c r="G209" s="333"/>
      <c r="H209" s="333"/>
      <c r="I209" s="333"/>
      <c r="J209" s="333"/>
      <c r="K209" s="333"/>
      <c r="L209" s="333"/>
      <c r="M209" s="333"/>
      <c r="N209" s="333"/>
      <c r="O209" s="333"/>
      <c r="P209" s="333"/>
      <c r="Q209" s="333"/>
      <c r="R209" s="333"/>
      <c r="S209" s="333"/>
      <c r="T209" s="333"/>
      <c r="U209" s="333"/>
      <c r="V209" s="333"/>
      <c r="W209" s="333"/>
      <c r="X209" s="333"/>
      <c r="Y209" s="333"/>
      <c r="Z209" s="333"/>
      <c r="AA209" s="313"/>
      <c r="AB209" s="313"/>
      <c r="AC209" s="313"/>
    </row>
    <row r="210" spans="1:68" ht="14.25" customHeight="1" x14ac:dyDescent="0.25">
      <c r="A210" s="342" t="s">
        <v>63</v>
      </c>
      <c r="B210" s="333"/>
      <c r="C210" s="333"/>
      <c r="D210" s="333"/>
      <c r="E210" s="333"/>
      <c r="F210" s="333"/>
      <c r="G210" s="333"/>
      <c r="H210" s="333"/>
      <c r="I210" s="333"/>
      <c r="J210" s="333"/>
      <c r="K210" s="333"/>
      <c r="L210" s="333"/>
      <c r="M210" s="333"/>
      <c r="N210" s="333"/>
      <c r="O210" s="333"/>
      <c r="P210" s="333"/>
      <c r="Q210" s="333"/>
      <c r="R210" s="333"/>
      <c r="S210" s="333"/>
      <c r="T210" s="333"/>
      <c r="U210" s="333"/>
      <c r="V210" s="333"/>
      <c r="W210" s="333"/>
      <c r="X210" s="333"/>
      <c r="Y210" s="333"/>
      <c r="Z210" s="333"/>
      <c r="AA210" s="314"/>
      <c r="AB210" s="314"/>
      <c r="AC210" s="314"/>
    </row>
    <row r="211" spans="1:68" ht="27" customHeight="1" x14ac:dyDescent="0.25">
      <c r="A211" s="54" t="s">
        <v>306</v>
      </c>
      <c r="B211" s="54" t="s">
        <v>307</v>
      </c>
      <c r="C211" s="31">
        <v>4301070996</v>
      </c>
      <c r="D211" s="325">
        <v>4607111038654</v>
      </c>
      <c r="E211" s="326"/>
      <c r="F211" s="317">
        <v>0.4</v>
      </c>
      <c r="G211" s="32">
        <v>16</v>
      </c>
      <c r="H211" s="317">
        <v>6.4</v>
      </c>
      <c r="I211" s="31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23"/>
      <c r="R211" s="323"/>
      <c r="S211" s="323"/>
      <c r="T211" s="324"/>
      <c r="U211" s="34"/>
      <c r="V211" s="34"/>
      <c r="W211" s="35" t="s">
        <v>69</v>
      </c>
      <c r="X211" s="318">
        <v>0</v>
      </c>
      <c r="Y211" s="31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10" t="s">
        <v>308</v>
      </c>
      <c r="AG211" s="67"/>
      <c r="AJ211" s="71" t="s">
        <v>71</v>
      </c>
      <c r="AK211" s="71">
        <v>1</v>
      </c>
      <c r="BB211" s="211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customHeight="1" x14ac:dyDescent="0.25">
      <c r="A212" s="54" t="s">
        <v>309</v>
      </c>
      <c r="B212" s="54" t="s">
        <v>310</v>
      </c>
      <c r="C212" s="31">
        <v>4301070997</v>
      </c>
      <c r="D212" s="325">
        <v>4607111038586</v>
      </c>
      <c r="E212" s="326"/>
      <c r="F212" s="317">
        <v>0.7</v>
      </c>
      <c r="G212" s="32">
        <v>8</v>
      </c>
      <c r="H212" s="317">
        <v>5.6</v>
      </c>
      <c r="I212" s="31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23"/>
      <c r="R212" s="323"/>
      <c r="S212" s="323"/>
      <c r="T212" s="324"/>
      <c r="U212" s="34"/>
      <c r="V212" s="34"/>
      <c r="W212" s="35" t="s">
        <v>69</v>
      </c>
      <c r="X212" s="318">
        <v>0</v>
      </c>
      <c r="Y212" s="319">
        <f t="shared" si="12"/>
        <v>0</v>
      </c>
      <c r="Z212" s="36">
        <f t="shared" si="13"/>
        <v>0</v>
      </c>
      <c r="AA212" s="56"/>
      <c r="AB212" s="57"/>
      <c r="AC212" s="212" t="s">
        <v>308</v>
      </c>
      <c r="AG212" s="67"/>
      <c r="AJ212" s="71" t="s">
        <v>71</v>
      </c>
      <c r="AK212" s="71">
        <v>1</v>
      </c>
      <c r="BB212" s="213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customHeight="1" x14ac:dyDescent="0.25">
      <c r="A213" s="54" t="s">
        <v>311</v>
      </c>
      <c r="B213" s="54" t="s">
        <v>312</v>
      </c>
      <c r="C213" s="31">
        <v>4301070962</v>
      </c>
      <c r="D213" s="325">
        <v>4607111038609</v>
      </c>
      <c r="E213" s="326"/>
      <c r="F213" s="317">
        <v>0.4</v>
      </c>
      <c r="G213" s="32">
        <v>16</v>
      </c>
      <c r="H213" s="317">
        <v>6.4</v>
      </c>
      <c r="I213" s="31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23"/>
      <c r="R213" s="323"/>
      <c r="S213" s="323"/>
      <c r="T213" s="324"/>
      <c r="U213" s="34"/>
      <c r="V213" s="34"/>
      <c r="W213" s="35" t="s">
        <v>69</v>
      </c>
      <c r="X213" s="318">
        <v>0</v>
      </c>
      <c r="Y213" s="319">
        <f t="shared" si="12"/>
        <v>0</v>
      </c>
      <c r="Z213" s="36">
        <f t="shared" si="13"/>
        <v>0</v>
      </c>
      <c r="AA213" s="56"/>
      <c r="AB213" s="57"/>
      <c r="AC213" s="214" t="s">
        <v>313</v>
      </c>
      <c r="AG213" s="67"/>
      <c r="AJ213" s="71" t="s">
        <v>71</v>
      </c>
      <c r="AK213" s="71">
        <v>1</v>
      </c>
      <c r="BB213" s="215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customHeight="1" x14ac:dyDescent="0.25">
      <c r="A214" s="54" t="s">
        <v>314</v>
      </c>
      <c r="B214" s="54" t="s">
        <v>315</v>
      </c>
      <c r="C214" s="31">
        <v>4301070963</v>
      </c>
      <c r="D214" s="325">
        <v>4607111038630</v>
      </c>
      <c r="E214" s="326"/>
      <c r="F214" s="317">
        <v>0.7</v>
      </c>
      <c r="G214" s="32">
        <v>8</v>
      </c>
      <c r="H214" s="317">
        <v>5.6</v>
      </c>
      <c r="I214" s="31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9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4" s="323"/>
      <c r="R214" s="323"/>
      <c r="S214" s="323"/>
      <c r="T214" s="324"/>
      <c r="U214" s="34"/>
      <c r="V214" s="34"/>
      <c r="W214" s="35" t="s">
        <v>69</v>
      </c>
      <c r="X214" s="318">
        <v>0</v>
      </c>
      <c r="Y214" s="319">
        <f t="shared" si="12"/>
        <v>0</v>
      </c>
      <c r="Z214" s="36">
        <f t="shared" si="13"/>
        <v>0</v>
      </c>
      <c r="AA214" s="56"/>
      <c r="AB214" s="57"/>
      <c r="AC214" s="216" t="s">
        <v>313</v>
      </c>
      <c r="AG214" s="67"/>
      <c r="AJ214" s="71" t="s">
        <v>71</v>
      </c>
      <c r="AK214" s="71">
        <v>1</v>
      </c>
      <c r="BB214" s="21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4301070959</v>
      </c>
      <c r="D215" s="325">
        <v>4607111038616</v>
      </c>
      <c r="E215" s="326"/>
      <c r="F215" s="317">
        <v>0.4</v>
      </c>
      <c r="G215" s="32">
        <v>16</v>
      </c>
      <c r="H215" s="317">
        <v>6.4</v>
      </c>
      <c r="I215" s="31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 t="shared" si="12"/>
        <v>0</v>
      </c>
      <c r="Z215" s="36">
        <f t="shared" si="13"/>
        <v>0</v>
      </c>
      <c r="AA215" s="56"/>
      <c r="AB215" s="57"/>
      <c r="AC215" s="218" t="s">
        <v>308</v>
      </c>
      <c r="AG215" s="67"/>
      <c r="AJ215" s="71" t="s">
        <v>71</v>
      </c>
      <c r="AK215" s="71">
        <v>1</v>
      </c>
      <c r="BB215" s="21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4301070960</v>
      </c>
      <c r="D216" s="325">
        <v>4607111038623</v>
      </c>
      <c r="E216" s="326"/>
      <c r="F216" s="317">
        <v>0.7</v>
      </c>
      <c r="G216" s="32">
        <v>8</v>
      </c>
      <c r="H216" s="317">
        <v>5.6</v>
      </c>
      <c r="I216" s="31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23"/>
      <c r="R216" s="323"/>
      <c r="S216" s="323"/>
      <c r="T216" s="324"/>
      <c r="U216" s="34"/>
      <c r="V216" s="34"/>
      <c r="W216" s="35" t="s">
        <v>69</v>
      </c>
      <c r="X216" s="318">
        <v>0</v>
      </c>
      <c r="Y216" s="319">
        <f t="shared" si="12"/>
        <v>0</v>
      </c>
      <c r="Z216" s="36">
        <f t="shared" si="13"/>
        <v>0</v>
      </c>
      <c r="AA216" s="56"/>
      <c r="AB216" s="57"/>
      <c r="AC216" s="220" t="s">
        <v>308</v>
      </c>
      <c r="AG216" s="67"/>
      <c r="AJ216" s="71" t="s">
        <v>71</v>
      </c>
      <c r="AK216" s="71">
        <v>1</v>
      </c>
      <c r="BB216" s="22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x14ac:dyDescent="0.2">
      <c r="A217" s="340"/>
      <c r="B217" s="333"/>
      <c r="C217" s="333"/>
      <c r="D217" s="333"/>
      <c r="E217" s="333"/>
      <c r="F217" s="333"/>
      <c r="G217" s="333"/>
      <c r="H217" s="333"/>
      <c r="I217" s="333"/>
      <c r="J217" s="333"/>
      <c r="K217" s="333"/>
      <c r="L217" s="333"/>
      <c r="M217" s="333"/>
      <c r="N217" s="333"/>
      <c r="O217" s="341"/>
      <c r="P217" s="329" t="s">
        <v>72</v>
      </c>
      <c r="Q217" s="330"/>
      <c r="R217" s="330"/>
      <c r="S217" s="330"/>
      <c r="T217" s="330"/>
      <c r="U217" s="330"/>
      <c r="V217" s="331"/>
      <c r="W217" s="37" t="s">
        <v>69</v>
      </c>
      <c r="X217" s="320">
        <f>IFERROR(SUM(X211:X216),"0")</f>
        <v>0</v>
      </c>
      <c r="Y217" s="320">
        <f>IFERROR(SUM(Y211:Y216),"0")</f>
        <v>0</v>
      </c>
      <c r="Z217" s="320">
        <f>IFERROR(IF(Z211="",0,Z211),"0")+IFERROR(IF(Z212="",0,Z212),"0")+IFERROR(IF(Z213="",0,Z213),"0")+IFERROR(IF(Z214="",0,Z214),"0")+IFERROR(IF(Z215="",0,Z215),"0")+IFERROR(IF(Z216="",0,Z216),"0")</f>
        <v>0</v>
      </c>
      <c r="AA217" s="321"/>
      <c r="AB217" s="321"/>
      <c r="AC217" s="321"/>
    </row>
    <row r="218" spans="1:68" x14ac:dyDescent="0.2">
      <c r="A218" s="333"/>
      <c r="B218" s="333"/>
      <c r="C218" s="333"/>
      <c r="D218" s="333"/>
      <c r="E218" s="333"/>
      <c r="F218" s="333"/>
      <c r="G218" s="333"/>
      <c r="H218" s="333"/>
      <c r="I218" s="333"/>
      <c r="J218" s="333"/>
      <c r="K218" s="333"/>
      <c r="L218" s="333"/>
      <c r="M218" s="333"/>
      <c r="N218" s="333"/>
      <c r="O218" s="341"/>
      <c r="P218" s="329" t="s">
        <v>72</v>
      </c>
      <c r="Q218" s="330"/>
      <c r="R218" s="330"/>
      <c r="S218" s="330"/>
      <c r="T218" s="330"/>
      <c r="U218" s="330"/>
      <c r="V218" s="331"/>
      <c r="W218" s="37" t="s">
        <v>73</v>
      </c>
      <c r="X218" s="320">
        <f>IFERROR(SUMPRODUCT(X211:X216*H211:H216),"0")</f>
        <v>0</v>
      </c>
      <c r="Y218" s="320">
        <f>IFERROR(SUMPRODUCT(Y211:Y216*H211:H216),"0")</f>
        <v>0</v>
      </c>
      <c r="Z218" s="37"/>
      <c r="AA218" s="321"/>
      <c r="AB218" s="321"/>
      <c r="AC218" s="321"/>
    </row>
    <row r="219" spans="1:68" ht="16.5" customHeight="1" x14ac:dyDescent="0.25">
      <c r="A219" s="332" t="s">
        <v>320</v>
      </c>
      <c r="B219" s="333"/>
      <c r="C219" s="333"/>
      <c r="D219" s="333"/>
      <c r="E219" s="333"/>
      <c r="F219" s="333"/>
      <c r="G219" s="333"/>
      <c r="H219" s="333"/>
      <c r="I219" s="333"/>
      <c r="J219" s="333"/>
      <c r="K219" s="333"/>
      <c r="L219" s="333"/>
      <c r="M219" s="333"/>
      <c r="N219" s="333"/>
      <c r="O219" s="333"/>
      <c r="P219" s="333"/>
      <c r="Q219" s="333"/>
      <c r="R219" s="333"/>
      <c r="S219" s="333"/>
      <c r="T219" s="333"/>
      <c r="U219" s="333"/>
      <c r="V219" s="333"/>
      <c r="W219" s="333"/>
      <c r="X219" s="333"/>
      <c r="Y219" s="333"/>
      <c r="Z219" s="333"/>
      <c r="AA219" s="313"/>
      <c r="AB219" s="313"/>
      <c r="AC219" s="313"/>
    </row>
    <row r="220" spans="1:68" ht="14.25" customHeight="1" x14ac:dyDescent="0.25">
      <c r="A220" s="342" t="s">
        <v>63</v>
      </c>
      <c r="B220" s="333"/>
      <c r="C220" s="333"/>
      <c r="D220" s="333"/>
      <c r="E220" s="333"/>
      <c r="F220" s="333"/>
      <c r="G220" s="333"/>
      <c r="H220" s="333"/>
      <c r="I220" s="333"/>
      <c r="J220" s="333"/>
      <c r="K220" s="333"/>
      <c r="L220" s="333"/>
      <c r="M220" s="333"/>
      <c r="N220" s="333"/>
      <c r="O220" s="333"/>
      <c r="P220" s="333"/>
      <c r="Q220" s="333"/>
      <c r="R220" s="333"/>
      <c r="S220" s="333"/>
      <c r="T220" s="333"/>
      <c r="U220" s="333"/>
      <c r="V220" s="333"/>
      <c r="W220" s="333"/>
      <c r="X220" s="333"/>
      <c r="Y220" s="333"/>
      <c r="Z220" s="333"/>
      <c r="AA220" s="314"/>
      <c r="AB220" s="314"/>
      <c r="AC220" s="314"/>
    </row>
    <row r="221" spans="1:68" ht="27" customHeight="1" x14ac:dyDescent="0.25">
      <c r="A221" s="54" t="s">
        <v>321</v>
      </c>
      <c r="B221" s="54" t="s">
        <v>322</v>
      </c>
      <c r="C221" s="31">
        <v>4301070917</v>
      </c>
      <c r="D221" s="325">
        <v>4607111035912</v>
      </c>
      <c r="E221" s="326"/>
      <c r="F221" s="317">
        <v>0.43</v>
      </c>
      <c r="G221" s="32">
        <v>16</v>
      </c>
      <c r="H221" s="317">
        <v>6.88</v>
      </c>
      <c r="I221" s="31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23"/>
      <c r="R221" s="323"/>
      <c r="S221" s="323"/>
      <c r="T221" s="324"/>
      <c r="U221" s="34"/>
      <c r="V221" s="34"/>
      <c r="W221" s="35" t="s">
        <v>69</v>
      </c>
      <c r="X221" s="318">
        <v>0</v>
      </c>
      <c r="Y221" s="319">
        <f>IFERROR(IF(X221="","",X221),"")</f>
        <v>0</v>
      </c>
      <c r="Z221" s="36">
        <f>IFERROR(IF(X221="","",X221*0.0155),"")</f>
        <v>0</v>
      </c>
      <c r="AA221" s="56"/>
      <c r="AB221" s="57"/>
      <c r="AC221" s="222" t="s">
        <v>323</v>
      </c>
      <c r="AG221" s="67"/>
      <c r="AJ221" s="71" t="s">
        <v>71</v>
      </c>
      <c r="AK221" s="71">
        <v>1</v>
      </c>
      <c r="BB221" s="22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324</v>
      </c>
      <c r="B222" s="54" t="s">
        <v>325</v>
      </c>
      <c r="C222" s="31">
        <v>4301070920</v>
      </c>
      <c r="D222" s="325">
        <v>4607111035929</v>
      </c>
      <c r="E222" s="326"/>
      <c r="F222" s="317">
        <v>0.9</v>
      </c>
      <c r="G222" s="32">
        <v>8</v>
      </c>
      <c r="H222" s="317">
        <v>7.2</v>
      </c>
      <c r="I222" s="31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7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23"/>
      <c r="R222" s="323"/>
      <c r="S222" s="323"/>
      <c r="T222" s="324"/>
      <c r="U222" s="34"/>
      <c r="V222" s="34"/>
      <c r="W222" s="35" t="s">
        <v>69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24" t="s">
        <v>323</v>
      </c>
      <c r="AG222" s="67"/>
      <c r="AJ222" s="71" t="s">
        <v>71</v>
      </c>
      <c r="AK222" s="71">
        <v>1</v>
      </c>
      <c r="BB222" s="22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326</v>
      </c>
      <c r="B223" s="54" t="s">
        <v>327</v>
      </c>
      <c r="C223" s="31">
        <v>4301070915</v>
      </c>
      <c r="D223" s="325">
        <v>4607111035882</v>
      </c>
      <c r="E223" s="326"/>
      <c r="F223" s="317">
        <v>0.43</v>
      </c>
      <c r="G223" s="32">
        <v>16</v>
      </c>
      <c r="H223" s="317">
        <v>6.88</v>
      </c>
      <c r="I223" s="31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3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23"/>
      <c r="R223" s="323"/>
      <c r="S223" s="323"/>
      <c r="T223" s="324"/>
      <c r="U223" s="34"/>
      <c r="V223" s="34"/>
      <c r="W223" s="35" t="s">
        <v>69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26" t="s">
        <v>328</v>
      </c>
      <c r="AG223" s="67"/>
      <c r="AJ223" s="71" t="s">
        <v>71</v>
      </c>
      <c r="AK223" s="71">
        <v>1</v>
      </c>
      <c r="BB223" s="22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329</v>
      </c>
      <c r="B224" s="54" t="s">
        <v>330</v>
      </c>
      <c r="C224" s="31">
        <v>4301070921</v>
      </c>
      <c r="D224" s="325">
        <v>4607111035905</v>
      </c>
      <c r="E224" s="326"/>
      <c r="F224" s="317">
        <v>0.9</v>
      </c>
      <c r="G224" s="32">
        <v>8</v>
      </c>
      <c r="H224" s="317">
        <v>7.2</v>
      </c>
      <c r="I224" s="31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23"/>
      <c r="R224" s="323"/>
      <c r="S224" s="323"/>
      <c r="T224" s="324"/>
      <c r="U224" s="34"/>
      <c r="V224" s="34"/>
      <c r="W224" s="35" t="s">
        <v>69</v>
      </c>
      <c r="X224" s="318">
        <v>0</v>
      </c>
      <c r="Y224" s="319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328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40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3"/>
      <c r="N225" s="333"/>
      <c r="O225" s="341"/>
      <c r="P225" s="329" t="s">
        <v>72</v>
      </c>
      <c r="Q225" s="330"/>
      <c r="R225" s="330"/>
      <c r="S225" s="330"/>
      <c r="T225" s="330"/>
      <c r="U225" s="330"/>
      <c r="V225" s="331"/>
      <c r="W225" s="37" t="s">
        <v>69</v>
      </c>
      <c r="X225" s="320">
        <f>IFERROR(SUM(X221:X224),"0")</f>
        <v>0</v>
      </c>
      <c r="Y225" s="320">
        <f>IFERROR(SUM(Y221:Y224),"0")</f>
        <v>0</v>
      </c>
      <c r="Z225" s="320">
        <f>IFERROR(IF(Z221="",0,Z221),"0")+IFERROR(IF(Z222="",0,Z222),"0")+IFERROR(IF(Z223="",0,Z223),"0")+IFERROR(IF(Z224="",0,Z224),"0")</f>
        <v>0</v>
      </c>
      <c r="AA225" s="321"/>
      <c r="AB225" s="321"/>
      <c r="AC225" s="321"/>
    </row>
    <row r="226" spans="1:68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3"/>
      <c r="N226" s="333"/>
      <c r="O226" s="341"/>
      <c r="P226" s="329" t="s">
        <v>72</v>
      </c>
      <c r="Q226" s="330"/>
      <c r="R226" s="330"/>
      <c r="S226" s="330"/>
      <c r="T226" s="330"/>
      <c r="U226" s="330"/>
      <c r="V226" s="331"/>
      <c r="W226" s="37" t="s">
        <v>73</v>
      </c>
      <c r="X226" s="320">
        <f>IFERROR(SUMPRODUCT(X221:X224*H221:H224),"0")</f>
        <v>0</v>
      </c>
      <c r="Y226" s="320">
        <f>IFERROR(SUMPRODUCT(Y221:Y224*H221:H224),"0")</f>
        <v>0</v>
      </c>
      <c r="Z226" s="37"/>
      <c r="AA226" s="321"/>
      <c r="AB226" s="321"/>
      <c r="AC226" s="321"/>
    </row>
    <row r="227" spans="1:68" ht="16.5" customHeight="1" x14ac:dyDescent="0.25">
      <c r="A227" s="332" t="s">
        <v>331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33"/>
      <c r="Z227" s="333"/>
      <c r="AA227" s="313"/>
      <c r="AB227" s="313"/>
      <c r="AC227" s="313"/>
    </row>
    <row r="228" spans="1:68" ht="14.25" customHeight="1" x14ac:dyDescent="0.25">
      <c r="A228" s="342" t="s">
        <v>63</v>
      </c>
      <c r="B228" s="333"/>
      <c r="C228" s="333"/>
      <c r="D228" s="333"/>
      <c r="E228" s="333"/>
      <c r="F228" s="333"/>
      <c r="G228" s="333"/>
      <c r="H228" s="333"/>
      <c r="I228" s="333"/>
      <c r="J228" s="333"/>
      <c r="K228" s="333"/>
      <c r="L228" s="333"/>
      <c r="M228" s="333"/>
      <c r="N228" s="333"/>
      <c r="O228" s="333"/>
      <c r="P228" s="333"/>
      <c r="Q228" s="333"/>
      <c r="R228" s="333"/>
      <c r="S228" s="333"/>
      <c r="T228" s="333"/>
      <c r="U228" s="333"/>
      <c r="V228" s="333"/>
      <c r="W228" s="333"/>
      <c r="X228" s="333"/>
      <c r="Y228" s="333"/>
      <c r="Z228" s="333"/>
      <c r="AA228" s="314"/>
      <c r="AB228" s="314"/>
      <c r="AC228" s="314"/>
    </row>
    <row r="229" spans="1:68" ht="27" customHeight="1" x14ac:dyDescent="0.25">
      <c r="A229" s="54" t="s">
        <v>332</v>
      </c>
      <c r="B229" s="54" t="s">
        <v>333</v>
      </c>
      <c r="C229" s="31">
        <v>4301071097</v>
      </c>
      <c r="D229" s="325">
        <v>4620207491096</v>
      </c>
      <c r="E229" s="326"/>
      <c r="F229" s="317">
        <v>1</v>
      </c>
      <c r="G229" s="32">
        <v>5</v>
      </c>
      <c r="H229" s="317">
        <v>5</v>
      </c>
      <c r="I229" s="317">
        <v>5.23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55" t="s">
        <v>334</v>
      </c>
      <c r="Q229" s="323"/>
      <c r="R229" s="323"/>
      <c r="S229" s="323"/>
      <c r="T229" s="324"/>
      <c r="U229" s="34"/>
      <c r="V229" s="34"/>
      <c r="W229" s="35" t="s">
        <v>69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30" t="s">
        <v>335</v>
      </c>
      <c r="AG229" s="67"/>
      <c r="AJ229" s="71" t="s">
        <v>71</v>
      </c>
      <c r="AK229" s="71">
        <v>1</v>
      </c>
      <c r="BB229" s="23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0"/>
      <c r="B230" s="333"/>
      <c r="C230" s="333"/>
      <c r="D230" s="333"/>
      <c r="E230" s="333"/>
      <c r="F230" s="333"/>
      <c r="G230" s="333"/>
      <c r="H230" s="333"/>
      <c r="I230" s="333"/>
      <c r="J230" s="333"/>
      <c r="K230" s="333"/>
      <c r="L230" s="333"/>
      <c r="M230" s="333"/>
      <c r="N230" s="333"/>
      <c r="O230" s="341"/>
      <c r="P230" s="329" t="s">
        <v>72</v>
      </c>
      <c r="Q230" s="330"/>
      <c r="R230" s="330"/>
      <c r="S230" s="330"/>
      <c r="T230" s="330"/>
      <c r="U230" s="330"/>
      <c r="V230" s="331"/>
      <c r="W230" s="37" t="s">
        <v>69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x14ac:dyDescent="0.2">
      <c r="A231" s="333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3"/>
      <c r="N231" s="333"/>
      <c r="O231" s="341"/>
      <c r="P231" s="329" t="s">
        <v>72</v>
      </c>
      <c r="Q231" s="330"/>
      <c r="R231" s="330"/>
      <c r="S231" s="330"/>
      <c r="T231" s="330"/>
      <c r="U231" s="330"/>
      <c r="V231" s="331"/>
      <c r="W231" s="37" t="s">
        <v>73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16.5" customHeight="1" x14ac:dyDescent="0.25">
      <c r="A232" s="332" t="s">
        <v>336</v>
      </c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3"/>
      <c r="N232" s="333"/>
      <c r="O232" s="333"/>
      <c r="P232" s="333"/>
      <c r="Q232" s="333"/>
      <c r="R232" s="333"/>
      <c r="S232" s="333"/>
      <c r="T232" s="333"/>
      <c r="U232" s="333"/>
      <c r="V232" s="333"/>
      <c r="W232" s="333"/>
      <c r="X232" s="333"/>
      <c r="Y232" s="333"/>
      <c r="Z232" s="333"/>
      <c r="AA232" s="313"/>
      <c r="AB232" s="313"/>
      <c r="AC232" s="313"/>
    </row>
    <row r="233" spans="1:68" ht="14.25" customHeight="1" x14ac:dyDescent="0.25">
      <c r="A233" s="342" t="s">
        <v>63</v>
      </c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3"/>
      <c r="S233" s="333"/>
      <c r="T233" s="333"/>
      <c r="U233" s="333"/>
      <c r="V233" s="333"/>
      <c r="W233" s="333"/>
      <c r="X233" s="333"/>
      <c r="Y233" s="333"/>
      <c r="Z233" s="333"/>
      <c r="AA233" s="314"/>
      <c r="AB233" s="314"/>
      <c r="AC233" s="314"/>
    </row>
    <row r="234" spans="1:68" ht="27" customHeight="1" x14ac:dyDescent="0.25">
      <c r="A234" s="54" t="s">
        <v>337</v>
      </c>
      <c r="B234" s="54" t="s">
        <v>338</v>
      </c>
      <c r="C234" s="31">
        <v>4301071093</v>
      </c>
      <c r="D234" s="325">
        <v>4620207490709</v>
      </c>
      <c r="E234" s="326"/>
      <c r="F234" s="317">
        <v>0.65</v>
      </c>
      <c r="G234" s="32">
        <v>8</v>
      </c>
      <c r="H234" s="317">
        <v>5.2</v>
      </c>
      <c r="I234" s="31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4" s="323"/>
      <c r="R234" s="323"/>
      <c r="S234" s="323"/>
      <c r="T234" s="324"/>
      <c r="U234" s="34"/>
      <c r="V234" s="34"/>
      <c r="W234" s="35" t="s">
        <v>69</v>
      </c>
      <c r="X234" s="318">
        <v>0</v>
      </c>
      <c r="Y234" s="319">
        <f>IFERROR(IF(X234="","",X234),"")</f>
        <v>0</v>
      </c>
      <c r="Z234" s="36">
        <f>IFERROR(IF(X234="","",X234*0.0155),"")</f>
        <v>0</v>
      </c>
      <c r="AA234" s="56"/>
      <c r="AB234" s="57"/>
      <c r="AC234" s="232" t="s">
        <v>339</v>
      </c>
      <c r="AG234" s="67"/>
      <c r="AJ234" s="71" t="s">
        <v>71</v>
      </c>
      <c r="AK234" s="71">
        <v>1</v>
      </c>
      <c r="BB234" s="23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40"/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333"/>
      <c r="N235" s="333"/>
      <c r="O235" s="341"/>
      <c r="P235" s="329" t="s">
        <v>72</v>
      </c>
      <c r="Q235" s="330"/>
      <c r="R235" s="330"/>
      <c r="S235" s="330"/>
      <c r="T235" s="330"/>
      <c r="U235" s="330"/>
      <c r="V235" s="331"/>
      <c r="W235" s="37" t="s">
        <v>69</v>
      </c>
      <c r="X235" s="320">
        <f>IFERROR(SUM(X234:X234),"0")</f>
        <v>0</v>
      </c>
      <c r="Y235" s="320">
        <f>IFERROR(SUM(Y234:Y234),"0")</f>
        <v>0</v>
      </c>
      <c r="Z235" s="320">
        <f>IFERROR(IF(Z234="",0,Z234),"0")</f>
        <v>0</v>
      </c>
      <c r="AA235" s="321"/>
      <c r="AB235" s="321"/>
      <c r="AC235" s="321"/>
    </row>
    <row r="236" spans="1:68" x14ac:dyDescent="0.2">
      <c r="A236" s="333"/>
      <c r="B236" s="333"/>
      <c r="C236" s="333"/>
      <c r="D236" s="333"/>
      <c r="E236" s="333"/>
      <c r="F236" s="333"/>
      <c r="G236" s="333"/>
      <c r="H236" s="333"/>
      <c r="I236" s="333"/>
      <c r="J236" s="333"/>
      <c r="K236" s="333"/>
      <c r="L236" s="333"/>
      <c r="M236" s="333"/>
      <c r="N236" s="333"/>
      <c r="O236" s="341"/>
      <c r="P236" s="329" t="s">
        <v>72</v>
      </c>
      <c r="Q236" s="330"/>
      <c r="R236" s="330"/>
      <c r="S236" s="330"/>
      <c r="T236" s="330"/>
      <c r="U236" s="330"/>
      <c r="V236" s="331"/>
      <c r="W236" s="37" t="s">
        <v>73</v>
      </c>
      <c r="X236" s="320">
        <f>IFERROR(SUMPRODUCT(X234:X234*H234:H234),"0")</f>
        <v>0</v>
      </c>
      <c r="Y236" s="320">
        <f>IFERROR(SUMPRODUCT(Y234:Y234*H234:H234),"0")</f>
        <v>0</v>
      </c>
      <c r="Z236" s="37"/>
      <c r="AA236" s="321"/>
      <c r="AB236" s="321"/>
      <c r="AC236" s="321"/>
    </row>
    <row r="237" spans="1:68" ht="14.25" customHeight="1" x14ac:dyDescent="0.25">
      <c r="A237" s="342" t="s">
        <v>126</v>
      </c>
      <c r="B237" s="333"/>
      <c r="C237" s="333"/>
      <c r="D237" s="333"/>
      <c r="E237" s="333"/>
      <c r="F237" s="333"/>
      <c r="G237" s="333"/>
      <c r="H237" s="333"/>
      <c r="I237" s="333"/>
      <c r="J237" s="333"/>
      <c r="K237" s="333"/>
      <c r="L237" s="333"/>
      <c r="M237" s="333"/>
      <c r="N237" s="333"/>
      <c r="O237" s="333"/>
      <c r="P237" s="333"/>
      <c r="Q237" s="333"/>
      <c r="R237" s="333"/>
      <c r="S237" s="333"/>
      <c r="T237" s="333"/>
      <c r="U237" s="333"/>
      <c r="V237" s="333"/>
      <c r="W237" s="333"/>
      <c r="X237" s="333"/>
      <c r="Y237" s="333"/>
      <c r="Z237" s="333"/>
      <c r="AA237" s="314"/>
      <c r="AB237" s="314"/>
      <c r="AC237" s="314"/>
    </row>
    <row r="238" spans="1:68" ht="27" customHeight="1" x14ac:dyDescent="0.25">
      <c r="A238" s="54" t="s">
        <v>340</v>
      </c>
      <c r="B238" s="54" t="s">
        <v>341</v>
      </c>
      <c r="C238" s="31">
        <v>4301135692</v>
      </c>
      <c r="D238" s="325">
        <v>4620207490570</v>
      </c>
      <c r="E238" s="326"/>
      <c r="F238" s="317">
        <v>0.2</v>
      </c>
      <c r="G238" s="32">
        <v>12</v>
      </c>
      <c r="H238" s="317">
        <v>2.4</v>
      </c>
      <c r="I238" s="31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IFERROR(IF(X238="","",X238*0.01788),"")</f>
        <v>0</v>
      </c>
      <c r="AA238" s="56"/>
      <c r="AB238" s="57"/>
      <c r="AC238" s="234" t="s">
        <v>342</v>
      </c>
      <c r="AG238" s="67"/>
      <c r="AJ238" s="71" t="s">
        <v>71</v>
      </c>
      <c r="AK238" s="71">
        <v>1</v>
      </c>
      <c r="BB238" s="235" t="s">
        <v>81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343</v>
      </c>
      <c r="B239" s="54" t="s">
        <v>344</v>
      </c>
      <c r="C239" s="31">
        <v>4301135691</v>
      </c>
      <c r="D239" s="325">
        <v>4620207490549</v>
      </c>
      <c r="E239" s="326"/>
      <c r="F239" s="317">
        <v>0.2</v>
      </c>
      <c r="G239" s="32">
        <v>12</v>
      </c>
      <c r="H239" s="317">
        <v>2.4</v>
      </c>
      <c r="I239" s="31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IFERROR(IF(X239="","",X239*0.01788),"")</f>
        <v>0</v>
      </c>
      <c r="AA239" s="56"/>
      <c r="AB239" s="57"/>
      <c r="AC239" s="236" t="s">
        <v>342</v>
      </c>
      <c r="AG239" s="67"/>
      <c r="AJ239" s="71" t="s">
        <v>71</v>
      </c>
      <c r="AK239" s="71">
        <v>1</v>
      </c>
      <c r="BB239" s="237" t="s">
        <v>81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345</v>
      </c>
      <c r="B240" s="54" t="s">
        <v>346</v>
      </c>
      <c r="C240" s="31">
        <v>4301135694</v>
      </c>
      <c r="D240" s="325">
        <v>4620207490501</v>
      </c>
      <c r="E240" s="326"/>
      <c r="F240" s="317">
        <v>0.2</v>
      </c>
      <c r="G240" s="32">
        <v>12</v>
      </c>
      <c r="H240" s="317">
        <v>2.4</v>
      </c>
      <c r="I240" s="31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38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0" s="323"/>
      <c r="R240" s="323"/>
      <c r="S240" s="323"/>
      <c r="T240" s="324"/>
      <c r="U240" s="34"/>
      <c r="V240" s="34"/>
      <c r="W240" s="35" t="s">
        <v>69</v>
      </c>
      <c r="X240" s="318">
        <v>0</v>
      </c>
      <c r="Y240" s="319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342</v>
      </c>
      <c r="AG240" s="67"/>
      <c r="AJ240" s="71" t="s">
        <v>71</v>
      </c>
      <c r="AK240" s="71">
        <v>1</v>
      </c>
      <c r="BB240" s="239" t="s">
        <v>81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0"/>
      <c r="B241" s="333"/>
      <c r="C241" s="333"/>
      <c r="D241" s="333"/>
      <c r="E241" s="333"/>
      <c r="F241" s="333"/>
      <c r="G241" s="333"/>
      <c r="H241" s="333"/>
      <c r="I241" s="333"/>
      <c r="J241" s="333"/>
      <c r="K241" s="333"/>
      <c r="L241" s="333"/>
      <c r="M241" s="333"/>
      <c r="N241" s="333"/>
      <c r="O241" s="341"/>
      <c r="P241" s="329" t="s">
        <v>72</v>
      </c>
      <c r="Q241" s="330"/>
      <c r="R241" s="330"/>
      <c r="S241" s="330"/>
      <c r="T241" s="330"/>
      <c r="U241" s="330"/>
      <c r="V241" s="331"/>
      <c r="W241" s="37" t="s">
        <v>69</v>
      </c>
      <c r="X241" s="320">
        <f>IFERROR(SUM(X238:X240),"0")</f>
        <v>0</v>
      </c>
      <c r="Y241" s="320">
        <f>IFERROR(SUM(Y238:Y240),"0")</f>
        <v>0</v>
      </c>
      <c r="Z241" s="320">
        <f>IFERROR(IF(Z238="",0,Z238),"0")+IFERROR(IF(Z239="",0,Z239),"0")+IFERROR(IF(Z240="",0,Z240),"0")</f>
        <v>0</v>
      </c>
      <c r="AA241" s="321"/>
      <c r="AB241" s="321"/>
      <c r="AC241" s="321"/>
    </row>
    <row r="242" spans="1:68" x14ac:dyDescent="0.2">
      <c r="A242" s="333"/>
      <c r="B242" s="333"/>
      <c r="C242" s="333"/>
      <c r="D242" s="333"/>
      <c r="E242" s="333"/>
      <c r="F242" s="333"/>
      <c r="G242" s="333"/>
      <c r="H242" s="333"/>
      <c r="I242" s="333"/>
      <c r="J242" s="333"/>
      <c r="K242" s="333"/>
      <c r="L242" s="333"/>
      <c r="M242" s="333"/>
      <c r="N242" s="333"/>
      <c r="O242" s="341"/>
      <c r="P242" s="329" t="s">
        <v>72</v>
      </c>
      <c r="Q242" s="330"/>
      <c r="R242" s="330"/>
      <c r="S242" s="330"/>
      <c r="T242" s="330"/>
      <c r="U242" s="330"/>
      <c r="V242" s="331"/>
      <c r="W242" s="37" t="s">
        <v>73</v>
      </c>
      <c r="X242" s="320">
        <f>IFERROR(SUMPRODUCT(X238:X240*H238:H240),"0")</f>
        <v>0</v>
      </c>
      <c r="Y242" s="320">
        <f>IFERROR(SUMPRODUCT(Y238:Y240*H238:H240),"0")</f>
        <v>0</v>
      </c>
      <c r="Z242" s="37"/>
      <c r="AA242" s="321"/>
      <c r="AB242" s="321"/>
      <c r="AC242" s="321"/>
    </row>
    <row r="243" spans="1:68" ht="16.5" customHeight="1" x14ac:dyDescent="0.25">
      <c r="A243" s="332" t="s">
        <v>347</v>
      </c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3"/>
      <c r="N243" s="333"/>
      <c r="O243" s="333"/>
      <c r="P243" s="333"/>
      <c r="Q243" s="333"/>
      <c r="R243" s="333"/>
      <c r="S243" s="333"/>
      <c r="T243" s="333"/>
      <c r="U243" s="333"/>
      <c r="V243" s="333"/>
      <c r="W243" s="333"/>
      <c r="X243" s="333"/>
      <c r="Y243" s="333"/>
      <c r="Z243" s="333"/>
      <c r="AA243" s="313"/>
      <c r="AB243" s="313"/>
      <c r="AC243" s="313"/>
    </row>
    <row r="244" spans="1:68" ht="14.25" customHeight="1" x14ac:dyDescent="0.25">
      <c r="A244" s="342" t="s">
        <v>63</v>
      </c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3"/>
      <c r="N244" s="333"/>
      <c r="O244" s="333"/>
      <c r="P244" s="333"/>
      <c r="Q244" s="333"/>
      <c r="R244" s="333"/>
      <c r="S244" s="333"/>
      <c r="T244" s="333"/>
      <c r="U244" s="333"/>
      <c r="V244" s="333"/>
      <c r="W244" s="333"/>
      <c r="X244" s="333"/>
      <c r="Y244" s="333"/>
      <c r="Z244" s="333"/>
      <c r="AA244" s="314"/>
      <c r="AB244" s="314"/>
      <c r="AC244" s="314"/>
    </row>
    <row r="245" spans="1:68" ht="16.5" customHeight="1" x14ac:dyDescent="0.25">
      <c r="A245" s="54" t="s">
        <v>348</v>
      </c>
      <c r="B245" s="54" t="s">
        <v>349</v>
      </c>
      <c r="C245" s="31">
        <v>4301071063</v>
      </c>
      <c r="D245" s="325">
        <v>4607111039019</v>
      </c>
      <c r="E245" s="326"/>
      <c r="F245" s="317">
        <v>0.43</v>
      </c>
      <c r="G245" s="32">
        <v>16</v>
      </c>
      <c r="H245" s="317">
        <v>6.88</v>
      </c>
      <c r="I245" s="317">
        <v>7.2060000000000004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4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323"/>
      <c r="R245" s="323"/>
      <c r="S245" s="323"/>
      <c r="T245" s="324"/>
      <c r="U245" s="34"/>
      <c r="V245" s="34"/>
      <c r="W245" s="35" t="s">
        <v>69</v>
      </c>
      <c r="X245" s="318">
        <v>0</v>
      </c>
      <c r="Y245" s="319">
        <f>IFERROR(IF(X245="","",X245),"")</f>
        <v>0</v>
      </c>
      <c r="Z245" s="36">
        <f>IFERROR(IF(X245="","",X245*0.0155),"")</f>
        <v>0</v>
      </c>
      <c r="AA245" s="56"/>
      <c r="AB245" s="57"/>
      <c r="AC245" s="240" t="s">
        <v>350</v>
      </c>
      <c r="AG245" s="67"/>
      <c r="AJ245" s="71" t="s">
        <v>71</v>
      </c>
      <c r="AK245" s="71">
        <v>1</v>
      </c>
      <c r="BB245" s="24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16.5" customHeight="1" x14ac:dyDescent="0.25">
      <c r="A246" s="54" t="s">
        <v>351</v>
      </c>
      <c r="B246" s="54" t="s">
        <v>352</v>
      </c>
      <c r="C246" s="31">
        <v>4301071000</v>
      </c>
      <c r="D246" s="325">
        <v>4607111038708</v>
      </c>
      <c r="E246" s="326"/>
      <c r="F246" s="317">
        <v>0.8</v>
      </c>
      <c r="G246" s="32">
        <v>8</v>
      </c>
      <c r="H246" s="317">
        <v>6.4</v>
      </c>
      <c r="I246" s="317">
        <v>6.67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323"/>
      <c r="R246" s="323"/>
      <c r="S246" s="323"/>
      <c r="T246" s="324"/>
      <c r="U246" s="34"/>
      <c r="V246" s="34"/>
      <c r="W246" s="35" t="s">
        <v>69</v>
      </c>
      <c r="X246" s="318">
        <v>0</v>
      </c>
      <c r="Y246" s="319">
        <f>IFERROR(IF(X246="","",X246),"")</f>
        <v>0</v>
      </c>
      <c r="Z246" s="36">
        <f>IFERROR(IF(X246="","",X246*0.0155),"")</f>
        <v>0</v>
      </c>
      <c r="AA246" s="56"/>
      <c r="AB246" s="57"/>
      <c r="AC246" s="242" t="s">
        <v>350</v>
      </c>
      <c r="AG246" s="67"/>
      <c r="AJ246" s="71" t="s">
        <v>71</v>
      </c>
      <c r="AK246" s="71">
        <v>1</v>
      </c>
      <c r="BB246" s="24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40"/>
      <c r="B247" s="333"/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3"/>
      <c r="N247" s="333"/>
      <c r="O247" s="341"/>
      <c r="P247" s="329" t="s">
        <v>72</v>
      </c>
      <c r="Q247" s="330"/>
      <c r="R247" s="330"/>
      <c r="S247" s="330"/>
      <c r="T247" s="330"/>
      <c r="U247" s="330"/>
      <c r="V247" s="331"/>
      <c r="W247" s="37" t="s">
        <v>69</v>
      </c>
      <c r="X247" s="320">
        <f>IFERROR(SUM(X245:X246),"0")</f>
        <v>0</v>
      </c>
      <c r="Y247" s="320">
        <f>IFERROR(SUM(Y245:Y246),"0")</f>
        <v>0</v>
      </c>
      <c r="Z247" s="320">
        <f>IFERROR(IF(Z245="",0,Z245),"0")+IFERROR(IF(Z246="",0,Z246),"0")</f>
        <v>0</v>
      </c>
      <c r="AA247" s="321"/>
      <c r="AB247" s="321"/>
      <c r="AC247" s="321"/>
    </row>
    <row r="248" spans="1:68" x14ac:dyDescent="0.2">
      <c r="A248" s="333"/>
      <c r="B248" s="333"/>
      <c r="C248" s="333"/>
      <c r="D248" s="333"/>
      <c r="E248" s="333"/>
      <c r="F248" s="333"/>
      <c r="G248" s="333"/>
      <c r="H248" s="333"/>
      <c r="I248" s="333"/>
      <c r="J248" s="333"/>
      <c r="K248" s="333"/>
      <c r="L248" s="333"/>
      <c r="M248" s="333"/>
      <c r="N248" s="333"/>
      <c r="O248" s="341"/>
      <c r="P248" s="329" t="s">
        <v>72</v>
      </c>
      <c r="Q248" s="330"/>
      <c r="R248" s="330"/>
      <c r="S248" s="330"/>
      <c r="T248" s="330"/>
      <c r="U248" s="330"/>
      <c r="V248" s="331"/>
      <c r="W248" s="37" t="s">
        <v>73</v>
      </c>
      <c r="X248" s="320">
        <f>IFERROR(SUMPRODUCT(X245:X246*H245:H246),"0")</f>
        <v>0</v>
      </c>
      <c r="Y248" s="320">
        <f>IFERROR(SUMPRODUCT(Y245:Y246*H245:H246),"0")</f>
        <v>0</v>
      </c>
      <c r="Z248" s="37"/>
      <c r="AA248" s="321"/>
      <c r="AB248" s="321"/>
      <c r="AC248" s="321"/>
    </row>
    <row r="249" spans="1:68" ht="27.75" customHeight="1" x14ac:dyDescent="0.2">
      <c r="A249" s="416" t="s">
        <v>353</v>
      </c>
      <c r="B249" s="417"/>
      <c r="C249" s="417"/>
      <c r="D249" s="417"/>
      <c r="E249" s="417"/>
      <c r="F249" s="417"/>
      <c r="G249" s="417"/>
      <c r="H249" s="417"/>
      <c r="I249" s="417"/>
      <c r="J249" s="417"/>
      <c r="K249" s="417"/>
      <c r="L249" s="417"/>
      <c r="M249" s="417"/>
      <c r="N249" s="417"/>
      <c r="O249" s="417"/>
      <c r="P249" s="417"/>
      <c r="Q249" s="417"/>
      <c r="R249" s="417"/>
      <c r="S249" s="417"/>
      <c r="T249" s="417"/>
      <c r="U249" s="417"/>
      <c r="V249" s="417"/>
      <c r="W249" s="417"/>
      <c r="X249" s="417"/>
      <c r="Y249" s="417"/>
      <c r="Z249" s="417"/>
      <c r="AA249" s="48"/>
      <c r="AB249" s="48"/>
      <c r="AC249" s="48"/>
    </row>
    <row r="250" spans="1:68" ht="16.5" customHeight="1" x14ac:dyDescent="0.25">
      <c r="A250" s="332" t="s">
        <v>354</v>
      </c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3"/>
      <c r="N250" s="333"/>
      <c r="O250" s="333"/>
      <c r="P250" s="333"/>
      <c r="Q250" s="333"/>
      <c r="R250" s="333"/>
      <c r="S250" s="333"/>
      <c r="T250" s="333"/>
      <c r="U250" s="333"/>
      <c r="V250" s="333"/>
      <c r="W250" s="333"/>
      <c r="X250" s="333"/>
      <c r="Y250" s="333"/>
      <c r="Z250" s="333"/>
      <c r="AA250" s="313"/>
      <c r="AB250" s="313"/>
      <c r="AC250" s="313"/>
    </row>
    <row r="251" spans="1:68" ht="14.25" customHeight="1" x14ac:dyDescent="0.25">
      <c r="A251" s="342" t="s">
        <v>63</v>
      </c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3"/>
      <c r="S251" s="333"/>
      <c r="T251" s="333"/>
      <c r="U251" s="333"/>
      <c r="V251" s="333"/>
      <c r="W251" s="333"/>
      <c r="X251" s="333"/>
      <c r="Y251" s="333"/>
      <c r="Z251" s="333"/>
      <c r="AA251" s="314"/>
      <c r="AB251" s="314"/>
      <c r="AC251" s="314"/>
    </row>
    <row r="252" spans="1:68" ht="27" customHeight="1" x14ac:dyDescent="0.25">
      <c r="A252" s="54" t="s">
        <v>355</v>
      </c>
      <c r="B252" s="54" t="s">
        <v>356</v>
      </c>
      <c r="C252" s="31">
        <v>4301071036</v>
      </c>
      <c r="D252" s="325">
        <v>4607111036162</v>
      </c>
      <c r="E252" s="326"/>
      <c r="F252" s="317">
        <v>0.8</v>
      </c>
      <c r="G252" s="32">
        <v>8</v>
      </c>
      <c r="H252" s="317">
        <v>6.4</v>
      </c>
      <c r="I252" s="317">
        <v>6.6811999999999996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90</v>
      </c>
      <c r="P252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323"/>
      <c r="R252" s="323"/>
      <c r="S252" s="323"/>
      <c r="T252" s="324"/>
      <c r="U252" s="34"/>
      <c r="V252" s="34"/>
      <c r="W252" s="35" t="s">
        <v>69</v>
      </c>
      <c r="X252" s="318">
        <v>0</v>
      </c>
      <c r="Y252" s="319">
        <f>IFERROR(IF(X252="","",X252),"")</f>
        <v>0</v>
      </c>
      <c r="Z252" s="36">
        <f>IFERROR(IF(X252="","",X252*0.0155),"")</f>
        <v>0</v>
      </c>
      <c r="AA252" s="56"/>
      <c r="AB252" s="57"/>
      <c r="AC252" s="244" t="s">
        <v>357</v>
      </c>
      <c r="AG252" s="67"/>
      <c r="AJ252" s="71" t="s">
        <v>71</v>
      </c>
      <c r="AK252" s="71">
        <v>1</v>
      </c>
      <c r="BB252" s="24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0"/>
      <c r="B253" s="333"/>
      <c r="C253" s="333"/>
      <c r="D253" s="333"/>
      <c r="E253" s="333"/>
      <c r="F253" s="333"/>
      <c r="G253" s="333"/>
      <c r="H253" s="333"/>
      <c r="I253" s="333"/>
      <c r="J253" s="333"/>
      <c r="K253" s="333"/>
      <c r="L253" s="333"/>
      <c r="M253" s="333"/>
      <c r="N253" s="333"/>
      <c r="O253" s="341"/>
      <c r="P253" s="329" t="s">
        <v>72</v>
      </c>
      <c r="Q253" s="330"/>
      <c r="R253" s="330"/>
      <c r="S253" s="330"/>
      <c r="T253" s="330"/>
      <c r="U253" s="330"/>
      <c r="V253" s="331"/>
      <c r="W253" s="37" t="s">
        <v>69</v>
      </c>
      <c r="X253" s="320">
        <f>IFERROR(SUM(X252:X252),"0")</f>
        <v>0</v>
      </c>
      <c r="Y253" s="320">
        <f>IFERROR(SUM(Y252:Y252),"0")</f>
        <v>0</v>
      </c>
      <c r="Z253" s="320">
        <f>IFERROR(IF(Z252="",0,Z252),"0")</f>
        <v>0</v>
      </c>
      <c r="AA253" s="321"/>
      <c r="AB253" s="321"/>
      <c r="AC253" s="321"/>
    </row>
    <row r="254" spans="1:68" x14ac:dyDescent="0.2">
      <c r="A254" s="333"/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3"/>
      <c r="N254" s="333"/>
      <c r="O254" s="341"/>
      <c r="P254" s="329" t="s">
        <v>72</v>
      </c>
      <c r="Q254" s="330"/>
      <c r="R254" s="330"/>
      <c r="S254" s="330"/>
      <c r="T254" s="330"/>
      <c r="U254" s="330"/>
      <c r="V254" s="331"/>
      <c r="W254" s="37" t="s">
        <v>73</v>
      </c>
      <c r="X254" s="320">
        <f>IFERROR(SUMPRODUCT(X252:X252*H252:H252),"0")</f>
        <v>0</v>
      </c>
      <c r="Y254" s="320">
        <f>IFERROR(SUMPRODUCT(Y252:Y252*H252:H252),"0")</f>
        <v>0</v>
      </c>
      <c r="Z254" s="37"/>
      <c r="AA254" s="321"/>
      <c r="AB254" s="321"/>
      <c r="AC254" s="321"/>
    </row>
    <row r="255" spans="1:68" ht="27.75" customHeight="1" x14ac:dyDescent="0.2">
      <c r="A255" s="416" t="s">
        <v>358</v>
      </c>
      <c r="B255" s="417"/>
      <c r="C255" s="417"/>
      <c r="D255" s="417"/>
      <c r="E255" s="417"/>
      <c r="F255" s="417"/>
      <c r="G255" s="417"/>
      <c r="H255" s="417"/>
      <c r="I255" s="417"/>
      <c r="J255" s="417"/>
      <c r="K255" s="417"/>
      <c r="L255" s="417"/>
      <c r="M255" s="417"/>
      <c r="N255" s="417"/>
      <c r="O255" s="417"/>
      <c r="P255" s="417"/>
      <c r="Q255" s="417"/>
      <c r="R255" s="417"/>
      <c r="S255" s="417"/>
      <c r="T255" s="417"/>
      <c r="U255" s="417"/>
      <c r="V255" s="417"/>
      <c r="W255" s="417"/>
      <c r="X255" s="417"/>
      <c r="Y255" s="417"/>
      <c r="Z255" s="417"/>
      <c r="AA255" s="48"/>
      <c r="AB255" s="48"/>
      <c r="AC255" s="48"/>
    </row>
    <row r="256" spans="1:68" ht="16.5" customHeight="1" x14ac:dyDescent="0.25">
      <c r="A256" s="332" t="s">
        <v>359</v>
      </c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3"/>
      <c r="N256" s="333"/>
      <c r="O256" s="333"/>
      <c r="P256" s="333"/>
      <c r="Q256" s="333"/>
      <c r="R256" s="333"/>
      <c r="S256" s="333"/>
      <c r="T256" s="333"/>
      <c r="U256" s="333"/>
      <c r="V256" s="333"/>
      <c r="W256" s="333"/>
      <c r="X256" s="333"/>
      <c r="Y256" s="333"/>
      <c r="Z256" s="333"/>
      <c r="AA256" s="313"/>
      <c r="AB256" s="313"/>
      <c r="AC256" s="313"/>
    </row>
    <row r="257" spans="1:68" ht="14.25" customHeight="1" x14ac:dyDescent="0.25">
      <c r="A257" s="342" t="s">
        <v>63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33"/>
      <c r="Z257" s="333"/>
      <c r="AA257" s="314"/>
      <c r="AB257" s="314"/>
      <c r="AC257" s="314"/>
    </row>
    <row r="258" spans="1:68" ht="27" customHeight="1" x14ac:dyDescent="0.25">
      <c r="A258" s="54" t="s">
        <v>360</v>
      </c>
      <c r="B258" s="54" t="s">
        <v>361</v>
      </c>
      <c r="C258" s="31">
        <v>4301071029</v>
      </c>
      <c r="D258" s="325">
        <v>4607111035899</v>
      </c>
      <c r="E258" s="326"/>
      <c r="F258" s="317">
        <v>1</v>
      </c>
      <c r="G258" s="32">
        <v>5</v>
      </c>
      <c r="H258" s="317">
        <v>5</v>
      </c>
      <c r="I258" s="317">
        <v>5.2619999999999996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180</v>
      </c>
      <c r="P258" s="39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323"/>
      <c r="R258" s="323"/>
      <c r="S258" s="323"/>
      <c r="T258" s="324"/>
      <c r="U258" s="34"/>
      <c r="V258" s="34"/>
      <c r="W258" s="35" t="s">
        <v>69</v>
      </c>
      <c r="X258" s="318">
        <v>0</v>
      </c>
      <c r="Y258" s="319">
        <f>IFERROR(IF(X258="","",X258),"")</f>
        <v>0</v>
      </c>
      <c r="Z258" s="36">
        <f>IFERROR(IF(X258="","",X258*0.0155),"")</f>
        <v>0</v>
      </c>
      <c r="AA258" s="56"/>
      <c r="AB258" s="57"/>
      <c r="AC258" s="246" t="s">
        <v>249</v>
      </c>
      <c r="AG258" s="67"/>
      <c r="AJ258" s="71" t="s">
        <v>71</v>
      </c>
      <c r="AK258" s="71">
        <v>1</v>
      </c>
      <c r="BB258" s="24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362</v>
      </c>
      <c r="B259" s="54" t="s">
        <v>363</v>
      </c>
      <c r="C259" s="31">
        <v>4301070991</v>
      </c>
      <c r="D259" s="325">
        <v>4607111038180</v>
      </c>
      <c r="E259" s="326"/>
      <c r="F259" s="317">
        <v>0.4</v>
      </c>
      <c r="G259" s="32">
        <v>16</v>
      </c>
      <c r="H259" s="317">
        <v>6.4</v>
      </c>
      <c r="I259" s="317">
        <v>6.71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37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323"/>
      <c r="R259" s="323"/>
      <c r="S259" s="323"/>
      <c r="T259" s="324"/>
      <c r="U259" s="34"/>
      <c r="V259" s="34"/>
      <c r="W259" s="35" t="s">
        <v>69</v>
      </c>
      <c r="X259" s="318">
        <v>0</v>
      </c>
      <c r="Y259" s="319">
        <f>IFERROR(IF(X259="","",X259),"")</f>
        <v>0</v>
      </c>
      <c r="Z259" s="36">
        <f>IFERROR(IF(X259="","",X259*0.0155),"")</f>
        <v>0</v>
      </c>
      <c r="AA259" s="56"/>
      <c r="AB259" s="57"/>
      <c r="AC259" s="248" t="s">
        <v>364</v>
      </c>
      <c r="AG259" s="67"/>
      <c r="AJ259" s="71" t="s">
        <v>71</v>
      </c>
      <c r="AK259" s="71">
        <v>1</v>
      </c>
      <c r="BB259" s="24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0"/>
      <c r="B260" s="333"/>
      <c r="C260" s="333"/>
      <c r="D260" s="333"/>
      <c r="E260" s="333"/>
      <c r="F260" s="333"/>
      <c r="G260" s="333"/>
      <c r="H260" s="333"/>
      <c r="I260" s="333"/>
      <c r="J260" s="333"/>
      <c r="K260" s="333"/>
      <c r="L260" s="333"/>
      <c r="M260" s="333"/>
      <c r="N260" s="333"/>
      <c r="O260" s="341"/>
      <c r="P260" s="329" t="s">
        <v>72</v>
      </c>
      <c r="Q260" s="330"/>
      <c r="R260" s="330"/>
      <c r="S260" s="330"/>
      <c r="T260" s="330"/>
      <c r="U260" s="330"/>
      <c r="V260" s="331"/>
      <c r="W260" s="37" t="s">
        <v>69</v>
      </c>
      <c r="X260" s="320">
        <f>IFERROR(SUM(X258:X259),"0")</f>
        <v>0</v>
      </c>
      <c r="Y260" s="320">
        <f>IFERROR(SUM(Y258:Y259),"0")</f>
        <v>0</v>
      </c>
      <c r="Z260" s="320">
        <f>IFERROR(IF(Z258="",0,Z258),"0")+IFERROR(IF(Z259="",0,Z259),"0")</f>
        <v>0</v>
      </c>
      <c r="AA260" s="321"/>
      <c r="AB260" s="321"/>
      <c r="AC260" s="321"/>
    </row>
    <row r="261" spans="1:68" x14ac:dyDescent="0.2">
      <c r="A261" s="333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41"/>
      <c r="P261" s="329" t="s">
        <v>72</v>
      </c>
      <c r="Q261" s="330"/>
      <c r="R261" s="330"/>
      <c r="S261" s="330"/>
      <c r="T261" s="330"/>
      <c r="U261" s="330"/>
      <c r="V261" s="331"/>
      <c r="W261" s="37" t="s">
        <v>73</v>
      </c>
      <c r="X261" s="320">
        <f>IFERROR(SUMPRODUCT(X258:X259*H258:H259),"0")</f>
        <v>0</v>
      </c>
      <c r="Y261" s="320">
        <f>IFERROR(SUMPRODUCT(Y258:Y259*H258:H259),"0")</f>
        <v>0</v>
      </c>
      <c r="Z261" s="37"/>
      <c r="AA261" s="321"/>
      <c r="AB261" s="321"/>
      <c r="AC261" s="321"/>
    </row>
    <row r="262" spans="1:68" ht="27.75" customHeight="1" x14ac:dyDescent="0.2">
      <c r="A262" s="416" t="s">
        <v>365</v>
      </c>
      <c r="B262" s="417"/>
      <c r="C262" s="417"/>
      <c r="D262" s="417"/>
      <c r="E262" s="417"/>
      <c r="F262" s="417"/>
      <c r="G262" s="417"/>
      <c r="H262" s="417"/>
      <c r="I262" s="417"/>
      <c r="J262" s="417"/>
      <c r="K262" s="417"/>
      <c r="L262" s="417"/>
      <c r="M262" s="417"/>
      <c r="N262" s="417"/>
      <c r="O262" s="417"/>
      <c r="P262" s="417"/>
      <c r="Q262" s="417"/>
      <c r="R262" s="417"/>
      <c r="S262" s="417"/>
      <c r="T262" s="417"/>
      <c r="U262" s="417"/>
      <c r="V262" s="417"/>
      <c r="W262" s="417"/>
      <c r="X262" s="417"/>
      <c r="Y262" s="417"/>
      <c r="Z262" s="417"/>
      <c r="AA262" s="48"/>
      <c r="AB262" s="48"/>
      <c r="AC262" s="48"/>
    </row>
    <row r="263" spans="1:68" ht="16.5" customHeight="1" x14ac:dyDescent="0.25">
      <c r="A263" s="332" t="s">
        <v>366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33"/>
      <c r="Z263" s="333"/>
      <c r="AA263" s="313"/>
      <c r="AB263" s="313"/>
      <c r="AC263" s="313"/>
    </row>
    <row r="264" spans="1:68" ht="14.25" customHeight="1" x14ac:dyDescent="0.25">
      <c r="A264" s="342" t="s">
        <v>367</v>
      </c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33"/>
      <c r="Z264" s="333"/>
      <c r="AA264" s="314"/>
      <c r="AB264" s="314"/>
      <c r="AC264" s="314"/>
    </row>
    <row r="265" spans="1:68" ht="27" customHeight="1" x14ac:dyDescent="0.25">
      <c r="A265" s="54" t="s">
        <v>368</v>
      </c>
      <c r="B265" s="54" t="s">
        <v>369</v>
      </c>
      <c r="C265" s="31">
        <v>4301133004</v>
      </c>
      <c r="D265" s="325">
        <v>4607111039774</v>
      </c>
      <c r="E265" s="326"/>
      <c r="F265" s="317">
        <v>0.25</v>
      </c>
      <c r="G265" s="32">
        <v>12</v>
      </c>
      <c r="H265" s="317">
        <v>3</v>
      </c>
      <c r="I265" s="317">
        <v>3.22</v>
      </c>
      <c r="J265" s="32">
        <v>70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6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5" s="323"/>
      <c r="R265" s="323"/>
      <c r="S265" s="323"/>
      <c r="T265" s="324"/>
      <c r="U265" s="34"/>
      <c r="V265" s="34"/>
      <c r="W265" s="35" t="s">
        <v>69</v>
      </c>
      <c r="X265" s="318">
        <v>0</v>
      </c>
      <c r="Y265" s="319">
        <f>IFERROR(IF(X265="","",X265),"")</f>
        <v>0</v>
      </c>
      <c r="Z265" s="36">
        <f>IFERROR(IF(X265="","",X265*0.01788),"")</f>
        <v>0</v>
      </c>
      <c r="AA265" s="56"/>
      <c r="AB265" s="57"/>
      <c r="AC265" s="250" t="s">
        <v>370</v>
      </c>
      <c r="AG265" s="67"/>
      <c r="AJ265" s="71" t="s">
        <v>71</v>
      </c>
      <c r="AK265" s="71">
        <v>1</v>
      </c>
      <c r="BB265" s="251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40"/>
      <c r="B266" s="333"/>
      <c r="C266" s="333"/>
      <c r="D266" s="333"/>
      <c r="E266" s="333"/>
      <c r="F266" s="333"/>
      <c r="G266" s="333"/>
      <c r="H266" s="333"/>
      <c r="I266" s="333"/>
      <c r="J266" s="333"/>
      <c r="K266" s="333"/>
      <c r="L266" s="333"/>
      <c r="M266" s="333"/>
      <c r="N266" s="333"/>
      <c r="O266" s="341"/>
      <c r="P266" s="329" t="s">
        <v>72</v>
      </c>
      <c r="Q266" s="330"/>
      <c r="R266" s="330"/>
      <c r="S266" s="330"/>
      <c r="T266" s="330"/>
      <c r="U266" s="330"/>
      <c r="V266" s="331"/>
      <c r="W266" s="37" t="s">
        <v>69</v>
      </c>
      <c r="X266" s="320">
        <f>IFERROR(SUM(X265:X265),"0")</f>
        <v>0</v>
      </c>
      <c r="Y266" s="320">
        <f>IFERROR(SUM(Y265:Y265),"0")</f>
        <v>0</v>
      </c>
      <c r="Z266" s="320">
        <f>IFERROR(IF(Z265="",0,Z265),"0")</f>
        <v>0</v>
      </c>
      <c r="AA266" s="321"/>
      <c r="AB266" s="321"/>
      <c r="AC266" s="321"/>
    </row>
    <row r="267" spans="1:68" x14ac:dyDescent="0.2">
      <c r="A267" s="333"/>
      <c r="B267" s="333"/>
      <c r="C267" s="333"/>
      <c r="D267" s="333"/>
      <c r="E267" s="333"/>
      <c r="F267" s="333"/>
      <c r="G267" s="333"/>
      <c r="H267" s="333"/>
      <c r="I267" s="333"/>
      <c r="J267" s="333"/>
      <c r="K267" s="333"/>
      <c r="L267" s="333"/>
      <c r="M267" s="333"/>
      <c r="N267" s="333"/>
      <c r="O267" s="341"/>
      <c r="P267" s="329" t="s">
        <v>72</v>
      </c>
      <c r="Q267" s="330"/>
      <c r="R267" s="330"/>
      <c r="S267" s="330"/>
      <c r="T267" s="330"/>
      <c r="U267" s="330"/>
      <c r="V267" s="331"/>
      <c r="W267" s="37" t="s">
        <v>73</v>
      </c>
      <c r="X267" s="320">
        <f>IFERROR(SUMPRODUCT(X265:X265*H265:H265),"0")</f>
        <v>0</v>
      </c>
      <c r="Y267" s="320">
        <f>IFERROR(SUMPRODUCT(Y265:Y265*H265:H265),"0")</f>
        <v>0</v>
      </c>
      <c r="Z267" s="37"/>
      <c r="AA267" s="321"/>
      <c r="AB267" s="321"/>
      <c r="AC267" s="321"/>
    </row>
    <row r="268" spans="1:68" ht="14.25" customHeight="1" x14ac:dyDescent="0.25">
      <c r="A268" s="342" t="s">
        <v>126</v>
      </c>
      <c r="B268" s="333"/>
      <c r="C268" s="333"/>
      <c r="D268" s="333"/>
      <c r="E268" s="333"/>
      <c r="F268" s="333"/>
      <c r="G268" s="333"/>
      <c r="H268" s="333"/>
      <c r="I268" s="333"/>
      <c r="J268" s="333"/>
      <c r="K268" s="333"/>
      <c r="L268" s="333"/>
      <c r="M268" s="333"/>
      <c r="N268" s="333"/>
      <c r="O268" s="333"/>
      <c r="P268" s="333"/>
      <c r="Q268" s="333"/>
      <c r="R268" s="333"/>
      <c r="S268" s="333"/>
      <c r="T268" s="333"/>
      <c r="U268" s="333"/>
      <c r="V268" s="333"/>
      <c r="W268" s="333"/>
      <c r="X268" s="333"/>
      <c r="Y268" s="333"/>
      <c r="Z268" s="333"/>
      <c r="AA268" s="314"/>
      <c r="AB268" s="314"/>
      <c r="AC268" s="314"/>
    </row>
    <row r="269" spans="1:68" ht="37.5" customHeight="1" x14ac:dyDescent="0.25">
      <c r="A269" s="54" t="s">
        <v>371</v>
      </c>
      <c r="B269" s="54" t="s">
        <v>372</v>
      </c>
      <c r="C269" s="31">
        <v>4301135400</v>
      </c>
      <c r="D269" s="325">
        <v>4607111039361</v>
      </c>
      <c r="E269" s="326"/>
      <c r="F269" s="317">
        <v>0.25</v>
      </c>
      <c r="G269" s="32">
        <v>12</v>
      </c>
      <c r="H269" s="317">
        <v>3</v>
      </c>
      <c r="I269" s="317">
        <v>3.7035999999999998</v>
      </c>
      <c r="J269" s="32">
        <v>70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8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323"/>
      <c r="R269" s="323"/>
      <c r="S269" s="323"/>
      <c r="T269" s="324"/>
      <c r="U269" s="34"/>
      <c r="V269" s="34"/>
      <c r="W269" s="35" t="s">
        <v>69</v>
      </c>
      <c r="X269" s="318">
        <v>0</v>
      </c>
      <c r="Y269" s="319">
        <f>IFERROR(IF(X269="","",X269),"")</f>
        <v>0</v>
      </c>
      <c r="Z269" s="36">
        <f>IFERROR(IF(X269="","",X269*0.01788),"")</f>
        <v>0</v>
      </c>
      <c r="AA269" s="56"/>
      <c r="AB269" s="57"/>
      <c r="AC269" s="252" t="s">
        <v>370</v>
      </c>
      <c r="AG269" s="67"/>
      <c r="AJ269" s="71" t="s">
        <v>71</v>
      </c>
      <c r="AK269" s="71">
        <v>1</v>
      </c>
      <c r="BB269" s="253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40"/>
      <c r="B270" s="333"/>
      <c r="C270" s="333"/>
      <c r="D270" s="333"/>
      <c r="E270" s="333"/>
      <c r="F270" s="333"/>
      <c r="G270" s="333"/>
      <c r="H270" s="333"/>
      <c r="I270" s="333"/>
      <c r="J270" s="333"/>
      <c r="K270" s="333"/>
      <c r="L270" s="333"/>
      <c r="M270" s="333"/>
      <c r="N270" s="333"/>
      <c r="O270" s="341"/>
      <c r="P270" s="329" t="s">
        <v>72</v>
      </c>
      <c r="Q270" s="330"/>
      <c r="R270" s="330"/>
      <c r="S270" s="330"/>
      <c r="T270" s="330"/>
      <c r="U270" s="330"/>
      <c r="V270" s="331"/>
      <c r="W270" s="37" t="s">
        <v>69</v>
      </c>
      <c r="X270" s="320">
        <f>IFERROR(SUM(X269:X269),"0")</f>
        <v>0</v>
      </c>
      <c r="Y270" s="320">
        <f>IFERROR(SUM(Y269:Y269),"0")</f>
        <v>0</v>
      </c>
      <c r="Z270" s="320">
        <f>IFERROR(IF(Z269="",0,Z269),"0")</f>
        <v>0</v>
      </c>
      <c r="AA270" s="321"/>
      <c r="AB270" s="321"/>
      <c r="AC270" s="321"/>
    </row>
    <row r="271" spans="1:68" x14ac:dyDescent="0.2">
      <c r="A271" s="333"/>
      <c r="B271" s="333"/>
      <c r="C271" s="333"/>
      <c r="D271" s="333"/>
      <c r="E271" s="333"/>
      <c r="F271" s="333"/>
      <c r="G271" s="333"/>
      <c r="H271" s="333"/>
      <c r="I271" s="333"/>
      <c r="J271" s="333"/>
      <c r="K271" s="333"/>
      <c r="L271" s="333"/>
      <c r="M271" s="333"/>
      <c r="N271" s="333"/>
      <c r="O271" s="341"/>
      <c r="P271" s="329" t="s">
        <v>72</v>
      </c>
      <c r="Q271" s="330"/>
      <c r="R271" s="330"/>
      <c r="S271" s="330"/>
      <c r="T271" s="330"/>
      <c r="U271" s="330"/>
      <c r="V271" s="331"/>
      <c r="W271" s="37" t="s">
        <v>73</v>
      </c>
      <c r="X271" s="320">
        <f>IFERROR(SUMPRODUCT(X269:X269*H269:H269),"0")</f>
        <v>0</v>
      </c>
      <c r="Y271" s="320">
        <f>IFERROR(SUMPRODUCT(Y269:Y269*H269:H269),"0")</f>
        <v>0</v>
      </c>
      <c r="Z271" s="37"/>
      <c r="AA271" s="321"/>
      <c r="AB271" s="321"/>
      <c r="AC271" s="321"/>
    </row>
    <row r="272" spans="1:68" ht="27.75" customHeight="1" x14ac:dyDescent="0.2">
      <c r="A272" s="416" t="s">
        <v>234</v>
      </c>
      <c r="B272" s="417"/>
      <c r="C272" s="417"/>
      <c r="D272" s="417"/>
      <c r="E272" s="417"/>
      <c r="F272" s="417"/>
      <c r="G272" s="417"/>
      <c r="H272" s="417"/>
      <c r="I272" s="417"/>
      <c r="J272" s="417"/>
      <c r="K272" s="417"/>
      <c r="L272" s="417"/>
      <c r="M272" s="417"/>
      <c r="N272" s="417"/>
      <c r="O272" s="417"/>
      <c r="P272" s="417"/>
      <c r="Q272" s="417"/>
      <c r="R272" s="417"/>
      <c r="S272" s="417"/>
      <c r="T272" s="417"/>
      <c r="U272" s="417"/>
      <c r="V272" s="417"/>
      <c r="W272" s="417"/>
      <c r="X272" s="417"/>
      <c r="Y272" s="417"/>
      <c r="Z272" s="417"/>
      <c r="AA272" s="48"/>
      <c r="AB272" s="48"/>
      <c r="AC272" s="48"/>
    </row>
    <row r="273" spans="1:68" ht="16.5" customHeight="1" x14ac:dyDescent="0.25">
      <c r="A273" s="332" t="s">
        <v>234</v>
      </c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3"/>
      <c r="N273" s="333"/>
      <c r="O273" s="333"/>
      <c r="P273" s="333"/>
      <c r="Q273" s="333"/>
      <c r="R273" s="333"/>
      <c r="S273" s="333"/>
      <c r="T273" s="333"/>
      <c r="U273" s="333"/>
      <c r="V273" s="333"/>
      <c r="W273" s="333"/>
      <c r="X273" s="333"/>
      <c r="Y273" s="333"/>
      <c r="Z273" s="333"/>
      <c r="AA273" s="313"/>
      <c r="AB273" s="313"/>
      <c r="AC273" s="313"/>
    </row>
    <row r="274" spans="1:68" ht="14.25" customHeight="1" x14ac:dyDescent="0.25">
      <c r="A274" s="342" t="s">
        <v>63</v>
      </c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3"/>
      <c r="S274" s="333"/>
      <c r="T274" s="333"/>
      <c r="U274" s="333"/>
      <c r="V274" s="333"/>
      <c r="W274" s="333"/>
      <c r="X274" s="333"/>
      <c r="Y274" s="333"/>
      <c r="Z274" s="333"/>
      <c r="AA274" s="314"/>
      <c r="AB274" s="314"/>
      <c r="AC274" s="314"/>
    </row>
    <row r="275" spans="1:68" ht="27" customHeight="1" x14ac:dyDescent="0.25">
      <c r="A275" s="54" t="s">
        <v>373</v>
      </c>
      <c r="B275" s="54" t="s">
        <v>374</v>
      </c>
      <c r="C275" s="31">
        <v>4301071014</v>
      </c>
      <c r="D275" s="325">
        <v>4640242181264</v>
      </c>
      <c r="E275" s="326"/>
      <c r="F275" s="317">
        <v>0.7</v>
      </c>
      <c r="G275" s="32">
        <v>10</v>
      </c>
      <c r="H275" s="317">
        <v>7</v>
      </c>
      <c r="I275" s="317">
        <v>7.28</v>
      </c>
      <c r="J275" s="32">
        <v>84</v>
      </c>
      <c r="K275" s="32" t="s">
        <v>66</v>
      </c>
      <c r="L275" s="32" t="s">
        <v>67</v>
      </c>
      <c r="M275" s="33" t="s">
        <v>68</v>
      </c>
      <c r="N275" s="33"/>
      <c r="O275" s="32">
        <v>180</v>
      </c>
      <c r="P275" s="351" t="s">
        <v>375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IFERROR(IF(X275="","",X275*0.0155),"")</f>
        <v>0</v>
      </c>
      <c r="AA275" s="56"/>
      <c r="AB275" s="57"/>
      <c r="AC275" s="254" t="s">
        <v>376</v>
      </c>
      <c r="AG275" s="67"/>
      <c r="AJ275" s="71" t="s">
        <v>71</v>
      </c>
      <c r="AK275" s="71">
        <v>1</v>
      </c>
      <c r="BB275" s="255" t="s">
        <v>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377</v>
      </c>
      <c r="B276" s="54" t="s">
        <v>378</v>
      </c>
      <c r="C276" s="31">
        <v>4301071021</v>
      </c>
      <c r="D276" s="325">
        <v>4640242181325</v>
      </c>
      <c r="E276" s="326"/>
      <c r="F276" s="317">
        <v>0.7</v>
      </c>
      <c r="G276" s="32">
        <v>10</v>
      </c>
      <c r="H276" s="317">
        <v>7</v>
      </c>
      <c r="I276" s="317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94" t="s">
        <v>379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56" t="s">
        <v>376</v>
      </c>
      <c r="AG276" s="67"/>
      <c r="AJ276" s="71" t="s">
        <v>71</v>
      </c>
      <c r="AK276" s="71">
        <v>1</v>
      </c>
      <c r="BB276" s="257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380</v>
      </c>
      <c r="B277" s="54" t="s">
        <v>381</v>
      </c>
      <c r="C277" s="31">
        <v>4301070993</v>
      </c>
      <c r="D277" s="325">
        <v>4640242180670</v>
      </c>
      <c r="E277" s="326"/>
      <c r="F277" s="317">
        <v>1</v>
      </c>
      <c r="G277" s="32">
        <v>6</v>
      </c>
      <c r="H277" s="317">
        <v>6</v>
      </c>
      <c r="I277" s="317">
        <v>6.23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29" t="s">
        <v>382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383</v>
      </c>
      <c r="AG277" s="67"/>
      <c r="AJ277" s="71" t="s">
        <v>71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0"/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3"/>
      <c r="N278" s="333"/>
      <c r="O278" s="341"/>
      <c r="P278" s="329" t="s">
        <v>72</v>
      </c>
      <c r="Q278" s="330"/>
      <c r="R278" s="330"/>
      <c r="S278" s="330"/>
      <c r="T278" s="330"/>
      <c r="U278" s="330"/>
      <c r="V278" s="331"/>
      <c r="W278" s="37" t="s">
        <v>69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x14ac:dyDescent="0.2">
      <c r="A279" s="333"/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3"/>
      <c r="N279" s="333"/>
      <c r="O279" s="341"/>
      <c r="P279" s="329" t="s">
        <v>72</v>
      </c>
      <c r="Q279" s="330"/>
      <c r="R279" s="330"/>
      <c r="S279" s="330"/>
      <c r="T279" s="330"/>
      <c r="U279" s="330"/>
      <c r="V279" s="331"/>
      <c r="W279" s="37" t="s">
        <v>73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customHeight="1" x14ac:dyDescent="0.25">
      <c r="A280" s="342" t="s">
        <v>148</v>
      </c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33"/>
      <c r="Z280" s="333"/>
      <c r="AA280" s="314"/>
      <c r="AB280" s="314"/>
      <c r="AC280" s="314"/>
    </row>
    <row r="281" spans="1:68" ht="27" customHeight="1" x14ac:dyDescent="0.25">
      <c r="A281" s="54" t="s">
        <v>384</v>
      </c>
      <c r="B281" s="54" t="s">
        <v>385</v>
      </c>
      <c r="C281" s="31">
        <v>4301131019</v>
      </c>
      <c r="D281" s="325">
        <v>4640242180427</v>
      </c>
      <c r="E281" s="326"/>
      <c r="F281" s="317">
        <v>1.8</v>
      </c>
      <c r="G281" s="32">
        <v>1</v>
      </c>
      <c r="H281" s="317">
        <v>1.8</v>
      </c>
      <c r="I281" s="317">
        <v>1.915</v>
      </c>
      <c r="J281" s="32">
        <v>234</v>
      </c>
      <c r="K281" s="32" t="s">
        <v>137</v>
      </c>
      <c r="L281" s="32" t="s">
        <v>67</v>
      </c>
      <c r="M281" s="33" t="s">
        <v>68</v>
      </c>
      <c r="N281" s="33"/>
      <c r="O281" s="32">
        <v>180</v>
      </c>
      <c r="P281" s="39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54</v>
      </c>
      <c r="Y281" s="319">
        <f>IFERROR(IF(X281="","",X281),"")</f>
        <v>54</v>
      </c>
      <c r="Z281" s="36">
        <f>IFERROR(IF(X281="","",X281*0.00502),"")</f>
        <v>0.27107999999999999</v>
      </c>
      <c r="AA281" s="56"/>
      <c r="AB281" s="57"/>
      <c r="AC281" s="260" t="s">
        <v>386</v>
      </c>
      <c r="AG281" s="67"/>
      <c r="AJ281" s="71" t="s">
        <v>71</v>
      </c>
      <c r="AK281" s="71">
        <v>1</v>
      </c>
      <c r="BB281" s="261" t="s">
        <v>81</v>
      </c>
      <c r="BM281" s="67">
        <f>IFERROR(X281*I281,"0")</f>
        <v>103.41</v>
      </c>
      <c r="BN281" s="67">
        <f>IFERROR(Y281*I281,"0")</f>
        <v>103.41</v>
      </c>
      <c r="BO281" s="67">
        <f>IFERROR(X281/J281,"0")</f>
        <v>0.23076923076923078</v>
      </c>
      <c r="BP281" s="67">
        <f>IFERROR(Y281/J281,"0")</f>
        <v>0.23076923076923078</v>
      </c>
    </row>
    <row r="282" spans="1:68" x14ac:dyDescent="0.2">
      <c r="A282" s="340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3"/>
      <c r="N282" s="333"/>
      <c r="O282" s="341"/>
      <c r="P282" s="329" t="s">
        <v>72</v>
      </c>
      <c r="Q282" s="330"/>
      <c r="R282" s="330"/>
      <c r="S282" s="330"/>
      <c r="T282" s="330"/>
      <c r="U282" s="330"/>
      <c r="V282" s="331"/>
      <c r="W282" s="37" t="s">
        <v>69</v>
      </c>
      <c r="X282" s="320">
        <f>IFERROR(SUM(X281:X281),"0")</f>
        <v>54</v>
      </c>
      <c r="Y282" s="320">
        <f>IFERROR(SUM(Y281:Y281),"0")</f>
        <v>54</v>
      </c>
      <c r="Z282" s="320">
        <f>IFERROR(IF(Z281="",0,Z281),"0")</f>
        <v>0.27107999999999999</v>
      </c>
      <c r="AA282" s="321"/>
      <c r="AB282" s="321"/>
      <c r="AC282" s="321"/>
    </row>
    <row r="283" spans="1:68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3"/>
      <c r="N283" s="333"/>
      <c r="O283" s="341"/>
      <c r="P283" s="329" t="s">
        <v>72</v>
      </c>
      <c r="Q283" s="330"/>
      <c r="R283" s="330"/>
      <c r="S283" s="330"/>
      <c r="T283" s="330"/>
      <c r="U283" s="330"/>
      <c r="V283" s="331"/>
      <c r="W283" s="37" t="s">
        <v>73</v>
      </c>
      <c r="X283" s="320">
        <f>IFERROR(SUMPRODUCT(X281:X281*H281:H281),"0")</f>
        <v>97.2</v>
      </c>
      <c r="Y283" s="320">
        <f>IFERROR(SUMPRODUCT(Y281:Y281*H281:H281),"0")</f>
        <v>97.2</v>
      </c>
      <c r="Z283" s="37"/>
      <c r="AA283" s="321"/>
      <c r="AB283" s="321"/>
      <c r="AC283" s="321"/>
    </row>
    <row r="284" spans="1:68" ht="14.25" customHeight="1" x14ac:dyDescent="0.25">
      <c r="A284" s="342" t="s">
        <v>76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33"/>
      <c r="Z284" s="333"/>
      <c r="AA284" s="314"/>
      <c r="AB284" s="314"/>
      <c r="AC284" s="314"/>
    </row>
    <row r="285" spans="1:68" ht="27" customHeight="1" x14ac:dyDescent="0.25">
      <c r="A285" s="54" t="s">
        <v>387</v>
      </c>
      <c r="B285" s="54" t="s">
        <v>388</v>
      </c>
      <c r="C285" s="31">
        <v>4301132080</v>
      </c>
      <c r="D285" s="325">
        <v>4640242180397</v>
      </c>
      <c r="E285" s="326"/>
      <c r="F285" s="317">
        <v>1</v>
      </c>
      <c r="G285" s="32">
        <v>6</v>
      </c>
      <c r="H285" s="317">
        <v>6</v>
      </c>
      <c r="I285" s="317">
        <v>6.26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3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288</v>
      </c>
      <c r="Y285" s="319">
        <f>IFERROR(IF(X285="","",X285),"")</f>
        <v>288</v>
      </c>
      <c r="Z285" s="36">
        <f>IFERROR(IF(X285="","",X285*0.0155),"")</f>
        <v>4.4640000000000004</v>
      </c>
      <c r="AA285" s="56"/>
      <c r="AB285" s="57"/>
      <c r="AC285" s="262" t="s">
        <v>389</v>
      </c>
      <c r="AG285" s="67"/>
      <c r="AJ285" s="71" t="s">
        <v>71</v>
      </c>
      <c r="AK285" s="71">
        <v>1</v>
      </c>
      <c r="BB285" s="263" t="s">
        <v>81</v>
      </c>
      <c r="BM285" s="67">
        <f>IFERROR(X285*I285,"0")</f>
        <v>1802.8799999999999</v>
      </c>
      <c r="BN285" s="67">
        <f>IFERROR(Y285*I285,"0")</f>
        <v>1802.8799999999999</v>
      </c>
      <c r="BO285" s="67">
        <f>IFERROR(X285/J285,"0")</f>
        <v>3.4285714285714284</v>
      </c>
      <c r="BP285" s="67">
        <f>IFERROR(Y285/J285,"0")</f>
        <v>3.4285714285714284</v>
      </c>
    </row>
    <row r="286" spans="1:68" ht="27" customHeight="1" x14ac:dyDescent="0.25">
      <c r="A286" s="54" t="s">
        <v>390</v>
      </c>
      <c r="B286" s="54" t="s">
        <v>391</v>
      </c>
      <c r="C286" s="31">
        <v>4301132104</v>
      </c>
      <c r="D286" s="325">
        <v>4640242181219</v>
      </c>
      <c r="E286" s="326"/>
      <c r="F286" s="317">
        <v>0.3</v>
      </c>
      <c r="G286" s="32">
        <v>9</v>
      </c>
      <c r="H286" s="317">
        <v>2.7</v>
      </c>
      <c r="I286" s="317">
        <v>2.8450000000000002</v>
      </c>
      <c r="J286" s="32">
        <v>234</v>
      </c>
      <c r="K286" s="32" t="s">
        <v>137</v>
      </c>
      <c r="L286" s="32" t="s">
        <v>67</v>
      </c>
      <c r="M286" s="33" t="s">
        <v>68</v>
      </c>
      <c r="N286" s="33"/>
      <c r="O286" s="32">
        <v>180</v>
      </c>
      <c r="P286" s="396" t="s">
        <v>392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0</v>
      </c>
      <c r="Y286" s="319">
        <f>IFERROR(IF(X286="","",X286),"")</f>
        <v>0</v>
      </c>
      <c r="Z286" s="36">
        <f>IFERROR(IF(X286="","",X286*0.00502),"")</f>
        <v>0</v>
      </c>
      <c r="AA286" s="56"/>
      <c r="AB286" s="57"/>
      <c r="AC286" s="264" t="s">
        <v>389</v>
      </c>
      <c r="AG286" s="67"/>
      <c r="AJ286" s="71" t="s">
        <v>71</v>
      </c>
      <c r="AK286" s="71">
        <v>1</v>
      </c>
      <c r="BB286" s="265" t="s">
        <v>81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40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3"/>
      <c r="N287" s="333"/>
      <c r="O287" s="341"/>
      <c r="P287" s="329" t="s">
        <v>72</v>
      </c>
      <c r="Q287" s="330"/>
      <c r="R287" s="330"/>
      <c r="S287" s="330"/>
      <c r="T287" s="330"/>
      <c r="U287" s="330"/>
      <c r="V287" s="331"/>
      <c r="W287" s="37" t="s">
        <v>69</v>
      </c>
      <c r="X287" s="320">
        <f>IFERROR(SUM(X285:X286),"0")</f>
        <v>288</v>
      </c>
      <c r="Y287" s="320">
        <f>IFERROR(SUM(Y285:Y286),"0")</f>
        <v>288</v>
      </c>
      <c r="Z287" s="320">
        <f>IFERROR(IF(Z285="",0,Z285),"0")+IFERROR(IF(Z286="",0,Z286),"0")</f>
        <v>4.4640000000000004</v>
      </c>
      <c r="AA287" s="321"/>
      <c r="AB287" s="321"/>
      <c r="AC287" s="321"/>
    </row>
    <row r="288" spans="1:68" x14ac:dyDescent="0.2">
      <c r="A288" s="333"/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41"/>
      <c r="P288" s="329" t="s">
        <v>72</v>
      </c>
      <c r="Q288" s="330"/>
      <c r="R288" s="330"/>
      <c r="S288" s="330"/>
      <c r="T288" s="330"/>
      <c r="U288" s="330"/>
      <c r="V288" s="331"/>
      <c r="W288" s="37" t="s">
        <v>73</v>
      </c>
      <c r="X288" s="320">
        <f>IFERROR(SUMPRODUCT(X285:X286*H285:H286),"0")</f>
        <v>1728</v>
      </c>
      <c r="Y288" s="320">
        <f>IFERROR(SUMPRODUCT(Y285:Y286*H285:H286),"0")</f>
        <v>1728</v>
      </c>
      <c r="Z288" s="37"/>
      <c r="AA288" s="321"/>
      <c r="AB288" s="321"/>
      <c r="AC288" s="321"/>
    </row>
    <row r="289" spans="1:68" ht="14.25" customHeight="1" x14ac:dyDescent="0.25">
      <c r="A289" s="342" t="s">
        <v>120</v>
      </c>
      <c r="B289" s="333"/>
      <c r="C289" s="333"/>
      <c r="D289" s="333"/>
      <c r="E289" s="333"/>
      <c r="F289" s="333"/>
      <c r="G289" s="333"/>
      <c r="H289" s="333"/>
      <c r="I289" s="333"/>
      <c r="J289" s="333"/>
      <c r="K289" s="333"/>
      <c r="L289" s="333"/>
      <c r="M289" s="333"/>
      <c r="N289" s="333"/>
      <c r="O289" s="333"/>
      <c r="P289" s="333"/>
      <c r="Q289" s="333"/>
      <c r="R289" s="333"/>
      <c r="S289" s="333"/>
      <c r="T289" s="333"/>
      <c r="U289" s="333"/>
      <c r="V289" s="333"/>
      <c r="W289" s="333"/>
      <c r="X289" s="333"/>
      <c r="Y289" s="333"/>
      <c r="Z289" s="333"/>
      <c r="AA289" s="314"/>
      <c r="AB289" s="314"/>
      <c r="AC289" s="314"/>
    </row>
    <row r="290" spans="1:68" ht="27" customHeight="1" x14ac:dyDescent="0.25">
      <c r="A290" s="54" t="s">
        <v>393</v>
      </c>
      <c r="B290" s="54" t="s">
        <v>394</v>
      </c>
      <c r="C290" s="31">
        <v>4301136051</v>
      </c>
      <c r="D290" s="325">
        <v>4640242180304</v>
      </c>
      <c r="E290" s="326"/>
      <c r="F290" s="317">
        <v>2.7</v>
      </c>
      <c r="G290" s="32">
        <v>1</v>
      </c>
      <c r="H290" s="317">
        <v>2.7</v>
      </c>
      <c r="I290" s="317">
        <v>2.8906000000000001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0" t="s">
        <v>395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>IFERROR(IF(X290="","",X290),"")</f>
        <v>0</v>
      </c>
      <c r="Z290" s="36">
        <f>IFERROR(IF(X290="","",X290*0.00936),"")</f>
        <v>0</v>
      </c>
      <c r="AA290" s="56"/>
      <c r="AB290" s="57"/>
      <c r="AC290" s="266" t="s">
        <v>396</v>
      </c>
      <c r="AG290" s="67"/>
      <c r="AJ290" s="71" t="s">
        <v>71</v>
      </c>
      <c r="AK290" s="71">
        <v>1</v>
      </c>
      <c r="BB290" s="267" t="s">
        <v>81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397</v>
      </c>
      <c r="B291" s="54" t="s">
        <v>398</v>
      </c>
      <c r="C291" s="31">
        <v>4301136053</v>
      </c>
      <c r="D291" s="325">
        <v>4640242180236</v>
      </c>
      <c r="E291" s="326"/>
      <c r="F291" s="317">
        <v>5</v>
      </c>
      <c r="G291" s="32">
        <v>1</v>
      </c>
      <c r="H291" s="317">
        <v>5</v>
      </c>
      <c r="I291" s="317">
        <v>5.2350000000000003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>IFERROR(IF(X291="","",X291),"")</f>
        <v>0</v>
      </c>
      <c r="Z291" s="36">
        <f>IFERROR(IF(X291="","",X291*0.0155),"")</f>
        <v>0</v>
      </c>
      <c r="AA291" s="56"/>
      <c r="AB291" s="57"/>
      <c r="AC291" s="268" t="s">
        <v>396</v>
      </c>
      <c r="AG291" s="67"/>
      <c r="AJ291" s="71" t="s">
        <v>71</v>
      </c>
      <c r="AK291" s="71">
        <v>1</v>
      </c>
      <c r="BB291" s="269" t="s">
        <v>81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399</v>
      </c>
      <c r="B292" s="54" t="s">
        <v>400</v>
      </c>
      <c r="C292" s="31">
        <v>4301136052</v>
      </c>
      <c r="D292" s="325">
        <v>4640242180410</v>
      </c>
      <c r="E292" s="326"/>
      <c r="F292" s="317">
        <v>2.2400000000000002</v>
      </c>
      <c r="G292" s="32">
        <v>1</v>
      </c>
      <c r="H292" s="317">
        <v>2.2400000000000002</v>
      </c>
      <c r="I292" s="317">
        <v>2.4319999999999999</v>
      </c>
      <c r="J292" s="32">
        <v>126</v>
      </c>
      <c r="K292" s="32" t="s">
        <v>79</v>
      </c>
      <c r="L292" s="32" t="s">
        <v>67</v>
      </c>
      <c r="M292" s="33" t="s">
        <v>68</v>
      </c>
      <c r="N292" s="33"/>
      <c r="O292" s="32">
        <v>180</v>
      </c>
      <c r="P292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>IFERROR(IF(X292="","",X292),"")</f>
        <v>0</v>
      </c>
      <c r="Z292" s="36">
        <f>IFERROR(IF(X292="","",X292*0.00936),"")</f>
        <v>0</v>
      </c>
      <c r="AA292" s="56"/>
      <c r="AB292" s="57"/>
      <c r="AC292" s="270" t="s">
        <v>396</v>
      </c>
      <c r="AG292" s="67"/>
      <c r="AJ292" s="71" t="s">
        <v>71</v>
      </c>
      <c r="AK292" s="71">
        <v>1</v>
      </c>
      <c r="BB292" s="271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40"/>
      <c r="B293" s="333"/>
      <c r="C293" s="333"/>
      <c r="D293" s="333"/>
      <c r="E293" s="333"/>
      <c r="F293" s="333"/>
      <c r="G293" s="333"/>
      <c r="H293" s="333"/>
      <c r="I293" s="333"/>
      <c r="J293" s="333"/>
      <c r="K293" s="333"/>
      <c r="L293" s="333"/>
      <c r="M293" s="333"/>
      <c r="N293" s="333"/>
      <c r="O293" s="341"/>
      <c r="P293" s="329" t="s">
        <v>72</v>
      </c>
      <c r="Q293" s="330"/>
      <c r="R293" s="330"/>
      <c r="S293" s="330"/>
      <c r="T293" s="330"/>
      <c r="U293" s="330"/>
      <c r="V293" s="331"/>
      <c r="W293" s="37" t="s">
        <v>69</v>
      </c>
      <c r="X293" s="320">
        <f>IFERROR(SUM(X290:X292),"0")</f>
        <v>0</v>
      </c>
      <c r="Y293" s="320">
        <f>IFERROR(SUM(Y290:Y292),"0")</f>
        <v>0</v>
      </c>
      <c r="Z293" s="320">
        <f>IFERROR(IF(Z290="",0,Z290),"0")+IFERROR(IF(Z291="",0,Z291),"0")+IFERROR(IF(Z292="",0,Z292),"0")</f>
        <v>0</v>
      </c>
      <c r="AA293" s="321"/>
      <c r="AB293" s="321"/>
      <c r="AC293" s="321"/>
    </row>
    <row r="294" spans="1:68" x14ac:dyDescent="0.2">
      <c r="A294" s="333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3"/>
      <c r="N294" s="333"/>
      <c r="O294" s="341"/>
      <c r="P294" s="329" t="s">
        <v>72</v>
      </c>
      <c r="Q294" s="330"/>
      <c r="R294" s="330"/>
      <c r="S294" s="330"/>
      <c r="T294" s="330"/>
      <c r="U294" s="330"/>
      <c r="V294" s="331"/>
      <c r="W294" s="37" t="s">
        <v>73</v>
      </c>
      <c r="X294" s="320">
        <f>IFERROR(SUMPRODUCT(X290:X292*H290:H292),"0")</f>
        <v>0</v>
      </c>
      <c r="Y294" s="320">
        <f>IFERROR(SUMPRODUCT(Y290:Y292*H290:H292),"0")</f>
        <v>0</v>
      </c>
      <c r="Z294" s="37"/>
      <c r="AA294" s="321"/>
      <c r="AB294" s="321"/>
      <c r="AC294" s="321"/>
    </row>
    <row r="295" spans="1:68" ht="14.25" customHeight="1" x14ac:dyDescent="0.25">
      <c r="A295" s="342" t="s">
        <v>126</v>
      </c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3"/>
      <c r="N295" s="333"/>
      <c r="O295" s="333"/>
      <c r="P295" s="333"/>
      <c r="Q295" s="333"/>
      <c r="R295" s="333"/>
      <c r="S295" s="333"/>
      <c r="T295" s="333"/>
      <c r="U295" s="333"/>
      <c r="V295" s="333"/>
      <c r="W295" s="333"/>
      <c r="X295" s="333"/>
      <c r="Y295" s="333"/>
      <c r="Z295" s="333"/>
      <c r="AA295" s="314"/>
      <c r="AB295" s="314"/>
      <c r="AC295" s="314"/>
    </row>
    <row r="296" spans="1:68" ht="37.5" customHeight="1" x14ac:dyDescent="0.25">
      <c r="A296" s="54" t="s">
        <v>401</v>
      </c>
      <c r="B296" s="54" t="s">
        <v>402</v>
      </c>
      <c r="C296" s="31">
        <v>4301135504</v>
      </c>
      <c r="D296" s="325">
        <v>4640242181554</v>
      </c>
      <c r="E296" s="326"/>
      <c r="F296" s="317">
        <v>3</v>
      </c>
      <c r="G296" s="32">
        <v>1</v>
      </c>
      <c r="H296" s="317">
        <v>3</v>
      </c>
      <c r="I296" s="317">
        <v>3.1920000000000002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44" t="s">
        <v>403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ref="Y296:Y313" si="18">IFERROR(IF(X296="","",X296),"")</f>
        <v>0</v>
      </c>
      <c r="Z296" s="36">
        <f>IFERROR(IF(X296="","",X296*0.00936),"")</f>
        <v>0</v>
      </c>
      <c r="AA296" s="56"/>
      <c r="AB296" s="57"/>
      <c r="AC296" s="272" t="s">
        <v>404</v>
      </c>
      <c r="AG296" s="67"/>
      <c r="AJ296" s="71" t="s">
        <v>71</v>
      </c>
      <c r="AK296" s="71">
        <v>1</v>
      </c>
      <c r="BB296" s="273" t="s">
        <v>81</v>
      </c>
      <c r="BM296" s="67">
        <f t="shared" ref="BM296:BM313" si="19">IFERROR(X296*I296,"0")</f>
        <v>0</v>
      </c>
      <c r="BN296" s="67">
        <f t="shared" ref="BN296:BN313" si="20">IFERROR(Y296*I296,"0")</f>
        <v>0</v>
      </c>
      <c r="BO296" s="67">
        <f t="shared" ref="BO296:BO313" si="21">IFERROR(X296/J296,"0")</f>
        <v>0</v>
      </c>
      <c r="BP296" s="67">
        <f t="shared" ref="BP296:BP313" si="22">IFERROR(Y296/J296,"0")</f>
        <v>0</v>
      </c>
    </row>
    <row r="297" spans="1:68" ht="27" customHeight="1" x14ac:dyDescent="0.25">
      <c r="A297" s="54" t="s">
        <v>405</v>
      </c>
      <c r="B297" s="54" t="s">
        <v>406</v>
      </c>
      <c r="C297" s="31">
        <v>4301135518</v>
      </c>
      <c r="D297" s="325">
        <v>4640242181561</v>
      </c>
      <c r="E297" s="326"/>
      <c r="F297" s="317">
        <v>3.7</v>
      </c>
      <c r="G297" s="32">
        <v>1</v>
      </c>
      <c r="H297" s="317">
        <v>3.7</v>
      </c>
      <c r="I297" s="317">
        <v>3.8919999999999999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18" t="s">
        <v>407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406</v>
      </c>
      <c r="Y297" s="319">
        <f t="shared" si="18"/>
        <v>406</v>
      </c>
      <c r="Z297" s="36">
        <f>IFERROR(IF(X297="","",X297*0.00936),"")</f>
        <v>3.80016</v>
      </c>
      <c r="AA297" s="56"/>
      <c r="AB297" s="57"/>
      <c r="AC297" s="274" t="s">
        <v>408</v>
      </c>
      <c r="AG297" s="67"/>
      <c r="AJ297" s="71" t="s">
        <v>71</v>
      </c>
      <c r="AK297" s="71">
        <v>1</v>
      </c>
      <c r="BB297" s="275" t="s">
        <v>81</v>
      </c>
      <c r="BM297" s="67">
        <f t="shared" si="19"/>
        <v>1580.152</v>
      </c>
      <c r="BN297" s="67">
        <f t="shared" si="20"/>
        <v>1580.152</v>
      </c>
      <c r="BO297" s="67">
        <f t="shared" si="21"/>
        <v>3.2222222222222223</v>
      </c>
      <c r="BP297" s="67">
        <f t="shared" si="22"/>
        <v>3.2222222222222223</v>
      </c>
    </row>
    <row r="298" spans="1:68" ht="27" customHeight="1" x14ac:dyDescent="0.25">
      <c r="A298" s="54" t="s">
        <v>409</v>
      </c>
      <c r="B298" s="54" t="s">
        <v>410</v>
      </c>
      <c r="C298" s="31">
        <v>4301135374</v>
      </c>
      <c r="D298" s="325">
        <v>4640242181424</v>
      </c>
      <c r="E298" s="326"/>
      <c r="F298" s="317">
        <v>5.5</v>
      </c>
      <c r="G298" s="32">
        <v>1</v>
      </c>
      <c r="H298" s="317">
        <v>5.5</v>
      </c>
      <c r="I298" s="317">
        <v>5.7350000000000003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168</v>
      </c>
      <c r="Y298" s="319">
        <f t="shared" si="18"/>
        <v>168</v>
      </c>
      <c r="Z298" s="36">
        <f>IFERROR(IF(X298="","",X298*0.0155),"")</f>
        <v>2.6040000000000001</v>
      </c>
      <c r="AA298" s="56"/>
      <c r="AB298" s="57"/>
      <c r="AC298" s="276" t="s">
        <v>404</v>
      </c>
      <c r="AG298" s="67"/>
      <c r="AJ298" s="71" t="s">
        <v>71</v>
      </c>
      <c r="AK298" s="71">
        <v>1</v>
      </c>
      <c r="BB298" s="277" t="s">
        <v>81</v>
      </c>
      <c r="BM298" s="67">
        <f t="shared" si="19"/>
        <v>963.48</v>
      </c>
      <c r="BN298" s="67">
        <f t="shared" si="20"/>
        <v>963.48</v>
      </c>
      <c r="BO298" s="67">
        <f t="shared" si="21"/>
        <v>2</v>
      </c>
      <c r="BP298" s="67">
        <f t="shared" si="22"/>
        <v>2</v>
      </c>
    </row>
    <row r="299" spans="1:68" ht="27" customHeight="1" x14ac:dyDescent="0.25">
      <c r="A299" s="54" t="s">
        <v>411</v>
      </c>
      <c r="B299" s="54" t="s">
        <v>412</v>
      </c>
      <c r="C299" s="31">
        <v>4301135320</v>
      </c>
      <c r="D299" s="325">
        <v>4640242181592</v>
      </c>
      <c r="E299" s="326"/>
      <c r="F299" s="317">
        <v>3.5</v>
      </c>
      <c r="G299" s="32">
        <v>1</v>
      </c>
      <c r="H299" s="317">
        <v>3.5</v>
      </c>
      <c r="I299" s="317">
        <v>3.6850000000000001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60" t="s">
        <v>413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 t="shared" ref="Z299:Z307" si="23">IFERROR(IF(X299="","",X299*0.00936),"")</f>
        <v>0</v>
      </c>
      <c r="AA299" s="56"/>
      <c r="AB299" s="57"/>
      <c r="AC299" s="278" t="s">
        <v>414</v>
      </c>
      <c r="AG299" s="67"/>
      <c r="AJ299" s="71" t="s">
        <v>71</v>
      </c>
      <c r="AK299" s="71">
        <v>1</v>
      </c>
      <c r="BB299" s="279" t="s">
        <v>81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37.5" customHeight="1" x14ac:dyDescent="0.25">
      <c r="A300" s="54" t="s">
        <v>415</v>
      </c>
      <c r="B300" s="54" t="s">
        <v>416</v>
      </c>
      <c r="C300" s="31">
        <v>4301135552</v>
      </c>
      <c r="D300" s="325">
        <v>4640242181431</v>
      </c>
      <c r="E300" s="326"/>
      <c r="F300" s="317">
        <v>3.5</v>
      </c>
      <c r="G300" s="32">
        <v>1</v>
      </c>
      <c r="H300" s="317">
        <v>3.5</v>
      </c>
      <c r="I300" s="317">
        <v>3.6920000000000002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417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 t="shared" si="23"/>
        <v>0</v>
      </c>
      <c r="AA300" s="56"/>
      <c r="AB300" s="57"/>
      <c r="AC300" s="280" t="s">
        <v>418</v>
      </c>
      <c r="AG300" s="67"/>
      <c r="AJ300" s="71" t="s">
        <v>71</v>
      </c>
      <c r="AK300" s="71">
        <v>1</v>
      </c>
      <c r="BB300" s="281" t="s">
        <v>81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419</v>
      </c>
      <c r="B301" s="54" t="s">
        <v>420</v>
      </c>
      <c r="C301" s="31">
        <v>4301135405</v>
      </c>
      <c r="D301" s="325">
        <v>4640242181523</v>
      </c>
      <c r="E301" s="326"/>
      <c r="F301" s="317">
        <v>3</v>
      </c>
      <c r="G301" s="32">
        <v>1</v>
      </c>
      <c r="H301" s="317">
        <v>3</v>
      </c>
      <c r="I301" s="31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9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14</v>
      </c>
      <c r="Y301" s="319">
        <f t="shared" si="18"/>
        <v>14</v>
      </c>
      <c r="Z301" s="36">
        <f t="shared" si="23"/>
        <v>0.13103999999999999</v>
      </c>
      <c r="AA301" s="56"/>
      <c r="AB301" s="57"/>
      <c r="AC301" s="282" t="s">
        <v>408</v>
      </c>
      <c r="AG301" s="67"/>
      <c r="AJ301" s="71" t="s">
        <v>71</v>
      </c>
      <c r="AK301" s="71">
        <v>1</v>
      </c>
      <c r="BB301" s="283" t="s">
        <v>81</v>
      </c>
      <c r="BM301" s="67">
        <f t="shared" si="19"/>
        <v>44.688000000000002</v>
      </c>
      <c r="BN301" s="67">
        <f t="shared" si="20"/>
        <v>44.688000000000002</v>
      </c>
      <c r="BO301" s="67">
        <f t="shared" si="21"/>
        <v>0.1111111111111111</v>
      </c>
      <c r="BP301" s="67">
        <f t="shared" si="22"/>
        <v>0.1111111111111111</v>
      </c>
    </row>
    <row r="302" spans="1:68" ht="37.5" customHeight="1" x14ac:dyDescent="0.25">
      <c r="A302" s="54" t="s">
        <v>421</v>
      </c>
      <c r="B302" s="54" t="s">
        <v>422</v>
      </c>
      <c r="C302" s="31">
        <v>4301135404</v>
      </c>
      <c r="D302" s="325">
        <v>4640242181516</v>
      </c>
      <c r="E302" s="326"/>
      <c r="F302" s="317">
        <v>3.7</v>
      </c>
      <c r="G302" s="32">
        <v>1</v>
      </c>
      <c r="H302" s="317">
        <v>3.7</v>
      </c>
      <c r="I302" s="31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22" t="s">
        <v>423</v>
      </c>
      <c r="Q302" s="323"/>
      <c r="R302" s="323"/>
      <c r="S302" s="323"/>
      <c r="T302" s="324"/>
      <c r="U302" s="34"/>
      <c r="V302" s="34"/>
      <c r="W302" s="35" t="s">
        <v>69</v>
      </c>
      <c r="X302" s="318">
        <v>0</v>
      </c>
      <c r="Y302" s="319">
        <f t="shared" si="18"/>
        <v>0</v>
      </c>
      <c r="Z302" s="36">
        <f t="shared" si="23"/>
        <v>0</v>
      </c>
      <c r="AA302" s="56"/>
      <c r="AB302" s="57"/>
      <c r="AC302" s="284" t="s">
        <v>418</v>
      </c>
      <c r="AG302" s="67"/>
      <c r="AJ302" s="71" t="s">
        <v>71</v>
      </c>
      <c r="AK302" s="71">
        <v>1</v>
      </c>
      <c r="BB302" s="285" t="s">
        <v>81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4301135375</v>
      </c>
      <c r="D303" s="325">
        <v>4640242181486</v>
      </c>
      <c r="E303" s="326"/>
      <c r="F303" s="317">
        <v>3.7</v>
      </c>
      <c r="G303" s="32">
        <v>1</v>
      </c>
      <c r="H303" s="317">
        <v>3.7</v>
      </c>
      <c r="I303" s="317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323"/>
      <c r="R303" s="323"/>
      <c r="S303" s="323"/>
      <c r="T303" s="324"/>
      <c r="U303" s="34"/>
      <c r="V303" s="34"/>
      <c r="W303" s="35" t="s">
        <v>69</v>
      </c>
      <c r="X303" s="318">
        <v>630</v>
      </c>
      <c r="Y303" s="319">
        <f t="shared" si="18"/>
        <v>630</v>
      </c>
      <c r="Z303" s="36">
        <f t="shared" si="23"/>
        <v>5.8967999999999998</v>
      </c>
      <c r="AA303" s="56"/>
      <c r="AB303" s="57"/>
      <c r="AC303" s="286" t="s">
        <v>404</v>
      </c>
      <c r="AG303" s="67"/>
      <c r="AJ303" s="71" t="s">
        <v>71</v>
      </c>
      <c r="AK303" s="71">
        <v>1</v>
      </c>
      <c r="BB303" s="287" t="s">
        <v>81</v>
      </c>
      <c r="BM303" s="67">
        <f t="shared" si="19"/>
        <v>2451.96</v>
      </c>
      <c r="BN303" s="67">
        <f t="shared" si="20"/>
        <v>2451.96</v>
      </c>
      <c r="BO303" s="67">
        <f t="shared" si="21"/>
        <v>5</v>
      </c>
      <c r="BP303" s="67">
        <f t="shared" si="22"/>
        <v>5</v>
      </c>
    </row>
    <row r="304" spans="1:68" ht="37.5" customHeight="1" x14ac:dyDescent="0.25">
      <c r="A304" s="54" t="s">
        <v>426</v>
      </c>
      <c r="B304" s="54" t="s">
        <v>427</v>
      </c>
      <c r="C304" s="31">
        <v>4301135402</v>
      </c>
      <c r="D304" s="325">
        <v>4640242181493</v>
      </c>
      <c r="E304" s="326"/>
      <c r="F304" s="317">
        <v>3.7</v>
      </c>
      <c r="G304" s="32">
        <v>1</v>
      </c>
      <c r="H304" s="317">
        <v>3.7</v>
      </c>
      <c r="I304" s="317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8" t="s">
        <v>428</v>
      </c>
      <c r="Q304" s="323"/>
      <c r="R304" s="323"/>
      <c r="S304" s="323"/>
      <c r="T304" s="324"/>
      <c r="U304" s="34"/>
      <c r="V304" s="34"/>
      <c r="W304" s="35" t="s">
        <v>69</v>
      </c>
      <c r="X304" s="318">
        <v>14</v>
      </c>
      <c r="Y304" s="319">
        <f t="shared" si="18"/>
        <v>14</v>
      </c>
      <c r="Z304" s="36">
        <f t="shared" si="23"/>
        <v>0.13103999999999999</v>
      </c>
      <c r="AA304" s="56"/>
      <c r="AB304" s="57"/>
      <c r="AC304" s="288" t="s">
        <v>404</v>
      </c>
      <c r="AG304" s="67"/>
      <c r="AJ304" s="71" t="s">
        <v>71</v>
      </c>
      <c r="AK304" s="71">
        <v>1</v>
      </c>
      <c r="BB304" s="289" t="s">
        <v>81</v>
      </c>
      <c r="BM304" s="67">
        <f t="shared" si="19"/>
        <v>54.488</v>
      </c>
      <c r="BN304" s="67">
        <f t="shared" si="20"/>
        <v>54.488</v>
      </c>
      <c r="BO304" s="67">
        <f t="shared" si="21"/>
        <v>0.1111111111111111</v>
      </c>
      <c r="BP304" s="67">
        <f t="shared" si="22"/>
        <v>0.1111111111111111</v>
      </c>
    </row>
    <row r="305" spans="1:68" ht="37.5" customHeight="1" x14ac:dyDescent="0.25">
      <c r="A305" s="54" t="s">
        <v>429</v>
      </c>
      <c r="B305" s="54" t="s">
        <v>430</v>
      </c>
      <c r="C305" s="31">
        <v>4301135403</v>
      </c>
      <c r="D305" s="325">
        <v>4640242181509</v>
      </c>
      <c r="E305" s="326"/>
      <c r="F305" s="317">
        <v>3.7</v>
      </c>
      <c r="G305" s="32">
        <v>1</v>
      </c>
      <c r="H305" s="317">
        <v>3.7</v>
      </c>
      <c r="I305" s="317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323"/>
      <c r="R305" s="323"/>
      <c r="S305" s="323"/>
      <c r="T305" s="324"/>
      <c r="U305" s="34"/>
      <c r="V305" s="34"/>
      <c r="W305" s="35" t="s">
        <v>69</v>
      </c>
      <c r="X305" s="318">
        <v>0</v>
      </c>
      <c r="Y305" s="319">
        <f t="shared" si="18"/>
        <v>0</v>
      </c>
      <c r="Z305" s="36">
        <f t="shared" si="23"/>
        <v>0</v>
      </c>
      <c r="AA305" s="56"/>
      <c r="AB305" s="57"/>
      <c r="AC305" s="290" t="s">
        <v>404</v>
      </c>
      <c r="AG305" s="67"/>
      <c r="AJ305" s="71" t="s">
        <v>71</v>
      </c>
      <c r="AK305" s="71">
        <v>1</v>
      </c>
      <c r="BB305" s="291" t="s">
        <v>81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4301135304</v>
      </c>
      <c r="D306" s="325">
        <v>4640242181240</v>
      </c>
      <c r="E306" s="326"/>
      <c r="F306" s="317">
        <v>0.3</v>
      </c>
      <c r="G306" s="32">
        <v>9</v>
      </c>
      <c r="H306" s="317">
        <v>2.7</v>
      </c>
      <c r="I306" s="317">
        <v>2.88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9" t="s">
        <v>433</v>
      </c>
      <c r="Q306" s="323"/>
      <c r="R306" s="323"/>
      <c r="S306" s="323"/>
      <c r="T306" s="324"/>
      <c r="U306" s="34"/>
      <c r="V306" s="34"/>
      <c r="W306" s="35" t="s">
        <v>69</v>
      </c>
      <c r="X306" s="318">
        <v>0</v>
      </c>
      <c r="Y306" s="319">
        <f t="shared" si="18"/>
        <v>0</v>
      </c>
      <c r="Z306" s="36">
        <f t="shared" si="23"/>
        <v>0</v>
      </c>
      <c r="AA306" s="56"/>
      <c r="AB306" s="57"/>
      <c r="AC306" s="292" t="s">
        <v>404</v>
      </c>
      <c r="AG306" s="67"/>
      <c r="AJ306" s="71" t="s">
        <v>71</v>
      </c>
      <c r="AK306" s="71">
        <v>1</v>
      </c>
      <c r="BB306" s="293" t="s">
        <v>81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434</v>
      </c>
      <c r="B307" s="54" t="s">
        <v>435</v>
      </c>
      <c r="C307" s="31">
        <v>4301135610</v>
      </c>
      <c r="D307" s="325">
        <v>4640242181318</v>
      </c>
      <c r="E307" s="326"/>
      <c r="F307" s="317">
        <v>0.3</v>
      </c>
      <c r="G307" s="32">
        <v>9</v>
      </c>
      <c r="H307" s="317">
        <v>2.7</v>
      </c>
      <c r="I307" s="317">
        <v>2.988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2" t="s">
        <v>436</v>
      </c>
      <c r="Q307" s="323"/>
      <c r="R307" s="323"/>
      <c r="S307" s="323"/>
      <c r="T307" s="324"/>
      <c r="U307" s="34"/>
      <c r="V307" s="34"/>
      <c r="W307" s="35" t="s">
        <v>69</v>
      </c>
      <c r="X307" s="318">
        <v>0</v>
      </c>
      <c r="Y307" s="319">
        <f t="shared" si="18"/>
        <v>0</v>
      </c>
      <c r="Z307" s="36">
        <f t="shared" si="23"/>
        <v>0</v>
      </c>
      <c r="AA307" s="56"/>
      <c r="AB307" s="57"/>
      <c r="AC307" s="294" t="s">
        <v>408</v>
      </c>
      <c r="AG307" s="67"/>
      <c r="AJ307" s="71" t="s">
        <v>71</v>
      </c>
      <c r="AK307" s="71">
        <v>1</v>
      </c>
      <c r="BB307" s="295" t="s">
        <v>81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4301135306</v>
      </c>
      <c r="D308" s="325">
        <v>4640242181387</v>
      </c>
      <c r="E308" s="326"/>
      <c r="F308" s="317">
        <v>0.3</v>
      </c>
      <c r="G308" s="32">
        <v>9</v>
      </c>
      <c r="H308" s="317">
        <v>2.7</v>
      </c>
      <c r="I308" s="317">
        <v>2.8450000000000002</v>
      </c>
      <c r="J308" s="32">
        <v>234</v>
      </c>
      <c r="K308" s="32" t="s">
        <v>137</v>
      </c>
      <c r="L308" s="32" t="s">
        <v>67</v>
      </c>
      <c r="M308" s="33" t="s">
        <v>68</v>
      </c>
      <c r="N308" s="33"/>
      <c r="O308" s="32">
        <v>180</v>
      </c>
      <c r="P308" s="428" t="s">
        <v>439</v>
      </c>
      <c r="Q308" s="323"/>
      <c r="R308" s="323"/>
      <c r="S308" s="323"/>
      <c r="T308" s="324"/>
      <c r="U308" s="34"/>
      <c r="V308" s="34"/>
      <c r="W308" s="35" t="s">
        <v>69</v>
      </c>
      <c r="X308" s="318">
        <v>0</v>
      </c>
      <c r="Y308" s="319">
        <f t="shared" si="18"/>
        <v>0</v>
      </c>
      <c r="Z308" s="36">
        <f>IFERROR(IF(X308="","",X308*0.00502),"")</f>
        <v>0</v>
      </c>
      <c r="AA308" s="56"/>
      <c r="AB308" s="57"/>
      <c r="AC308" s="296" t="s">
        <v>404</v>
      </c>
      <c r="AG308" s="67"/>
      <c r="AJ308" s="71" t="s">
        <v>71</v>
      </c>
      <c r="AK308" s="71">
        <v>1</v>
      </c>
      <c r="BB308" s="297" t="s">
        <v>81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440</v>
      </c>
      <c r="B309" s="54" t="s">
        <v>441</v>
      </c>
      <c r="C309" s="31">
        <v>4301135305</v>
      </c>
      <c r="D309" s="325">
        <v>4640242181394</v>
      </c>
      <c r="E309" s="326"/>
      <c r="F309" s="317">
        <v>0.3</v>
      </c>
      <c r="G309" s="32">
        <v>9</v>
      </c>
      <c r="H309" s="317">
        <v>2.7</v>
      </c>
      <c r="I309" s="317">
        <v>2.8450000000000002</v>
      </c>
      <c r="J309" s="32">
        <v>234</v>
      </c>
      <c r="K309" s="32" t="s">
        <v>137</v>
      </c>
      <c r="L309" s="32" t="s">
        <v>67</v>
      </c>
      <c r="M309" s="33" t="s">
        <v>68</v>
      </c>
      <c r="N309" s="33"/>
      <c r="O309" s="32">
        <v>180</v>
      </c>
      <c r="P309" s="450" t="s">
        <v>442</v>
      </c>
      <c r="Q309" s="323"/>
      <c r="R309" s="323"/>
      <c r="S309" s="323"/>
      <c r="T309" s="324"/>
      <c r="U309" s="34"/>
      <c r="V309" s="34"/>
      <c r="W309" s="35" t="s">
        <v>69</v>
      </c>
      <c r="X309" s="318">
        <v>0</v>
      </c>
      <c r="Y309" s="319">
        <f t="shared" si="18"/>
        <v>0</v>
      </c>
      <c r="Z309" s="36">
        <f>IFERROR(IF(X309="","",X309*0.00502),"")</f>
        <v>0</v>
      </c>
      <c r="AA309" s="56"/>
      <c r="AB309" s="57"/>
      <c r="AC309" s="298" t="s">
        <v>404</v>
      </c>
      <c r="AG309" s="67"/>
      <c r="AJ309" s="71" t="s">
        <v>71</v>
      </c>
      <c r="AK309" s="71">
        <v>1</v>
      </c>
      <c r="BB309" s="299" t="s">
        <v>81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4301135309</v>
      </c>
      <c r="D310" s="325">
        <v>4640242181332</v>
      </c>
      <c r="E310" s="326"/>
      <c r="F310" s="317">
        <v>0.3</v>
      </c>
      <c r="G310" s="32">
        <v>9</v>
      </c>
      <c r="H310" s="317">
        <v>2.7</v>
      </c>
      <c r="I310" s="317">
        <v>2.9079999999999999</v>
      </c>
      <c r="J310" s="32">
        <v>234</v>
      </c>
      <c r="K310" s="32" t="s">
        <v>137</v>
      </c>
      <c r="L310" s="32" t="s">
        <v>67</v>
      </c>
      <c r="M310" s="33" t="s">
        <v>68</v>
      </c>
      <c r="N310" s="33"/>
      <c r="O310" s="32">
        <v>180</v>
      </c>
      <c r="P310" s="434" t="s">
        <v>445</v>
      </c>
      <c r="Q310" s="323"/>
      <c r="R310" s="323"/>
      <c r="S310" s="323"/>
      <c r="T310" s="324"/>
      <c r="U310" s="34"/>
      <c r="V310" s="34"/>
      <c r="W310" s="35" t="s">
        <v>69</v>
      </c>
      <c r="X310" s="318">
        <v>0</v>
      </c>
      <c r="Y310" s="319">
        <f t="shared" si="18"/>
        <v>0</v>
      </c>
      <c r="Z310" s="36">
        <f>IFERROR(IF(X310="","",X310*0.00502),"")</f>
        <v>0</v>
      </c>
      <c r="AA310" s="56"/>
      <c r="AB310" s="57"/>
      <c r="AC310" s="300" t="s">
        <v>404</v>
      </c>
      <c r="AG310" s="67"/>
      <c r="AJ310" s="71" t="s">
        <v>71</v>
      </c>
      <c r="AK310" s="71">
        <v>1</v>
      </c>
      <c r="BB310" s="301" t="s">
        <v>81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446</v>
      </c>
      <c r="B311" s="54" t="s">
        <v>447</v>
      </c>
      <c r="C311" s="31">
        <v>4301135308</v>
      </c>
      <c r="D311" s="325">
        <v>4640242181349</v>
      </c>
      <c r="E311" s="326"/>
      <c r="F311" s="317">
        <v>0.3</v>
      </c>
      <c r="G311" s="32">
        <v>9</v>
      </c>
      <c r="H311" s="317">
        <v>2.7</v>
      </c>
      <c r="I311" s="317">
        <v>2.9079999999999999</v>
      </c>
      <c r="J311" s="32">
        <v>234</v>
      </c>
      <c r="K311" s="32" t="s">
        <v>137</v>
      </c>
      <c r="L311" s="32" t="s">
        <v>67</v>
      </c>
      <c r="M311" s="33" t="s">
        <v>68</v>
      </c>
      <c r="N311" s="33"/>
      <c r="O311" s="32">
        <v>180</v>
      </c>
      <c r="P311" s="439" t="s">
        <v>448</v>
      </c>
      <c r="Q311" s="323"/>
      <c r="R311" s="323"/>
      <c r="S311" s="323"/>
      <c r="T311" s="324"/>
      <c r="U311" s="34"/>
      <c r="V311" s="34"/>
      <c r="W311" s="35" t="s">
        <v>69</v>
      </c>
      <c r="X311" s="318">
        <v>0</v>
      </c>
      <c r="Y311" s="319">
        <f t="shared" si="18"/>
        <v>0</v>
      </c>
      <c r="Z311" s="36">
        <f>IFERROR(IF(X311="","",X311*0.00502),"")</f>
        <v>0</v>
      </c>
      <c r="AA311" s="56"/>
      <c r="AB311" s="57"/>
      <c r="AC311" s="302" t="s">
        <v>404</v>
      </c>
      <c r="AG311" s="67"/>
      <c r="AJ311" s="71" t="s">
        <v>71</v>
      </c>
      <c r="AK311" s="71">
        <v>1</v>
      </c>
      <c r="BB311" s="303" t="s">
        <v>81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customHeight="1" x14ac:dyDescent="0.25">
      <c r="A312" s="54" t="s">
        <v>449</v>
      </c>
      <c r="B312" s="54" t="s">
        <v>450</v>
      </c>
      <c r="C312" s="31">
        <v>4301135307</v>
      </c>
      <c r="D312" s="325">
        <v>4640242181370</v>
      </c>
      <c r="E312" s="326"/>
      <c r="F312" s="317">
        <v>0.3</v>
      </c>
      <c r="G312" s="32">
        <v>9</v>
      </c>
      <c r="H312" s="317">
        <v>2.7</v>
      </c>
      <c r="I312" s="317">
        <v>2.9079999999999999</v>
      </c>
      <c r="J312" s="32">
        <v>234</v>
      </c>
      <c r="K312" s="32" t="s">
        <v>137</v>
      </c>
      <c r="L312" s="32" t="s">
        <v>67</v>
      </c>
      <c r="M312" s="33" t="s">
        <v>68</v>
      </c>
      <c r="N312" s="33"/>
      <c r="O312" s="32">
        <v>180</v>
      </c>
      <c r="P312" s="402" t="s">
        <v>451</v>
      </c>
      <c r="Q312" s="323"/>
      <c r="R312" s="323"/>
      <c r="S312" s="323"/>
      <c r="T312" s="324"/>
      <c r="U312" s="34"/>
      <c r="V312" s="34"/>
      <c r="W312" s="35" t="s">
        <v>69</v>
      </c>
      <c r="X312" s="318">
        <v>0</v>
      </c>
      <c r="Y312" s="319">
        <f t="shared" si="18"/>
        <v>0</v>
      </c>
      <c r="Z312" s="36">
        <f>IFERROR(IF(X312="","",X312*0.00502),"")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81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453</v>
      </c>
      <c r="B313" s="54" t="s">
        <v>454</v>
      </c>
      <c r="C313" s="31">
        <v>4301135198</v>
      </c>
      <c r="D313" s="325">
        <v>4640242180663</v>
      </c>
      <c r="E313" s="326"/>
      <c r="F313" s="317">
        <v>0.9</v>
      </c>
      <c r="G313" s="32">
        <v>4</v>
      </c>
      <c r="H313" s="317">
        <v>3.6</v>
      </c>
      <c r="I313" s="317">
        <v>3.83</v>
      </c>
      <c r="J313" s="32">
        <v>84</v>
      </c>
      <c r="K313" s="32" t="s">
        <v>66</v>
      </c>
      <c r="L313" s="32" t="s">
        <v>67</v>
      </c>
      <c r="M313" s="33" t="s">
        <v>68</v>
      </c>
      <c r="N313" s="33"/>
      <c r="O313" s="32">
        <v>180</v>
      </c>
      <c r="P313" s="531" t="s">
        <v>455</v>
      </c>
      <c r="Q313" s="323"/>
      <c r="R313" s="323"/>
      <c r="S313" s="323"/>
      <c r="T313" s="324"/>
      <c r="U313" s="34"/>
      <c r="V313" s="34"/>
      <c r="W313" s="35" t="s">
        <v>69</v>
      </c>
      <c r="X313" s="318">
        <v>0</v>
      </c>
      <c r="Y313" s="319">
        <f t="shared" si="18"/>
        <v>0</v>
      </c>
      <c r="Z313" s="36">
        <f>IFERROR(IF(X313="","",X313*0.0155),"")</f>
        <v>0</v>
      </c>
      <c r="AA313" s="56"/>
      <c r="AB313" s="57"/>
      <c r="AC313" s="306" t="s">
        <v>456</v>
      </c>
      <c r="AG313" s="67"/>
      <c r="AJ313" s="71" t="s">
        <v>71</v>
      </c>
      <c r="AK313" s="71">
        <v>1</v>
      </c>
      <c r="BB313" s="307" t="s">
        <v>81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x14ac:dyDescent="0.2">
      <c r="A314" s="340"/>
      <c r="B314" s="333"/>
      <c r="C314" s="333"/>
      <c r="D314" s="333"/>
      <c r="E314" s="333"/>
      <c r="F314" s="333"/>
      <c r="G314" s="333"/>
      <c r="H314" s="333"/>
      <c r="I314" s="333"/>
      <c r="J314" s="333"/>
      <c r="K314" s="333"/>
      <c r="L314" s="333"/>
      <c r="M314" s="333"/>
      <c r="N314" s="333"/>
      <c r="O314" s="341"/>
      <c r="P314" s="329" t="s">
        <v>72</v>
      </c>
      <c r="Q314" s="330"/>
      <c r="R314" s="330"/>
      <c r="S314" s="330"/>
      <c r="T314" s="330"/>
      <c r="U314" s="330"/>
      <c r="V314" s="331"/>
      <c r="W314" s="37" t="s">
        <v>69</v>
      </c>
      <c r="X314" s="320">
        <f>IFERROR(SUM(X296:X313),"0")</f>
        <v>1232</v>
      </c>
      <c r="Y314" s="320">
        <f>IFERROR(SUM(Y296:Y313),"0")</f>
        <v>1232</v>
      </c>
      <c r="Z314" s="320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</f>
        <v>12.563039999999999</v>
      </c>
      <c r="AA314" s="321"/>
      <c r="AB314" s="321"/>
      <c r="AC314" s="321"/>
    </row>
    <row r="315" spans="1:68" x14ac:dyDescent="0.2">
      <c r="A315" s="333"/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41"/>
      <c r="P315" s="329" t="s">
        <v>72</v>
      </c>
      <c r="Q315" s="330"/>
      <c r="R315" s="330"/>
      <c r="S315" s="330"/>
      <c r="T315" s="330"/>
      <c r="U315" s="330"/>
      <c r="V315" s="331"/>
      <c r="W315" s="37" t="s">
        <v>73</v>
      </c>
      <c r="X315" s="320">
        <f>IFERROR(SUMPRODUCT(X296:X313*H296:H313),"0")</f>
        <v>4851</v>
      </c>
      <c r="Y315" s="320">
        <f>IFERROR(SUMPRODUCT(Y296:Y313*H296:H313),"0")</f>
        <v>4851</v>
      </c>
      <c r="Z315" s="37"/>
      <c r="AA315" s="321"/>
      <c r="AB315" s="321"/>
      <c r="AC315" s="321"/>
    </row>
    <row r="316" spans="1:68" ht="16.5" customHeight="1" x14ac:dyDescent="0.25">
      <c r="A316" s="332" t="s">
        <v>457</v>
      </c>
      <c r="B316" s="333"/>
      <c r="C316" s="333"/>
      <c r="D316" s="333"/>
      <c r="E316" s="333"/>
      <c r="F316" s="333"/>
      <c r="G316" s="333"/>
      <c r="H316" s="333"/>
      <c r="I316" s="333"/>
      <c r="J316" s="333"/>
      <c r="K316" s="333"/>
      <c r="L316" s="333"/>
      <c r="M316" s="333"/>
      <c r="N316" s="333"/>
      <c r="O316" s="333"/>
      <c r="P316" s="333"/>
      <c r="Q316" s="333"/>
      <c r="R316" s="333"/>
      <c r="S316" s="333"/>
      <c r="T316" s="333"/>
      <c r="U316" s="333"/>
      <c r="V316" s="333"/>
      <c r="W316" s="333"/>
      <c r="X316" s="333"/>
      <c r="Y316" s="333"/>
      <c r="Z316" s="333"/>
      <c r="AA316" s="313"/>
      <c r="AB316" s="313"/>
      <c r="AC316" s="313"/>
    </row>
    <row r="317" spans="1:68" ht="14.25" customHeight="1" x14ac:dyDescent="0.25">
      <c r="A317" s="342" t="s">
        <v>126</v>
      </c>
      <c r="B317" s="333"/>
      <c r="C317" s="333"/>
      <c r="D317" s="333"/>
      <c r="E317" s="333"/>
      <c r="F317" s="333"/>
      <c r="G317" s="333"/>
      <c r="H317" s="333"/>
      <c r="I317" s="333"/>
      <c r="J317" s="333"/>
      <c r="K317" s="333"/>
      <c r="L317" s="333"/>
      <c r="M317" s="333"/>
      <c r="N317" s="333"/>
      <c r="O317" s="333"/>
      <c r="P317" s="333"/>
      <c r="Q317" s="333"/>
      <c r="R317" s="333"/>
      <c r="S317" s="333"/>
      <c r="T317" s="333"/>
      <c r="U317" s="333"/>
      <c r="V317" s="333"/>
      <c r="W317" s="333"/>
      <c r="X317" s="333"/>
      <c r="Y317" s="333"/>
      <c r="Z317" s="333"/>
      <c r="AA317" s="314"/>
      <c r="AB317" s="314"/>
      <c r="AC317" s="314"/>
    </row>
    <row r="318" spans="1:68" ht="27" customHeight="1" x14ac:dyDescent="0.25">
      <c r="A318" s="54" t="s">
        <v>458</v>
      </c>
      <c r="B318" s="54" t="s">
        <v>459</v>
      </c>
      <c r="C318" s="31">
        <v>4301135268</v>
      </c>
      <c r="D318" s="325">
        <v>4640242181134</v>
      </c>
      <c r="E318" s="326"/>
      <c r="F318" s="317">
        <v>0.8</v>
      </c>
      <c r="G318" s="32">
        <v>5</v>
      </c>
      <c r="H318" s="317">
        <v>4</v>
      </c>
      <c r="I318" s="317">
        <v>4.2830000000000004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68" t="s">
        <v>460</v>
      </c>
      <c r="Q318" s="323"/>
      <c r="R318" s="323"/>
      <c r="S318" s="323"/>
      <c r="T318" s="324"/>
      <c r="U318" s="34"/>
      <c r="V318" s="34"/>
      <c r="W318" s="35" t="s">
        <v>69</v>
      </c>
      <c r="X318" s="318">
        <v>0</v>
      </c>
      <c r="Y318" s="319">
        <f>IFERROR(IF(X318="","",X318),"")</f>
        <v>0</v>
      </c>
      <c r="Z318" s="36">
        <f>IFERROR(IF(X318="","",X318*0.0155),"")</f>
        <v>0</v>
      </c>
      <c r="AA318" s="56"/>
      <c r="AB318" s="57"/>
      <c r="AC318" s="308" t="s">
        <v>461</v>
      </c>
      <c r="AG318" s="67"/>
      <c r="AJ318" s="71" t="s">
        <v>71</v>
      </c>
      <c r="AK318" s="71">
        <v>1</v>
      </c>
      <c r="BB318" s="309" t="s">
        <v>81</v>
      </c>
      <c r="BM318" s="67">
        <f>IFERROR(X318*I318,"0")</f>
        <v>0</v>
      </c>
      <c r="BN318" s="67">
        <f>IFERROR(Y318*I318,"0")</f>
        <v>0</v>
      </c>
      <c r="BO318" s="67">
        <f>IFERROR(X318/J318,"0")</f>
        <v>0</v>
      </c>
      <c r="BP318" s="67">
        <f>IFERROR(Y318/J318,"0")</f>
        <v>0</v>
      </c>
    </row>
    <row r="319" spans="1:68" x14ac:dyDescent="0.2">
      <c r="A319" s="340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3"/>
      <c r="N319" s="333"/>
      <c r="O319" s="341"/>
      <c r="P319" s="329" t="s">
        <v>72</v>
      </c>
      <c r="Q319" s="330"/>
      <c r="R319" s="330"/>
      <c r="S319" s="330"/>
      <c r="T319" s="330"/>
      <c r="U319" s="330"/>
      <c r="V319" s="331"/>
      <c r="W319" s="37" t="s">
        <v>69</v>
      </c>
      <c r="X319" s="320">
        <f>IFERROR(SUM(X318:X318),"0")</f>
        <v>0</v>
      </c>
      <c r="Y319" s="320">
        <f>IFERROR(SUM(Y318:Y318),"0")</f>
        <v>0</v>
      </c>
      <c r="Z319" s="320">
        <f>IFERROR(IF(Z318="",0,Z318),"0")</f>
        <v>0</v>
      </c>
      <c r="AA319" s="321"/>
      <c r="AB319" s="321"/>
      <c r="AC319" s="321"/>
    </row>
    <row r="320" spans="1:68" x14ac:dyDescent="0.2">
      <c r="A320" s="333"/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3"/>
      <c r="N320" s="333"/>
      <c r="O320" s="341"/>
      <c r="P320" s="329" t="s">
        <v>72</v>
      </c>
      <c r="Q320" s="330"/>
      <c r="R320" s="330"/>
      <c r="S320" s="330"/>
      <c r="T320" s="330"/>
      <c r="U320" s="330"/>
      <c r="V320" s="331"/>
      <c r="W320" s="37" t="s">
        <v>73</v>
      </c>
      <c r="X320" s="320">
        <f>IFERROR(SUMPRODUCT(X318:X318*H318:H318),"0")</f>
        <v>0</v>
      </c>
      <c r="Y320" s="320">
        <f>IFERROR(SUMPRODUCT(Y318:Y318*H318:H318),"0")</f>
        <v>0</v>
      </c>
      <c r="Z320" s="37"/>
      <c r="AA320" s="321"/>
      <c r="AB320" s="321"/>
      <c r="AC320" s="321"/>
    </row>
    <row r="321" spans="1:35" ht="15" customHeight="1" x14ac:dyDescent="0.2">
      <c r="A321" s="367"/>
      <c r="B321" s="333"/>
      <c r="C321" s="333"/>
      <c r="D321" s="333"/>
      <c r="E321" s="333"/>
      <c r="F321" s="333"/>
      <c r="G321" s="333"/>
      <c r="H321" s="333"/>
      <c r="I321" s="333"/>
      <c r="J321" s="333"/>
      <c r="K321" s="333"/>
      <c r="L321" s="333"/>
      <c r="M321" s="333"/>
      <c r="N321" s="333"/>
      <c r="O321" s="368"/>
      <c r="P321" s="334" t="s">
        <v>462</v>
      </c>
      <c r="Q321" s="335"/>
      <c r="R321" s="335"/>
      <c r="S321" s="335"/>
      <c r="T321" s="335"/>
      <c r="U321" s="335"/>
      <c r="V321" s="336"/>
      <c r="W321" s="37" t="s">
        <v>73</v>
      </c>
      <c r="X321" s="320">
        <f>IFERROR(X24+X31+X38+X48+X53+X57+X61+X66+X72+X78+X84+X90+X100+X106+X115+X119+X125+X131+X137+X142+X147+X152+X157+X163+X171+X176+X184+X188+X194+X201+X208+X218+X226+X231+X236+X242+X248+X254+X261+X267+X271+X279+X283+X288+X294+X315+X320,"0")</f>
        <v>13357.8</v>
      </c>
      <c r="Y321" s="320">
        <f>IFERROR(Y24+Y31+Y38+Y48+Y53+Y57+Y61+Y66+Y72+Y78+Y84+Y90+Y100+Y106+Y115+Y119+Y125+Y131+Y137+Y142+Y147+Y152+Y157+Y163+Y171+Y176+Y184+Y188+Y194+Y201+Y208+Y218+Y226+Y231+Y236+Y242+Y248+Y254+Y261+Y267+Y271+Y279+Y283+Y288+Y294+Y315+Y320,"0")</f>
        <v>13357.8</v>
      </c>
      <c r="Z321" s="37"/>
      <c r="AA321" s="321"/>
      <c r="AB321" s="321"/>
      <c r="AC321" s="321"/>
    </row>
    <row r="322" spans="1:35" x14ac:dyDescent="0.2">
      <c r="A322" s="333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3"/>
      <c r="N322" s="333"/>
      <c r="O322" s="368"/>
      <c r="P322" s="334" t="s">
        <v>463</v>
      </c>
      <c r="Q322" s="335"/>
      <c r="R322" s="335"/>
      <c r="S322" s="335"/>
      <c r="T322" s="335"/>
      <c r="U322" s="335"/>
      <c r="V322" s="336"/>
      <c r="W322" s="37" t="s">
        <v>73</v>
      </c>
      <c r="X322" s="320">
        <f>IFERROR(SUM(BM22:BM318),"0")</f>
        <v>14511.549199999999</v>
      </c>
      <c r="Y322" s="320">
        <f>IFERROR(SUM(BN22:BN318),"0")</f>
        <v>14511.549199999999</v>
      </c>
      <c r="Z322" s="37"/>
      <c r="AA322" s="321"/>
      <c r="AB322" s="321"/>
      <c r="AC322" s="321"/>
    </row>
    <row r="323" spans="1:35" x14ac:dyDescent="0.2">
      <c r="A323" s="333"/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3"/>
      <c r="N323" s="333"/>
      <c r="O323" s="368"/>
      <c r="P323" s="334" t="s">
        <v>464</v>
      </c>
      <c r="Q323" s="335"/>
      <c r="R323" s="335"/>
      <c r="S323" s="335"/>
      <c r="T323" s="335"/>
      <c r="U323" s="335"/>
      <c r="V323" s="336"/>
      <c r="W323" s="37" t="s">
        <v>465</v>
      </c>
      <c r="X323" s="38">
        <f>ROUNDUP(SUM(BO22:BO318),0)</f>
        <v>36</v>
      </c>
      <c r="Y323" s="38">
        <f>ROUNDUP(SUM(BP22:BP318),0)</f>
        <v>36</v>
      </c>
      <c r="Z323" s="37"/>
      <c r="AA323" s="321"/>
      <c r="AB323" s="321"/>
      <c r="AC323" s="321"/>
    </row>
    <row r="324" spans="1:35" x14ac:dyDescent="0.2">
      <c r="A324" s="333"/>
      <c r="B324" s="333"/>
      <c r="C324" s="333"/>
      <c r="D324" s="333"/>
      <c r="E324" s="333"/>
      <c r="F324" s="333"/>
      <c r="G324" s="333"/>
      <c r="H324" s="333"/>
      <c r="I324" s="333"/>
      <c r="J324" s="333"/>
      <c r="K324" s="333"/>
      <c r="L324" s="333"/>
      <c r="M324" s="333"/>
      <c r="N324" s="333"/>
      <c r="O324" s="368"/>
      <c r="P324" s="334" t="s">
        <v>466</v>
      </c>
      <c r="Q324" s="335"/>
      <c r="R324" s="335"/>
      <c r="S324" s="335"/>
      <c r="T324" s="335"/>
      <c r="U324" s="335"/>
      <c r="V324" s="336"/>
      <c r="W324" s="37" t="s">
        <v>73</v>
      </c>
      <c r="X324" s="320">
        <f>GrossWeightTotal+PalletQtyTotal*25</f>
        <v>15411.549199999999</v>
      </c>
      <c r="Y324" s="320">
        <f>GrossWeightTotalR+PalletQtyTotalR*25</f>
        <v>15411.549199999999</v>
      </c>
      <c r="Z324" s="37"/>
      <c r="AA324" s="321"/>
      <c r="AB324" s="321"/>
      <c r="AC324" s="321"/>
    </row>
    <row r="325" spans="1:35" x14ac:dyDescent="0.2">
      <c r="A325" s="333"/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3"/>
      <c r="N325" s="333"/>
      <c r="O325" s="368"/>
      <c r="P325" s="334" t="s">
        <v>467</v>
      </c>
      <c r="Q325" s="335"/>
      <c r="R325" s="335"/>
      <c r="S325" s="335"/>
      <c r="T325" s="335"/>
      <c r="U325" s="335"/>
      <c r="V325" s="336"/>
      <c r="W325" s="37" t="s">
        <v>465</v>
      </c>
      <c r="X325" s="320">
        <f>IFERROR(X23+X30+X37+X47+X52+X56+X60+X65+X71+X77+X83+X89+X99+X105+X114+X118+X124+X130+X136+X141+X146+X151+X156+X162+X170+X175+X183+X187+X193+X200+X207+X217+X225+X230+X235+X241+X247+X253+X260+X266+X270+X278+X282+X287+X293+X314+X319,"0")</f>
        <v>3440</v>
      </c>
      <c r="Y325" s="320">
        <f>IFERROR(Y23+Y30+Y37+Y47+Y52+Y56+Y60+Y65+Y71+Y77+Y83+Y89+Y99+Y105+Y114+Y118+Y124+Y130+Y136+Y141+Y146+Y151+Y156+Y162+Y170+Y175+Y183+Y187+Y193+Y200+Y207+Y217+Y225+Y230+Y235+Y241+Y247+Y253+Y260+Y266+Y270+Y278+Y282+Y287+Y293+Y314+Y319,"0")</f>
        <v>3440</v>
      </c>
      <c r="Z325" s="37"/>
      <c r="AA325" s="321"/>
      <c r="AB325" s="321"/>
      <c r="AC325" s="321"/>
    </row>
    <row r="326" spans="1:35" ht="14.25" customHeight="1" x14ac:dyDescent="0.2">
      <c r="A326" s="333"/>
      <c r="B326" s="333"/>
      <c r="C326" s="333"/>
      <c r="D326" s="333"/>
      <c r="E326" s="333"/>
      <c r="F326" s="333"/>
      <c r="G326" s="333"/>
      <c r="H326" s="333"/>
      <c r="I326" s="333"/>
      <c r="J326" s="333"/>
      <c r="K326" s="333"/>
      <c r="L326" s="333"/>
      <c r="M326" s="333"/>
      <c r="N326" s="333"/>
      <c r="O326" s="368"/>
      <c r="P326" s="334" t="s">
        <v>468</v>
      </c>
      <c r="Q326" s="335"/>
      <c r="R326" s="335"/>
      <c r="S326" s="335"/>
      <c r="T326" s="335"/>
      <c r="U326" s="335"/>
      <c r="V326" s="336"/>
      <c r="W326" s="39" t="s">
        <v>469</v>
      </c>
      <c r="X326" s="37"/>
      <c r="Y326" s="37"/>
      <c r="Z326" s="37">
        <f>IFERROR(Z23+Z30+Z37+Z47+Z52+Z56+Z60+Z65+Z71+Z77+Z83+Z89+Z99+Z105+Z114+Z118+Z124+Z130+Z136+Z141+Z146+Z151+Z156+Z162+Z170+Z175+Z183+Z187+Z193+Z200+Z207+Z217+Z225+Z230+Z235+Z241+Z247+Z253+Z260+Z266+Z270+Z278+Z282+Z287+Z293+Z314+Z319,"0")</f>
        <v>43.785679999999999</v>
      </c>
      <c r="AA326" s="321"/>
      <c r="AB326" s="321"/>
      <c r="AC326" s="321"/>
    </row>
    <row r="327" spans="1:35" ht="13.5" customHeight="1" thickBot="1" x14ac:dyDescent="0.25"/>
    <row r="328" spans="1:35" ht="27" customHeight="1" thickTop="1" thickBot="1" x14ac:dyDescent="0.25">
      <c r="A328" s="40" t="s">
        <v>470</v>
      </c>
      <c r="B328" s="315" t="s">
        <v>62</v>
      </c>
      <c r="C328" s="337" t="s">
        <v>74</v>
      </c>
      <c r="D328" s="381"/>
      <c r="E328" s="381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2"/>
      <c r="U328" s="337" t="s">
        <v>233</v>
      </c>
      <c r="V328" s="382"/>
      <c r="W328" s="315" t="s">
        <v>259</v>
      </c>
      <c r="X328" s="337" t="s">
        <v>278</v>
      </c>
      <c r="Y328" s="381"/>
      <c r="Z328" s="381"/>
      <c r="AA328" s="381"/>
      <c r="AB328" s="381"/>
      <c r="AC328" s="381"/>
      <c r="AD328" s="382"/>
      <c r="AE328" s="315" t="s">
        <v>353</v>
      </c>
      <c r="AF328" s="315" t="s">
        <v>358</v>
      </c>
      <c r="AG328" s="315" t="s">
        <v>365</v>
      </c>
      <c r="AH328" s="337" t="s">
        <v>234</v>
      </c>
      <c r="AI328" s="382"/>
    </row>
    <row r="329" spans="1:35" ht="14.25" customHeight="1" thickTop="1" x14ac:dyDescent="0.2">
      <c r="A329" s="529" t="s">
        <v>471</v>
      </c>
      <c r="B329" s="337" t="s">
        <v>62</v>
      </c>
      <c r="C329" s="337" t="s">
        <v>75</v>
      </c>
      <c r="D329" s="337" t="s">
        <v>84</v>
      </c>
      <c r="E329" s="337" t="s">
        <v>94</v>
      </c>
      <c r="F329" s="337" t="s">
        <v>109</v>
      </c>
      <c r="G329" s="337" t="s">
        <v>134</v>
      </c>
      <c r="H329" s="337" t="s">
        <v>141</v>
      </c>
      <c r="I329" s="337" t="s">
        <v>147</v>
      </c>
      <c r="J329" s="337" t="s">
        <v>155</v>
      </c>
      <c r="K329" s="337" t="s">
        <v>175</v>
      </c>
      <c r="L329" s="337" t="s">
        <v>181</v>
      </c>
      <c r="M329" s="337" t="s">
        <v>196</v>
      </c>
      <c r="N329" s="316"/>
      <c r="O329" s="337" t="s">
        <v>202</v>
      </c>
      <c r="P329" s="337" t="s">
        <v>209</v>
      </c>
      <c r="Q329" s="337" t="s">
        <v>216</v>
      </c>
      <c r="R329" s="337" t="s">
        <v>220</v>
      </c>
      <c r="S329" s="337" t="s">
        <v>223</v>
      </c>
      <c r="T329" s="337" t="s">
        <v>229</v>
      </c>
      <c r="U329" s="337" t="s">
        <v>234</v>
      </c>
      <c r="V329" s="337" t="s">
        <v>238</v>
      </c>
      <c r="W329" s="337" t="s">
        <v>260</v>
      </c>
      <c r="X329" s="337" t="s">
        <v>279</v>
      </c>
      <c r="Y329" s="337" t="s">
        <v>295</v>
      </c>
      <c r="Z329" s="337" t="s">
        <v>305</v>
      </c>
      <c r="AA329" s="337" t="s">
        <v>320</v>
      </c>
      <c r="AB329" s="337" t="s">
        <v>331</v>
      </c>
      <c r="AC329" s="337" t="s">
        <v>336</v>
      </c>
      <c r="AD329" s="337" t="s">
        <v>347</v>
      </c>
      <c r="AE329" s="337" t="s">
        <v>354</v>
      </c>
      <c r="AF329" s="337" t="s">
        <v>359</v>
      </c>
      <c r="AG329" s="337" t="s">
        <v>366</v>
      </c>
      <c r="AH329" s="337" t="s">
        <v>234</v>
      </c>
      <c r="AI329" s="337" t="s">
        <v>457</v>
      </c>
    </row>
    <row r="330" spans="1:35" ht="13.5" customHeight="1" thickBot="1" x14ac:dyDescent="0.25">
      <c r="A330" s="530"/>
      <c r="B330" s="338"/>
      <c r="C330" s="338"/>
      <c r="D330" s="338"/>
      <c r="E330" s="338"/>
      <c r="F330" s="338"/>
      <c r="G330" s="338"/>
      <c r="H330" s="338"/>
      <c r="I330" s="338"/>
      <c r="J330" s="338"/>
      <c r="K330" s="338"/>
      <c r="L330" s="338"/>
      <c r="M330" s="338"/>
      <c r="N330" s="316"/>
      <c r="O330" s="338"/>
      <c r="P330" s="338"/>
      <c r="Q330" s="338"/>
      <c r="R330" s="338"/>
      <c r="S330" s="338"/>
      <c r="T330" s="338"/>
      <c r="U330" s="338"/>
      <c r="V330" s="338"/>
      <c r="W330" s="338"/>
      <c r="X330" s="338"/>
      <c r="Y330" s="338"/>
      <c r="Z330" s="338"/>
      <c r="AA330" s="338"/>
      <c r="AB330" s="338"/>
      <c r="AC330" s="338"/>
      <c r="AD330" s="338"/>
      <c r="AE330" s="338"/>
      <c r="AF330" s="338"/>
      <c r="AG330" s="338"/>
      <c r="AH330" s="338"/>
      <c r="AI330" s="338"/>
    </row>
    <row r="331" spans="1:35" ht="18" customHeight="1" thickTop="1" thickBot="1" x14ac:dyDescent="0.25">
      <c r="A331" s="40" t="s">
        <v>472</v>
      </c>
      <c r="B331" s="46">
        <f>IFERROR(X22*H22,"0")</f>
        <v>0</v>
      </c>
      <c r="C331" s="46">
        <f>IFERROR(X28*H28,"0")+IFERROR(X29*H29,"0")</f>
        <v>273</v>
      </c>
      <c r="D331" s="46">
        <f>IFERROR(X34*H34,"0")+IFERROR(X35*H35,"0")+IFERROR(X36*H36,"0")</f>
        <v>806.39999999999986</v>
      </c>
      <c r="E331" s="46">
        <f>IFERROR(X41*H41,"0")+IFERROR(X42*H42,"0")+IFERROR(X43*H43,"0")+IFERROR(X44*H44,"0")+IFERROR(X45*H45,"0")+IFERROR(X46*H46,"0")</f>
        <v>482.4</v>
      </c>
      <c r="F331" s="46">
        <f>IFERROR(X51*H51,"0")+IFERROR(X55*H55,"0")+IFERROR(X59*H59,"0")+IFERROR(X63*H63,"0")+IFERROR(X64*H64,"0")+IFERROR(X68*H68,"0")+IFERROR(X69*H69,"0")+IFERROR(X70*H70,"0")</f>
        <v>0</v>
      </c>
      <c r="G331" s="46">
        <f>IFERROR(X75*H75,"0")+IFERROR(X76*H76,"0")</f>
        <v>931.80000000000007</v>
      </c>
      <c r="H331" s="46">
        <f>IFERROR(X81*H81,"0")+IFERROR(X82*H82,"0")</f>
        <v>151.20000000000002</v>
      </c>
      <c r="I331" s="46">
        <f>IFERROR(X87*H87,"0")+IFERROR(X88*H88,"0")</f>
        <v>604.80000000000007</v>
      </c>
      <c r="J331" s="46">
        <f>IFERROR(X93*H93,"0")+IFERROR(X94*H94,"0")+IFERROR(X95*H95,"0")+IFERROR(X96*H96,"0")+IFERROR(X97*H97,"0")+IFERROR(X98*H98,"0")</f>
        <v>456.96</v>
      </c>
      <c r="K331" s="46">
        <f>IFERROR(X103*H103,"0")+IFERROR(X104*H104,"0")</f>
        <v>0</v>
      </c>
      <c r="L331" s="46">
        <f>IFERROR(X109*H109,"0")+IFERROR(X110*H110,"0")+IFERROR(X111*H111,"0")+IFERROR(X112*H112,"0")+IFERROR(X113*H113,"0")+IFERROR(X117*H117,"0")</f>
        <v>1231.2</v>
      </c>
      <c r="M331" s="46">
        <f>IFERROR(X122*H122,"0")+IFERROR(X123*H123,"0")</f>
        <v>420</v>
      </c>
      <c r="N331" s="316"/>
      <c r="O331" s="46">
        <f>IFERROR(X128*H128,"0")+IFERROR(X129*H129,"0")</f>
        <v>462</v>
      </c>
      <c r="P331" s="46">
        <f>IFERROR(X134*H134,"0")+IFERROR(X135*H135,"0")</f>
        <v>67.2</v>
      </c>
      <c r="Q331" s="46">
        <f>IFERROR(X140*H140,"0")</f>
        <v>42</v>
      </c>
      <c r="R331" s="46">
        <f>IFERROR(X145*H145,"0")</f>
        <v>0</v>
      </c>
      <c r="S331" s="46">
        <f>IFERROR(X150*H150,"0")</f>
        <v>0</v>
      </c>
      <c r="T331" s="46">
        <f>IFERROR(X155*H155,"0")</f>
        <v>164.64</v>
      </c>
      <c r="U331" s="46">
        <f>IFERROR(X161*H161,"0")</f>
        <v>0</v>
      </c>
      <c r="V331" s="46">
        <f>IFERROR(X166*H166,"0")+IFERROR(X167*H167,"0")+IFERROR(X168*H168,"0")+IFERROR(X169*H169,"0")+IFERROR(X173*H173,"0")+IFERROR(X174*H174,"0")</f>
        <v>0</v>
      </c>
      <c r="W331" s="46">
        <f>IFERROR(X180*H180,"0")+IFERROR(X181*H181,"0")+IFERROR(X182*H182,"0")+IFERROR(X186*H186,"0")</f>
        <v>588</v>
      </c>
      <c r="X331" s="46">
        <f>IFERROR(X192*H192,"0")+IFERROR(X196*H196,"0")+IFERROR(X197*H197,"0")+IFERROR(X198*H198,"0")+IFERROR(X199*H199,"0")</f>
        <v>0</v>
      </c>
      <c r="Y331" s="46">
        <f>IFERROR(X204*H204,"0")+IFERROR(X205*H205,"0")+IFERROR(X206*H206,"0")</f>
        <v>0</v>
      </c>
      <c r="Z331" s="46">
        <f>IFERROR(X211*H211,"0")+IFERROR(X212*H212,"0")+IFERROR(X213*H213,"0")+IFERROR(X214*H214,"0")+IFERROR(X215*H215,"0")+IFERROR(X216*H216,"0")</f>
        <v>0</v>
      </c>
      <c r="AA331" s="46">
        <f>IFERROR(X221*H221,"0")+IFERROR(X222*H222,"0")+IFERROR(X223*H223,"0")+IFERROR(X224*H224,"0")</f>
        <v>0</v>
      </c>
      <c r="AB331" s="46">
        <f>IFERROR(X229*H229,"0")</f>
        <v>0</v>
      </c>
      <c r="AC331" s="46">
        <f>IFERROR(X234*H234,"0")+IFERROR(X238*H238,"0")+IFERROR(X239*H239,"0")+IFERROR(X240*H240,"0")</f>
        <v>0</v>
      </c>
      <c r="AD331" s="46">
        <f>IFERROR(X245*H245,"0")+IFERROR(X246*H246,"0")</f>
        <v>0</v>
      </c>
      <c r="AE331" s="46">
        <f>IFERROR(X252*H252,"0")</f>
        <v>0</v>
      </c>
      <c r="AF331" s="46">
        <f>IFERROR(X258*H258,"0")+IFERROR(X259*H259,"0")</f>
        <v>0</v>
      </c>
      <c r="AG331" s="46">
        <f>IFERROR(X265*H265,"0")+IFERROR(X269*H269,"0")</f>
        <v>0</v>
      </c>
      <c r="AH331" s="46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</f>
        <v>6676.2</v>
      </c>
      <c r="AI331" s="46">
        <f>IFERROR(X318*H318,"0")</f>
        <v>0</v>
      </c>
    </row>
    <row r="332" spans="1:35" ht="13.5" customHeight="1" thickTop="1" x14ac:dyDescent="0.2">
      <c r="C332" s="316"/>
    </row>
    <row r="333" spans="1:35" ht="19.5" customHeight="1" x14ac:dyDescent="0.2">
      <c r="A333" s="58" t="s">
        <v>473</v>
      </c>
      <c r="B333" s="58" t="s">
        <v>474</v>
      </c>
      <c r="C333" s="58" t="s">
        <v>475</v>
      </c>
    </row>
    <row r="334" spans="1:35" x14ac:dyDescent="0.2">
      <c r="A334" s="59">
        <f>SUMPRODUCT(--(BB:BB="ЗПФ"),--(W:W="кор"),H:H,Y:Y)+SUMPRODUCT(--(BB:BB="ЗПФ"),--(W:W="кг"),Y:Y)</f>
        <v>3451.7999999999997</v>
      </c>
      <c r="B334" s="60">
        <f>SUMPRODUCT(--(BB:BB="ПГП"),--(W:W="кор"),H:H,Y:Y)+SUMPRODUCT(--(BB:BB="ПГП"),--(W:W="кг"),Y:Y)</f>
        <v>9906</v>
      </c>
      <c r="C334" s="60">
        <f>SUMPRODUCT(--(BB:BB="КИЗ"),--(W:W="кор"),H:H,Y:Y)+SUMPRODUCT(--(BB:BB="КИЗ"),--(W:W="кг"),Y:Y)</f>
        <v>0</v>
      </c>
    </row>
  </sheetData>
  <sheetProtection algorithmName="SHA-512" hashValue="VGbhunq/RInwGVWq8nckkNnZu8zIw1te/6NBMRDt4QFaws3u+9g73W0sxKIp5GS7D2VfqNMXc3ylOqpFpo1ZtQ==" saltValue="gijns8W+KrqNXCwOdkF62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AD329:AD330"/>
    <mergeCell ref="D291:E291"/>
    <mergeCell ref="D239:E239"/>
    <mergeCell ref="P174:T174"/>
    <mergeCell ref="D95:E95"/>
    <mergeCell ref="U17:V17"/>
    <mergeCell ref="Y17:Y18"/>
    <mergeCell ref="A266:O267"/>
    <mergeCell ref="A8:C8"/>
    <mergeCell ref="A260:O261"/>
    <mergeCell ref="P163:V163"/>
    <mergeCell ref="A153:Z153"/>
    <mergeCell ref="D97:E97"/>
    <mergeCell ref="A255:Z255"/>
    <mergeCell ref="A10:C10"/>
    <mergeCell ref="A21:Z21"/>
    <mergeCell ref="D192:E192"/>
    <mergeCell ref="A99:O100"/>
    <mergeCell ref="A329:A330"/>
    <mergeCell ref="D42:E42"/>
    <mergeCell ref="D173:E173"/>
    <mergeCell ref="D17:E18"/>
    <mergeCell ref="A151:O152"/>
    <mergeCell ref="P313:T313"/>
    <mergeCell ref="T329:T330"/>
    <mergeCell ref="N17:N18"/>
    <mergeCell ref="Q5:R5"/>
    <mergeCell ref="P199:T199"/>
    <mergeCell ref="F17:F18"/>
    <mergeCell ref="P297:T297"/>
    <mergeCell ref="P291:T291"/>
    <mergeCell ref="D234:E234"/>
    <mergeCell ref="P70:T70"/>
    <mergeCell ref="A60:O61"/>
    <mergeCell ref="Q6:R6"/>
    <mergeCell ref="P134:T134"/>
    <mergeCell ref="A124:O125"/>
    <mergeCell ref="A118:O119"/>
    <mergeCell ref="P292:T292"/>
    <mergeCell ref="P208:V208"/>
    <mergeCell ref="A33:Z33"/>
    <mergeCell ref="D196:E196"/>
    <mergeCell ref="P23:V23"/>
    <mergeCell ref="A262:Z262"/>
    <mergeCell ref="A62:Z62"/>
    <mergeCell ref="P283:V283"/>
    <mergeCell ref="V12:W12"/>
    <mergeCell ref="A200:O201"/>
    <mergeCell ref="AG329:AG330"/>
    <mergeCell ref="AD17:AF18"/>
    <mergeCell ref="P142:V142"/>
    <mergeCell ref="A132:Z132"/>
    <mergeCell ref="D76:E76"/>
    <mergeCell ref="F5:G5"/>
    <mergeCell ref="A172:Z172"/>
    <mergeCell ref="A25:Z25"/>
    <mergeCell ref="P119:V119"/>
    <mergeCell ref="P186:T186"/>
    <mergeCell ref="P82:T82"/>
    <mergeCell ref="D221:E221"/>
    <mergeCell ref="V11:W11"/>
    <mergeCell ref="P75:T75"/>
    <mergeCell ref="A136:O137"/>
    <mergeCell ref="D223:E223"/>
    <mergeCell ref="P181:T181"/>
    <mergeCell ref="D29:E29"/>
    <mergeCell ref="D265:E265"/>
    <mergeCell ref="D216:E216"/>
    <mergeCell ref="A20:Z20"/>
    <mergeCell ref="D252:E252"/>
    <mergeCell ref="P123:T123"/>
    <mergeCell ref="P110:T110"/>
    <mergeCell ref="L329:L330"/>
    <mergeCell ref="U328:V328"/>
    <mergeCell ref="P196:T196"/>
    <mergeCell ref="A185:Z185"/>
    <mergeCell ref="P287:V287"/>
    <mergeCell ref="P2:W3"/>
    <mergeCell ref="P298:T298"/>
    <mergeCell ref="P218:V218"/>
    <mergeCell ref="P198:T198"/>
    <mergeCell ref="D35:E35"/>
    <mergeCell ref="A289:Z289"/>
    <mergeCell ref="A23:O24"/>
    <mergeCell ref="P64:T64"/>
    <mergeCell ref="D10:E10"/>
    <mergeCell ref="P135:T135"/>
    <mergeCell ref="F10:G10"/>
    <mergeCell ref="D34:E34"/>
    <mergeCell ref="D305:E305"/>
    <mergeCell ref="P78:V78"/>
    <mergeCell ref="P128:T128"/>
    <mergeCell ref="A52:O53"/>
    <mergeCell ref="D310:E310"/>
    <mergeCell ref="P66:V66"/>
    <mergeCell ref="P137:V137"/>
    <mergeCell ref="AH329:AH330"/>
    <mergeCell ref="A273:Z273"/>
    <mergeCell ref="D292:E292"/>
    <mergeCell ref="A105:O106"/>
    <mergeCell ref="X328:AD328"/>
    <mergeCell ref="A9:C9"/>
    <mergeCell ref="A71:O72"/>
    <mergeCell ref="A179:Z179"/>
    <mergeCell ref="P112:T112"/>
    <mergeCell ref="A116:Z116"/>
    <mergeCell ref="A91:Z91"/>
    <mergeCell ref="W329:W330"/>
    <mergeCell ref="O329:O330"/>
    <mergeCell ref="Q13:R13"/>
    <mergeCell ref="D318:E318"/>
    <mergeCell ref="A220:Z220"/>
    <mergeCell ref="F329:F330"/>
    <mergeCell ref="P47:V47"/>
    <mergeCell ref="P41:T41"/>
    <mergeCell ref="D155:E155"/>
    <mergeCell ref="D22:E22"/>
    <mergeCell ref="A284:Z284"/>
    <mergeCell ref="P301:T301"/>
    <mergeCell ref="P34:T34"/>
    <mergeCell ref="M329:M330"/>
    <mergeCell ref="D222:E222"/>
    <mergeCell ref="P35:T35"/>
    <mergeCell ref="A295:Z295"/>
    <mergeCell ref="P57:V57"/>
    <mergeCell ref="G17:G18"/>
    <mergeCell ref="P184:V184"/>
    <mergeCell ref="A143:Z143"/>
    <mergeCell ref="P171:V171"/>
    <mergeCell ref="P242:V242"/>
    <mergeCell ref="A232:Z232"/>
    <mergeCell ref="P59:T59"/>
    <mergeCell ref="P46:T46"/>
    <mergeCell ref="A114:O115"/>
    <mergeCell ref="A241:O242"/>
    <mergeCell ref="P111:T111"/>
    <mergeCell ref="A227:Z227"/>
    <mergeCell ref="P276:T276"/>
    <mergeCell ref="P214:T214"/>
    <mergeCell ref="D213:E213"/>
    <mergeCell ref="P36:T36"/>
    <mergeCell ref="D150:E150"/>
    <mergeCell ref="D215:E215"/>
    <mergeCell ref="P194:V194"/>
    <mergeCell ref="AA17:AA18"/>
    <mergeCell ref="H10:M10"/>
    <mergeCell ref="AC17:AC18"/>
    <mergeCell ref="P147:V147"/>
    <mergeCell ref="A175:O176"/>
    <mergeCell ref="P45:T45"/>
    <mergeCell ref="A235:O236"/>
    <mergeCell ref="P318:T318"/>
    <mergeCell ref="D128:E128"/>
    <mergeCell ref="D199:E199"/>
    <mergeCell ref="P109:T109"/>
    <mergeCell ref="D186:E186"/>
    <mergeCell ref="P222:T222"/>
    <mergeCell ref="P22:T22"/>
    <mergeCell ref="A170:O171"/>
    <mergeCell ref="P236:V236"/>
    <mergeCell ref="Z17:Z18"/>
    <mergeCell ref="A54:Z54"/>
    <mergeCell ref="AB17:AB18"/>
    <mergeCell ref="P271:V271"/>
    <mergeCell ref="P100:V100"/>
    <mergeCell ref="P31:V31"/>
    <mergeCell ref="A27:Z27"/>
    <mergeCell ref="A154:Z154"/>
    <mergeCell ref="AI329:AI330"/>
    <mergeCell ref="A67:Z67"/>
    <mergeCell ref="AA329:AA330"/>
    <mergeCell ref="P152:V152"/>
    <mergeCell ref="P30:V30"/>
    <mergeCell ref="D140:E140"/>
    <mergeCell ref="P96:T96"/>
    <mergeCell ref="H17:H18"/>
    <mergeCell ref="D204:E204"/>
    <mergeCell ref="P161:T161"/>
    <mergeCell ref="A207:O208"/>
    <mergeCell ref="D198:E198"/>
    <mergeCell ref="D269:E269"/>
    <mergeCell ref="D296:E296"/>
    <mergeCell ref="C329:C330"/>
    <mergeCell ref="D75:E75"/>
    <mergeCell ref="P247:V247"/>
    <mergeCell ref="D206:E206"/>
    <mergeCell ref="P241:V241"/>
    <mergeCell ref="D298:E298"/>
    <mergeCell ref="D181:E181"/>
    <mergeCell ref="A158:Z158"/>
    <mergeCell ref="P56:V56"/>
    <mergeCell ref="P105:V105"/>
    <mergeCell ref="X329:X330"/>
    <mergeCell ref="D64:E64"/>
    <mergeCell ref="D51:E51"/>
    <mergeCell ref="P306:T306"/>
    <mergeCell ref="P157:V157"/>
    <mergeCell ref="A209:Z209"/>
    <mergeCell ref="A280:Z280"/>
    <mergeCell ref="A274:Z274"/>
    <mergeCell ref="P299:T299"/>
    <mergeCell ref="P326:V326"/>
    <mergeCell ref="P99:V99"/>
    <mergeCell ref="P170:V170"/>
    <mergeCell ref="A160:Z160"/>
    <mergeCell ref="P212:T212"/>
    <mergeCell ref="E329:E330"/>
    <mergeCell ref="G329:G330"/>
    <mergeCell ref="P98:T98"/>
    <mergeCell ref="D212:E212"/>
    <mergeCell ref="D304:E304"/>
    <mergeCell ref="P266:V266"/>
    <mergeCell ref="A85:Z85"/>
    <mergeCell ref="P93:T93"/>
    <mergeCell ref="D329:D330"/>
    <mergeCell ref="P269:T269"/>
    <mergeCell ref="P329:P330"/>
    <mergeCell ref="A270:O271"/>
    <mergeCell ref="R329:R330"/>
    <mergeCell ref="A92:Z92"/>
    <mergeCell ref="D36:E36"/>
    <mergeCell ref="P71:V71"/>
    <mergeCell ref="A138:Z138"/>
    <mergeCell ref="A13:M13"/>
    <mergeCell ref="A230:O231"/>
    <mergeCell ref="P315:V315"/>
    <mergeCell ref="A256:Z256"/>
    <mergeCell ref="P231:V231"/>
    <mergeCell ref="P238:T238"/>
    <mergeCell ref="A15:M15"/>
    <mergeCell ref="P229:T229"/>
    <mergeCell ref="A133:Z133"/>
    <mergeCell ref="P204:T204"/>
    <mergeCell ref="A264:Z264"/>
    <mergeCell ref="D112:E112"/>
    <mergeCell ref="A65:O66"/>
    <mergeCell ref="P206:T206"/>
    <mergeCell ref="P304:T304"/>
    <mergeCell ref="A56:O57"/>
    <mergeCell ref="D285:E285"/>
    <mergeCell ref="P320:V320"/>
    <mergeCell ref="P314:V314"/>
    <mergeCell ref="A139:Z139"/>
    <mergeCell ref="A272:Z272"/>
    <mergeCell ref="P216:T216"/>
    <mergeCell ref="A210:Z210"/>
    <mergeCell ref="P124:V124"/>
    <mergeCell ref="A217:O218"/>
    <mergeCell ref="P151:V151"/>
    <mergeCell ref="A203:Z203"/>
    <mergeCell ref="P245:T245"/>
    <mergeCell ref="P224:T224"/>
    <mergeCell ref="A141:O142"/>
    <mergeCell ref="P211:T211"/>
    <mergeCell ref="P309:T309"/>
    <mergeCell ref="P225:V225"/>
    <mergeCell ref="A156:O157"/>
    <mergeCell ref="D299:E299"/>
    <mergeCell ref="A317:Z317"/>
    <mergeCell ref="A233:Z233"/>
    <mergeCell ref="P131:V131"/>
    <mergeCell ref="P187:V187"/>
    <mergeCell ref="A249:Z249"/>
    <mergeCell ref="A127:Z127"/>
    <mergeCell ref="P311:T311"/>
    <mergeCell ref="P140:T140"/>
    <mergeCell ref="D275:E275"/>
    <mergeCell ref="D104:E104"/>
    <mergeCell ref="P254:V254"/>
    <mergeCell ref="P83:V83"/>
    <mergeCell ref="A79:Z79"/>
    <mergeCell ref="T6:U9"/>
    <mergeCell ref="P319:V319"/>
    <mergeCell ref="A30:O31"/>
    <mergeCell ref="Q10:R10"/>
    <mergeCell ref="D41:E41"/>
    <mergeCell ref="P296:T296"/>
    <mergeCell ref="D277:E277"/>
    <mergeCell ref="P60:V60"/>
    <mergeCell ref="P84:V84"/>
    <mergeCell ref="D43:E43"/>
    <mergeCell ref="P87:T87"/>
    <mergeCell ref="D68:E68"/>
    <mergeCell ref="D59:E59"/>
    <mergeCell ref="P88:T88"/>
    <mergeCell ref="P51:T51"/>
    <mergeCell ref="J9:M9"/>
    <mergeCell ref="A40:Z40"/>
    <mergeCell ref="T5:U5"/>
    <mergeCell ref="P76:T76"/>
    <mergeCell ref="V5:W5"/>
    <mergeCell ref="D246:E246"/>
    <mergeCell ref="D46:E46"/>
    <mergeCell ref="P294:V294"/>
    <mergeCell ref="D111:E111"/>
    <mergeCell ref="Q8:R8"/>
    <mergeCell ref="P69:T69"/>
    <mergeCell ref="V6:W9"/>
    <mergeCell ref="H5:M5"/>
    <mergeCell ref="D6:M6"/>
    <mergeCell ref="M17:M18"/>
    <mergeCell ref="O17:O18"/>
    <mergeCell ref="P52:V52"/>
    <mergeCell ref="P53:V53"/>
    <mergeCell ref="A257:Z257"/>
    <mergeCell ref="A191:Z191"/>
    <mergeCell ref="D276:E276"/>
    <mergeCell ref="A107:Z107"/>
    <mergeCell ref="A178:Z178"/>
    <mergeCell ref="A83:O84"/>
    <mergeCell ref="A39:Z39"/>
    <mergeCell ref="D123:E123"/>
    <mergeCell ref="A12:M12"/>
    <mergeCell ref="P293:V293"/>
    <mergeCell ref="P200:V200"/>
    <mergeCell ref="A190:Z190"/>
    <mergeCell ref="A19:Z19"/>
    <mergeCell ref="P310:T310"/>
    <mergeCell ref="D182:E182"/>
    <mergeCell ref="A14:M14"/>
    <mergeCell ref="D109:E109"/>
    <mergeCell ref="P307:T307"/>
    <mergeCell ref="X17:X18"/>
    <mergeCell ref="D110:E110"/>
    <mergeCell ref="D44:E44"/>
    <mergeCell ref="D286:E286"/>
    <mergeCell ref="A146:O147"/>
    <mergeCell ref="D93:E93"/>
    <mergeCell ref="P277:T277"/>
    <mergeCell ref="P72:V72"/>
    <mergeCell ref="A195:Z195"/>
    <mergeCell ref="A251:Z251"/>
    <mergeCell ref="P122:T122"/>
    <mergeCell ref="P288:V288"/>
    <mergeCell ref="P43:T43"/>
    <mergeCell ref="P285:T285"/>
    <mergeCell ref="P65:V65"/>
    <mergeCell ref="P136:V136"/>
    <mergeCell ref="A126:Z126"/>
    <mergeCell ref="A5:C5"/>
    <mergeCell ref="A237:Z237"/>
    <mergeCell ref="A108:Z108"/>
    <mergeCell ref="D166:E166"/>
    <mergeCell ref="Q329:Q330"/>
    <mergeCell ref="AH328:AI328"/>
    <mergeCell ref="A17:A18"/>
    <mergeCell ref="P300:T300"/>
    <mergeCell ref="A189:Z189"/>
    <mergeCell ref="C17:C18"/>
    <mergeCell ref="K17:K18"/>
    <mergeCell ref="D103:E103"/>
    <mergeCell ref="D168:E168"/>
    <mergeCell ref="D180:E180"/>
    <mergeCell ref="D9:E9"/>
    <mergeCell ref="P197:T197"/>
    <mergeCell ref="A183:O184"/>
    <mergeCell ref="F9:G9"/>
    <mergeCell ref="D167:E167"/>
    <mergeCell ref="D161:E161"/>
    <mergeCell ref="A263:Z263"/>
    <mergeCell ref="P239:T239"/>
    <mergeCell ref="P68:T68"/>
    <mergeCell ref="A247:O248"/>
    <mergeCell ref="A6:C6"/>
    <mergeCell ref="P180:T180"/>
    <mergeCell ref="P167:T167"/>
    <mergeCell ref="D88:E88"/>
    <mergeCell ref="A253:O254"/>
    <mergeCell ref="P117:T117"/>
    <mergeCell ref="D311:E311"/>
    <mergeCell ref="P55:T55"/>
    <mergeCell ref="P182:T182"/>
    <mergeCell ref="Q12:R12"/>
    <mergeCell ref="P169:T169"/>
    <mergeCell ref="A130:O131"/>
    <mergeCell ref="P183:V183"/>
    <mergeCell ref="P246:T246"/>
    <mergeCell ref="A250:Z250"/>
    <mergeCell ref="D169:E169"/>
    <mergeCell ref="P253:V253"/>
    <mergeCell ref="P303:T303"/>
    <mergeCell ref="A121:Z121"/>
    <mergeCell ref="P146:V146"/>
    <mergeCell ref="D63:E63"/>
    <mergeCell ref="P305:T305"/>
    <mergeCell ref="D96:E96"/>
    <mergeCell ref="P15:T16"/>
    <mergeCell ref="P281:T281"/>
    <mergeCell ref="A120:Z120"/>
    <mergeCell ref="Z329:Z330"/>
    <mergeCell ref="P270:V270"/>
    <mergeCell ref="Q9:R9"/>
    <mergeCell ref="P267:V267"/>
    <mergeCell ref="P312:T312"/>
    <mergeCell ref="A32:Z32"/>
    <mergeCell ref="P278:V278"/>
    <mergeCell ref="A159:Z159"/>
    <mergeCell ref="A37:O38"/>
    <mergeCell ref="A219:Z219"/>
    <mergeCell ref="Q11:R11"/>
    <mergeCell ref="P205:T205"/>
    <mergeCell ref="I329:I330"/>
    <mergeCell ref="K329:K330"/>
    <mergeCell ref="D309:E309"/>
    <mergeCell ref="D113:E113"/>
    <mergeCell ref="A314:O315"/>
    <mergeCell ref="Y329:Y330"/>
    <mergeCell ref="S329:S330"/>
    <mergeCell ref="A177:Z177"/>
    <mergeCell ref="A164:Z164"/>
    <mergeCell ref="P308:T308"/>
    <mergeCell ref="AE329:AE330"/>
    <mergeCell ref="A162:O163"/>
    <mergeCell ref="D224:E224"/>
    <mergeCell ref="P103:T103"/>
    <mergeCell ref="A26:Z26"/>
    <mergeCell ref="P97:T97"/>
    <mergeCell ref="D211:E211"/>
    <mergeCell ref="P168:T168"/>
    <mergeCell ref="P130:V130"/>
    <mergeCell ref="P282:V282"/>
    <mergeCell ref="D82:E82"/>
    <mergeCell ref="P61:V61"/>
    <mergeCell ref="D240:E240"/>
    <mergeCell ref="A244:Z244"/>
    <mergeCell ref="P48:V48"/>
    <mergeCell ref="A165:Z165"/>
    <mergeCell ref="A293:O294"/>
    <mergeCell ref="P321:V321"/>
    <mergeCell ref="P125:V125"/>
    <mergeCell ref="P192:T192"/>
    <mergeCell ref="A102:Z102"/>
    <mergeCell ref="P113:T113"/>
    <mergeCell ref="P323:V323"/>
    <mergeCell ref="A148:Z148"/>
    <mergeCell ref="J329:J330"/>
    <mergeCell ref="P106:V106"/>
    <mergeCell ref="P226:V226"/>
    <mergeCell ref="AB329:AB330"/>
    <mergeCell ref="D145:E145"/>
    <mergeCell ref="A316:Z316"/>
    <mergeCell ref="C328:T328"/>
    <mergeCell ref="D308:E308"/>
    <mergeCell ref="A225:O226"/>
    <mergeCell ref="P166:T166"/>
    <mergeCell ref="P188:V188"/>
    <mergeCell ref="A187:O188"/>
    <mergeCell ref="D245:E245"/>
    <mergeCell ref="D301:E301"/>
    <mergeCell ref="D122:E122"/>
    <mergeCell ref="P129:T129"/>
    <mergeCell ref="P286:T286"/>
    <mergeCell ref="D229:E229"/>
    <mergeCell ref="P258:T258"/>
    <mergeCell ref="P223:T223"/>
    <mergeCell ref="P201:V201"/>
    <mergeCell ref="A319:O320"/>
    <mergeCell ref="D306:E306"/>
    <mergeCell ref="P176:V176"/>
    <mergeCell ref="H1:Q1"/>
    <mergeCell ref="A268:Z268"/>
    <mergeCell ref="A243:Z243"/>
    <mergeCell ref="D214:E214"/>
    <mergeCell ref="P193:V193"/>
    <mergeCell ref="A74:Z74"/>
    <mergeCell ref="D259:E259"/>
    <mergeCell ref="D28:E28"/>
    <mergeCell ref="A101:Z101"/>
    <mergeCell ref="D117:E117"/>
    <mergeCell ref="D55:E55"/>
    <mergeCell ref="D5:E5"/>
    <mergeCell ref="P42:T42"/>
    <mergeCell ref="D94:E94"/>
    <mergeCell ref="P259:T259"/>
    <mergeCell ref="D69:E69"/>
    <mergeCell ref="A47:O48"/>
    <mergeCell ref="P175:V175"/>
    <mergeCell ref="P240:T240"/>
    <mergeCell ref="P162:V162"/>
    <mergeCell ref="D87:E87"/>
    <mergeCell ref="D1:F1"/>
    <mergeCell ref="J17:J18"/>
    <mergeCell ref="L17:L18"/>
    <mergeCell ref="P325:V325"/>
    <mergeCell ref="A144:Z144"/>
    <mergeCell ref="D129:E129"/>
    <mergeCell ref="AF329:AF330"/>
    <mergeCell ref="D7:M7"/>
    <mergeCell ref="P156:V156"/>
    <mergeCell ref="D302:E302"/>
    <mergeCell ref="P173:T173"/>
    <mergeCell ref="P29:T29"/>
    <mergeCell ref="D81:E81"/>
    <mergeCell ref="P265:T265"/>
    <mergeCell ref="A321:O326"/>
    <mergeCell ref="P94:T94"/>
    <mergeCell ref="D8:M8"/>
    <mergeCell ref="D300:E300"/>
    <mergeCell ref="P44:T44"/>
    <mergeCell ref="P279:V279"/>
    <mergeCell ref="H329:H330"/>
    <mergeCell ref="P118:V118"/>
    <mergeCell ref="A228:Z228"/>
    <mergeCell ref="P95:T95"/>
    <mergeCell ref="P38:V38"/>
    <mergeCell ref="D313:E313"/>
    <mergeCell ref="AC329:AC330"/>
    <mergeCell ref="R1:T1"/>
    <mergeCell ref="P150:T150"/>
    <mergeCell ref="P28:T28"/>
    <mergeCell ref="P221:T221"/>
    <mergeCell ref="D307:E307"/>
    <mergeCell ref="P215:T215"/>
    <mergeCell ref="P115:V115"/>
    <mergeCell ref="A89:O90"/>
    <mergeCell ref="A282:O283"/>
    <mergeCell ref="D98:E98"/>
    <mergeCell ref="P77:V77"/>
    <mergeCell ref="P290:T290"/>
    <mergeCell ref="P141:V141"/>
    <mergeCell ref="A202:Z202"/>
    <mergeCell ref="A58:Z58"/>
    <mergeCell ref="P37:V37"/>
    <mergeCell ref="P230:V230"/>
    <mergeCell ref="P275:T275"/>
    <mergeCell ref="P104:T104"/>
    <mergeCell ref="B17:B18"/>
    <mergeCell ref="A77:O78"/>
    <mergeCell ref="P248:V248"/>
    <mergeCell ref="A73:Z73"/>
    <mergeCell ref="D258:E258"/>
    <mergeCell ref="V329:V330"/>
    <mergeCell ref="D297:E297"/>
    <mergeCell ref="P155:T155"/>
    <mergeCell ref="P324:V324"/>
    <mergeCell ref="D70:E70"/>
    <mergeCell ref="D312:E312"/>
    <mergeCell ref="D238:E238"/>
    <mergeCell ref="A287:O288"/>
    <mergeCell ref="A80:Z80"/>
    <mergeCell ref="P213:T213"/>
    <mergeCell ref="D134:E134"/>
    <mergeCell ref="D205:E205"/>
    <mergeCell ref="U329:U330"/>
    <mergeCell ref="P235:V235"/>
    <mergeCell ref="P207:V207"/>
    <mergeCell ref="P252:T252"/>
    <mergeCell ref="P81:T81"/>
    <mergeCell ref="P145:T145"/>
    <mergeCell ref="D197:E197"/>
    <mergeCell ref="B329:B330"/>
    <mergeCell ref="A149:Z149"/>
    <mergeCell ref="A193:O194"/>
    <mergeCell ref="P261:V261"/>
    <mergeCell ref="P90:V90"/>
    <mergeCell ref="P302:T302"/>
    <mergeCell ref="D174:E174"/>
    <mergeCell ref="D45:E45"/>
    <mergeCell ref="H9:I9"/>
    <mergeCell ref="P24:V24"/>
    <mergeCell ref="A49:Z49"/>
    <mergeCell ref="P322:V322"/>
    <mergeCell ref="D281:E281"/>
    <mergeCell ref="P260:V260"/>
    <mergeCell ref="P89:V89"/>
    <mergeCell ref="V10:W10"/>
    <mergeCell ref="A50:Z50"/>
    <mergeCell ref="W17:W18"/>
    <mergeCell ref="A86:Z86"/>
    <mergeCell ref="P217:V217"/>
    <mergeCell ref="P234:T234"/>
    <mergeCell ref="D303:E303"/>
    <mergeCell ref="D290:E290"/>
    <mergeCell ref="A278:O279"/>
    <mergeCell ref="P17:T18"/>
    <mergeCell ref="P63:T63"/>
    <mergeCell ref="I17:I18"/>
    <mergeCell ref="D135:E135"/>
    <mergeCell ref="P114:V11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8 X103:X104 X109:X113 X117 X122:X123 X128:X129 X134:X135 X140 X145 X150 X155 X161 X166:X169 X173:X174 X180:X182 X186 X192 X196:X199 X204:X206 X211:X216 X221:X224 X229 X234 X238:X240 X245:X246 X252 X258:X259 X265 X269 X275:X277 X281 X285:X286 X290:X292 X296:X313 X31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478</v>
      </c>
      <c r="C6" s="47" t="s">
        <v>479</v>
      </c>
      <c r="D6" s="47" t="s">
        <v>480</v>
      </c>
      <c r="E6" s="47"/>
    </row>
    <row r="7" spans="2:8" x14ac:dyDescent="0.2">
      <c r="B7" s="47" t="s">
        <v>481</v>
      </c>
      <c r="C7" s="47" t="s">
        <v>482</v>
      </c>
      <c r="D7" s="47" t="s">
        <v>483</v>
      </c>
      <c r="E7" s="47"/>
    </row>
    <row r="8" spans="2:8" x14ac:dyDescent="0.2">
      <c r="B8" s="47" t="s">
        <v>484</v>
      </c>
      <c r="C8" s="47" t="s">
        <v>485</v>
      </c>
      <c r="D8" s="47" t="s">
        <v>486</v>
      </c>
      <c r="E8" s="47"/>
    </row>
    <row r="9" spans="2:8" x14ac:dyDescent="0.2">
      <c r="B9" s="47" t="s">
        <v>14</v>
      </c>
      <c r="C9" s="47" t="s">
        <v>487</v>
      </c>
      <c r="D9" s="47" t="s">
        <v>488</v>
      </c>
      <c r="E9" s="47"/>
    </row>
    <row r="10" spans="2:8" x14ac:dyDescent="0.2">
      <c r="B10" s="47" t="s">
        <v>489</v>
      </c>
      <c r="C10" s="47" t="s">
        <v>490</v>
      </c>
      <c r="D10" s="47" t="s">
        <v>491</v>
      </c>
      <c r="E10" s="47"/>
    </row>
    <row r="11" spans="2:8" x14ac:dyDescent="0.2">
      <c r="B11" s="47" t="s">
        <v>492</v>
      </c>
      <c r="C11" s="47" t="s">
        <v>493</v>
      </c>
      <c r="D11" s="47" t="s">
        <v>227</v>
      </c>
      <c r="E11" s="47"/>
    </row>
    <row r="13" spans="2:8" x14ac:dyDescent="0.2">
      <c r="B13" s="47" t="s">
        <v>494</v>
      </c>
      <c r="C13" s="47" t="s">
        <v>479</v>
      </c>
      <c r="D13" s="47"/>
      <c r="E13" s="47"/>
    </row>
    <row r="15" spans="2:8" x14ac:dyDescent="0.2">
      <c r="B15" s="47" t="s">
        <v>495</v>
      </c>
      <c r="C15" s="47" t="s">
        <v>482</v>
      </c>
      <c r="D15" s="47"/>
      <c r="E15" s="47"/>
    </row>
    <row r="17" spans="2:5" x14ac:dyDescent="0.2">
      <c r="B17" s="47" t="s">
        <v>496</v>
      </c>
      <c r="C17" s="47" t="s">
        <v>485</v>
      </c>
      <c r="D17" s="47"/>
      <c r="E17" s="47"/>
    </row>
    <row r="19" spans="2:5" x14ac:dyDescent="0.2">
      <c r="B19" s="47" t="s">
        <v>497</v>
      </c>
      <c r="C19" s="47" t="s">
        <v>487</v>
      </c>
      <c r="D19" s="47"/>
      <c r="E19" s="47"/>
    </row>
    <row r="21" spans="2:5" x14ac:dyDescent="0.2">
      <c r="B21" s="47" t="s">
        <v>498</v>
      </c>
      <c r="C21" s="47" t="s">
        <v>490</v>
      </c>
      <c r="D21" s="47"/>
      <c r="E21" s="47"/>
    </row>
    <row r="23" spans="2:5" x14ac:dyDescent="0.2">
      <c r="B23" s="47" t="s">
        <v>499</v>
      </c>
      <c r="C23" s="47" t="s">
        <v>493</v>
      </c>
      <c r="D23" s="47"/>
      <c r="E23" s="47"/>
    </row>
    <row r="25" spans="2:5" x14ac:dyDescent="0.2">
      <c r="B25" s="47" t="s">
        <v>500</v>
      </c>
      <c r="C25" s="47"/>
      <c r="D25" s="47"/>
      <c r="E25" s="47"/>
    </row>
    <row r="26" spans="2:5" x14ac:dyDescent="0.2">
      <c r="B26" s="47" t="s">
        <v>501</v>
      </c>
      <c r="C26" s="47"/>
      <c r="D26" s="47"/>
      <c r="E26" s="47"/>
    </row>
    <row r="27" spans="2:5" x14ac:dyDescent="0.2">
      <c r="B27" s="47" t="s">
        <v>502</v>
      </c>
      <c r="C27" s="47"/>
      <c r="D27" s="47"/>
      <c r="E27" s="47"/>
    </row>
    <row r="28" spans="2:5" x14ac:dyDescent="0.2">
      <c r="B28" s="47" t="s">
        <v>503</v>
      </c>
      <c r="C28" s="47"/>
      <c r="D28" s="47"/>
      <c r="E28" s="47"/>
    </row>
    <row r="29" spans="2:5" x14ac:dyDescent="0.2">
      <c r="B29" s="47" t="s">
        <v>504</v>
      </c>
      <c r="C29" s="47"/>
      <c r="D29" s="47"/>
      <c r="E29" s="47"/>
    </row>
    <row r="30" spans="2:5" x14ac:dyDescent="0.2">
      <c r="B30" s="47" t="s">
        <v>505</v>
      </c>
      <c r="C30" s="47"/>
      <c r="D30" s="47"/>
      <c r="E30" s="47"/>
    </row>
    <row r="31" spans="2:5" x14ac:dyDescent="0.2">
      <c r="B31" s="47" t="s">
        <v>506</v>
      </c>
      <c r="C31" s="47"/>
      <c r="D31" s="47"/>
      <c r="E31" s="47"/>
    </row>
    <row r="32" spans="2:5" x14ac:dyDescent="0.2">
      <c r="B32" s="47" t="s">
        <v>507</v>
      </c>
      <c r="C32" s="47"/>
      <c r="D32" s="47"/>
      <c r="E32" s="47"/>
    </row>
    <row r="33" spans="2:5" x14ac:dyDescent="0.2">
      <c r="B33" s="47" t="s">
        <v>508</v>
      </c>
      <c r="C33" s="47"/>
      <c r="D33" s="47"/>
      <c r="E33" s="47"/>
    </row>
    <row r="34" spans="2:5" x14ac:dyDescent="0.2">
      <c r="B34" s="47" t="s">
        <v>509</v>
      </c>
      <c r="C34" s="47"/>
      <c r="D34" s="47"/>
      <c r="E34" s="47"/>
    </row>
    <row r="35" spans="2:5" x14ac:dyDescent="0.2">
      <c r="B35" s="47" t="s">
        <v>510</v>
      </c>
      <c r="C35" s="47"/>
      <c r="D35" s="47"/>
      <c r="E35" s="47"/>
    </row>
  </sheetData>
  <sheetProtection algorithmName="SHA-512" hashValue="HRAsb4XX8oUwVufIn4cZRnUQFl8omIkOJni8IXQs70GmTx+YpczCtRFYFVIR1NGDUk4w/oyJgiMGOMXGMC0uRA==" saltValue="ahosU8CG6l/kEEZCZsct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527</vt:i4>
      </vt:variant>
    </vt:vector>
  </HeadingPairs>
  <TitlesOfParts>
    <vt:vector size="5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2025-07-09T06:44:22Z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