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2"/>
  <c r="X511"/>
  <c r="BO510"/>
  <c r="BM510"/>
  <c r="Y510"/>
  <c r="AB523" s="1"/>
  <c r="X507"/>
  <c r="X506"/>
  <c r="BO505"/>
  <c r="BM505"/>
  <c r="Y505"/>
  <c r="BN505" s="1"/>
  <c r="BO504"/>
  <c r="BM504"/>
  <c r="Y504"/>
  <c r="BP504" s="1"/>
  <c r="X502"/>
  <c r="X501"/>
  <c r="BO500"/>
  <c r="BM500"/>
  <c r="Y500"/>
  <c r="Z500" s="1"/>
  <c r="BP499"/>
  <c r="BO499"/>
  <c r="BM499"/>
  <c r="Y499"/>
  <c r="X497"/>
  <c r="X496"/>
  <c r="BO495"/>
  <c r="BM495"/>
  <c r="Y495"/>
  <c r="Z495" s="1"/>
  <c r="BO494"/>
  <c r="BM494"/>
  <c r="Y494"/>
  <c r="BP494" s="1"/>
  <c r="X492"/>
  <c r="X491"/>
  <c r="BO490"/>
  <c r="BM490"/>
  <c r="Z490"/>
  <c r="Y490"/>
  <c r="BP490" s="1"/>
  <c r="BO489"/>
  <c r="BM489"/>
  <c r="Y489"/>
  <c r="BP489" s="1"/>
  <c r="BO488"/>
  <c r="BM488"/>
  <c r="Y488"/>
  <c r="Z488" s="1"/>
  <c r="BO487"/>
  <c r="BM487"/>
  <c r="Z487"/>
  <c r="Y487"/>
  <c r="X485"/>
  <c r="X484"/>
  <c r="BP483"/>
  <c r="BO483"/>
  <c r="BN483"/>
  <c r="BM483"/>
  <c r="Z483"/>
  <c r="Y483"/>
  <c r="BO482"/>
  <c r="BM482"/>
  <c r="Y482"/>
  <c r="BP482" s="1"/>
  <c r="BO481"/>
  <c r="BM481"/>
  <c r="Y481"/>
  <c r="BP481" s="1"/>
  <c r="BP480"/>
  <c r="BO480"/>
  <c r="BN480"/>
  <c r="BM480"/>
  <c r="Z480"/>
  <c r="Y480"/>
  <c r="X476"/>
  <c r="X475"/>
  <c r="BP474"/>
  <c r="BO474"/>
  <c r="BN474"/>
  <c r="BM474"/>
  <c r="Z474"/>
  <c r="Y474"/>
  <c r="P474"/>
  <c r="BO473"/>
  <c r="BM473"/>
  <c r="Y473"/>
  <c r="P473"/>
  <c r="BO472"/>
  <c r="BM472"/>
  <c r="Z472"/>
  <c r="Y472"/>
  <c r="P472"/>
  <c r="X470"/>
  <c r="X469"/>
  <c r="BO468"/>
  <c r="BM468"/>
  <c r="Y468"/>
  <c r="Z468" s="1"/>
  <c r="P468"/>
  <c r="BO467"/>
  <c r="BM467"/>
  <c r="Y467"/>
  <c r="P467"/>
  <c r="BP466"/>
  <c r="BO466"/>
  <c r="BN466"/>
  <c r="BM466"/>
  <c r="Z466"/>
  <c r="Y466"/>
  <c r="P466"/>
  <c r="BO465"/>
  <c r="BM465"/>
  <c r="Y465"/>
  <c r="Z465" s="1"/>
  <c r="P465"/>
  <c r="BO464"/>
  <c r="BM464"/>
  <c r="Y464"/>
  <c r="P464"/>
  <c r="BO463"/>
  <c r="BM463"/>
  <c r="Y463"/>
  <c r="Z463" s="1"/>
  <c r="P463"/>
  <c r="BO462"/>
  <c r="BM462"/>
  <c r="Y462"/>
  <c r="P462"/>
  <c r="X460"/>
  <c r="X459"/>
  <c r="BO458"/>
  <c r="BM458"/>
  <c r="Y458"/>
  <c r="P458"/>
  <c r="BO457"/>
  <c r="BM457"/>
  <c r="Y457"/>
  <c r="P457"/>
  <c r="BO456"/>
  <c r="BN456"/>
  <c r="BM456"/>
  <c r="Y456"/>
  <c r="BP456" s="1"/>
  <c r="P456"/>
  <c r="X454"/>
  <c r="X453"/>
  <c r="BO452"/>
  <c r="BN452"/>
  <c r="BM452"/>
  <c r="Z452"/>
  <c r="Y452"/>
  <c r="BP452" s="1"/>
  <c r="P452"/>
  <c r="BO451"/>
  <c r="BM451"/>
  <c r="Y451"/>
  <c r="BP451" s="1"/>
  <c r="P451"/>
  <c r="BO450"/>
  <c r="BM450"/>
  <c r="Y450"/>
  <c r="BP450" s="1"/>
  <c r="P450"/>
  <c r="BP449"/>
  <c r="BO449"/>
  <c r="BM449"/>
  <c r="Y449"/>
  <c r="BN449" s="1"/>
  <c r="P449"/>
  <c r="BO448"/>
  <c r="BM448"/>
  <c r="Y448"/>
  <c r="Z448" s="1"/>
  <c r="BO447"/>
  <c r="BM447"/>
  <c r="Z447"/>
  <c r="Y447"/>
  <c r="BP447" s="1"/>
  <c r="P447"/>
  <c r="BO446"/>
  <c r="BM446"/>
  <c r="Y446"/>
  <c r="BP446" s="1"/>
  <c r="P446"/>
  <c r="BO445"/>
  <c r="BM445"/>
  <c r="Y445"/>
  <c r="P445"/>
  <c r="BO444"/>
  <c r="BM444"/>
  <c r="Y444"/>
  <c r="BN444" s="1"/>
  <c r="P444"/>
  <c r="BO443"/>
  <c r="BM443"/>
  <c r="Y443"/>
  <c r="P443"/>
  <c r="BO442"/>
  <c r="BM442"/>
  <c r="Y442"/>
  <c r="BP442" s="1"/>
  <c r="P442"/>
  <c r="BO441"/>
  <c r="BM441"/>
  <c r="Y441"/>
  <c r="Z441" s="1"/>
  <c r="BO440"/>
  <c r="BM440"/>
  <c r="Y440"/>
  <c r="P440"/>
  <c r="BO439"/>
  <c r="BM439"/>
  <c r="Y439"/>
  <c r="P439"/>
  <c r="BP438"/>
  <c r="BO438"/>
  <c r="BN438"/>
  <c r="BM438"/>
  <c r="Z438"/>
  <c r="Y438"/>
  <c r="P438"/>
  <c r="X434"/>
  <c r="X433"/>
  <c r="BO432"/>
  <c r="BM432"/>
  <c r="Y432"/>
  <c r="P432"/>
  <c r="X429"/>
  <c r="X428"/>
  <c r="BO427"/>
  <c r="BM427"/>
  <c r="Y427"/>
  <c r="P427"/>
  <c r="X424"/>
  <c r="X423"/>
  <c r="BO422"/>
  <c r="BM422"/>
  <c r="Y422"/>
  <c r="P422"/>
  <c r="BO421"/>
  <c r="BM421"/>
  <c r="Y421"/>
  <c r="Z421" s="1"/>
  <c r="P421"/>
  <c r="BP420"/>
  <c r="BO420"/>
  <c r="BN420"/>
  <c r="BM420"/>
  <c r="Z420"/>
  <c r="Y420"/>
  <c r="P420"/>
  <c r="BO419"/>
  <c r="BM419"/>
  <c r="Y419"/>
  <c r="P419"/>
  <c r="X417"/>
  <c r="X416"/>
  <c r="BP415"/>
  <c r="BO415"/>
  <c r="BM415"/>
  <c r="Y415"/>
  <c r="BN415" s="1"/>
  <c r="P415"/>
  <c r="BO414"/>
  <c r="BM414"/>
  <c r="Y414"/>
  <c r="P414"/>
  <c r="X411"/>
  <c r="Y410"/>
  <c r="X410"/>
  <c r="BO409"/>
  <c r="BM409"/>
  <c r="Y409"/>
  <c r="BP409" s="1"/>
  <c r="P409"/>
  <c r="BO408"/>
  <c r="BN408"/>
  <c r="BM408"/>
  <c r="Z408"/>
  <c r="Y408"/>
  <c r="BP408" s="1"/>
  <c r="P408"/>
  <c r="X406"/>
  <c r="X405"/>
  <c r="BO404"/>
  <c r="BM404"/>
  <c r="Y404"/>
  <c r="BP404" s="1"/>
  <c r="P404"/>
  <c r="BO403"/>
  <c r="BM403"/>
  <c r="Y403"/>
  <c r="P403"/>
  <c r="BO402"/>
  <c r="BM402"/>
  <c r="Y402"/>
  <c r="BN402" s="1"/>
  <c r="P402"/>
  <c r="BO401"/>
  <c r="BM401"/>
  <c r="Y401"/>
  <c r="P401"/>
  <c r="BO400"/>
  <c r="BM400"/>
  <c r="Y400"/>
  <c r="BP400" s="1"/>
  <c r="P400"/>
  <c r="BO399"/>
  <c r="BM399"/>
  <c r="Y399"/>
  <c r="BP399" s="1"/>
  <c r="P399"/>
  <c r="BO398"/>
  <c r="BN398"/>
  <c r="BM398"/>
  <c r="Z398"/>
  <c r="Y398"/>
  <c r="BP398" s="1"/>
  <c r="P398"/>
  <c r="BO397"/>
  <c r="BN397"/>
  <c r="BM397"/>
  <c r="Z397"/>
  <c r="Y397"/>
  <c r="BP397" s="1"/>
  <c r="P397"/>
  <c r="BO396"/>
  <c r="BM396"/>
  <c r="Y396"/>
  <c r="P396"/>
  <c r="BO395"/>
  <c r="BM395"/>
  <c r="Y395"/>
  <c r="V523" s="1"/>
  <c r="P395"/>
  <c r="X391"/>
  <c r="X390"/>
  <c r="BO389"/>
  <c r="BM389"/>
  <c r="Y389"/>
  <c r="P389"/>
  <c r="Y387"/>
  <c r="X387"/>
  <c r="X386"/>
  <c r="BO385"/>
  <c r="BM385"/>
  <c r="Y385"/>
  <c r="P385"/>
  <c r="BP384"/>
  <c r="BO384"/>
  <c r="BN384"/>
  <c r="BM384"/>
  <c r="Z384"/>
  <c r="Y384"/>
  <c r="P384"/>
  <c r="X382"/>
  <c r="X381"/>
  <c r="BO380"/>
  <c r="BM380"/>
  <c r="Y380"/>
  <c r="P380"/>
  <c r="X378"/>
  <c r="X377"/>
  <c r="BO376"/>
  <c r="BM376"/>
  <c r="Y376"/>
  <c r="BP376" s="1"/>
  <c r="P376"/>
  <c r="BO375"/>
  <c r="BM375"/>
  <c r="Y375"/>
  <c r="BP375" s="1"/>
  <c r="P375"/>
  <c r="BO374"/>
  <c r="BN374"/>
  <c r="BM374"/>
  <c r="Z374"/>
  <c r="Y374"/>
  <c r="BP374" s="1"/>
  <c r="P374"/>
  <c r="BO373"/>
  <c r="BN373"/>
  <c r="BM373"/>
  <c r="Z373"/>
  <c r="Y373"/>
  <c r="P373"/>
  <c r="X370"/>
  <c r="Y369"/>
  <c r="X369"/>
  <c r="BP368"/>
  <c r="BO368"/>
  <c r="BN368"/>
  <c r="BM368"/>
  <c r="Z368"/>
  <c r="Z369" s="1"/>
  <c r="Y368"/>
  <c r="Y370" s="1"/>
  <c r="P368"/>
  <c r="X366"/>
  <c r="X365"/>
  <c r="BP364"/>
  <c r="BO364"/>
  <c r="BN364"/>
  <c r="BM364"/>
  <c r="Z364"/>
  <c r="Y364"/>
  <c r="P364"/>
  <c r="BO363"/>
  <c r="BM363"/>
  <c r="Y363"/>
  <c r="P363"/>
  <c r="X361"/>
  <c r="X360"/>
  <c r="BO359"/>
  <c r="BM359"/>
  <c r="Y359"/>
  <c r="P359"/>
  <c r="BO358"/>
  <c r="BM358"/>
  <c r="Y358"/>
  <c r="P358"/>
  <c r="X356"/>
  <c r="X355"/>
  <c r="BO354"/>
  <c r="BN354"/>
  <c r="BM354"/>
  <c r="Z354"/>
  <c r="Y354"/>
  <c r="BP354" s="1"/>
  <c r="P354"/>
  <c r="BO353"/>
  <c r="BM353"/>
  <c r="Y353"/>
  <c r="BP353" s="1"/>
  <c r="P353"/>
  <c r="BO352"/>
  <c r="BM352"/>
  <c r="Y352"/>
  <c r="BP352" s="1"/>
  <c r="P352"/>
  <c r="BO351"/>
  <c r="BM351"/>
  <c r="Y351"/>
  <c r="P351"/>
  <c r="BO350"/>
  <c r="BM350"/>
  <c r="Y350"/>
  <c r="P350"/>
  <c r="BO349"/>
  <c r="BM349"/>
  <c r="Y349"/>
  <c r="P349"/>
  <c r="BO348"/>
  <c r="BM348"/>
  <c r="Y348"/>
  <c r="P348"/>
  <c r="X344"/>
  <c r="X343"/>
  <c r="BO342"/>
  <c r="BN342"/>
  <c r="BM342"/>
  <c r="Z342"/>
  <c r="Y342"/>
  <c r="BP342" s="1"/>
  <c r="P342"/>
  <c r="BO341"/>
  <c r="BM341"/>
  <c r="Y341"/>
  <c r="P341"/>
  <c r="BO340"/>
  <c r="BM340"/>
  <c r="Y340"/>
  <c r="BP340" s="1"/>
  <c r="P340"/>
  <c r="X337"/>
  <c r="X336"/>
  <c r="BO335"/>
  <c r="BM335"/>
  <c r="Z335"/>
  <c r="Y335"/>
  <c r="BP335" s="1"/>
  <c r="P335"/>
  <c r="BO334"/>
  <c r="BM334"/>
  <c r="Y334"/>
  <c r="BP334" s="1"/>
  <c r="P334"/>
  <c r="BO333"/>
  <c r="BM333"/>
  <c r="Y333"/>
  <c r="P333"/>
  <c r="X331"/>
  <c r="X330"/>
  <c r="BO329"/>
  <c r="BM329"/>
  <c r="Y329"/>
  <c r="BP329" s="1"/>
  <c r="P329"/>
  <c r="BO328"/>
  <c r="BM328"/>
  <c r="Y328"/>
  <c r="P328"/>
  <c r="BP327"/>
  <c r="BO327"/>
  <c r="BN327"/>
  <c r="BM327"/>
  <c r="Z327"/>
  <c r="Y327"/>
  <c r="BO326"/>
  <c r="BM326"/>
  <c r="Y326"/>
  <c r="BO325"/>
  <c r="BM325"/>
  <c r="Y325"/>
  <c r="BP325" s="1"/>
  <c r="X323"/>
  <c r="X322"/>
  <c r="BO321"/>
  <c r="BM321"/>
  <c r="Y321"/>
  <c r="P321"/>
  <c r="BO320"/>
  <c r="BM320"/>
  <c r="Y320"/>
  <c r="BP320" s="1"/>
  <c r="P320"/>
  <c r="BP319"/>
  <c r="BO319"/>
  <c r="BM319"/>
  <c r="Y319"/>
  <c r="P319"/>
  <c r="X317"/>
  <c r="X316"/>
  <c r="BO315"/>
  <c r="BM315"/>
  <c r="Y315"/>
  <c r="BP315" s="1"/>
  <c r="P315"/>
  <c r="BO314"/>
  <c r="BM314"/>
  <c r="Y314"/>
  <c r="BP314" s="1"/>
  <c r="P314"/>
  <c r="BO313"/>
  <c r="BM313"/>
  <c r="Y313"/>
  <c r="P313"/>
  <c r="BO312"/>
  <c r="BM312"/>
  <c r="Y312"/>
  <c r="P312"/>
  <c r="BO311"/>
  <c r="BM311"/>
  <c r="Y311"/>
  <c r="BP311" s="1"/>
  <c r="P311"/>
  <c r="X309"/>
  <c r="X308"/>
  <c r="BO307"/>
  <c r="BM307"/>
  <c r="Y307"/>
  <c r="BN307" s="1"/>
  <c r="P307"/>
  <c r="BO306"/>
  <c r="BM306"/>
  <c r="Y306"/>
  <c r="P306"/>
  <c r="BO305"/>
  <c r="BM305"/>
  <c r="Y305"/>
  <c r="BP305" s="1"/>
  <c r="P305"/>
  <c r="BO304"/>
  <c r="BM304"/>
  <c r="Y304"/>
  <c r="BP304" s="1"/>
  <c r="P304"/>
  <c r="BO303"/>
  <c r="BN303"/>
  <c r="BM303"/>
  <c r="Z303"/>
  <c r="Y303"/>
  <c r="BP303" s="1"/>
  <c r="P303"/>
  <c r="BO302"/>
  <c r="BM302"/>
  <c r="Y302"/>
  <c r="BP302" s="1"/>
  <c r="P302"/>
  <c r="BO301"/>
  <c r="BM301"/>
  <c r="Y301"/>
  <c r="BP301" s="1"/>
  <c r="P301"/>
  <c r="X299"/>
  <c r="X298"/>
  <c r="BO297"/>
  <c r="BM297"/>
  <c r="Y297"/>
  <c r="BN297" s="1"/>
  <c r="P297"/>
  <c r="BO296"/>
  <c r="BN296"/>
  <c r="BM296"/>
  <c r="Z296"/>
  <c r="Y296"/>
  <c r="BP296" s="1"/>
  <c r="P296"/>
  <c r="BO295"/>
  <c r="BM295"/>
  <c r="Y295"/>
  <c r="BP295" s="1"/>
  <c r="P295"/>
  <c r="BO294"/>
  <c r="BM294"/>
  <c r="Y294"/>
  <c r="BP294" s="1"/>
  <c r="P294"/>
  <c r="BO293"/>
  <c r="BM293"/>
  <c r="Y293"/>
  <c r="P293"/>
  <c r="BO292"/>
  <c r="BM292"/>
  <c r="Y292"/>
  <c r="P292"/>
  <c r="Y289"/>
  <c r="X289"/>
  <c r="Y288"/>
  <c r="X288"/>
  <c r="BP287"/>
  <c r="BO287"/>
  <c r="BN287"/>
  <c r="BM287"/>
  <c r="Z287"/>
  <c r="Z288" s="1"/>
  <c r="Y287"/>
  <c r="Q523" s="1"/>
  <c r="P287"/>
  <c r="X284"/>
  <c r="Y283"/>
  <c r="X283"/>
  <c r="BP282"/>
  <c r="BO282"/>
  <c r="BN282"/>
  <c r="BM282"/>
  <c r="Z282"/>
  <c r="Z283" s="1"/>
  <c r="Y282"/>
  <c r="Y284" s="1"/>
  <c r="P282"/>
  <c r="X280"/>
  <c r="X279"/>
  <c r="BO278"/>
  <c r="BM278"/>
  <c r="Y278"/>
  <c r="P278"/>
  <c r="X275"/>
  <c r="X274"/>
  <c r="BO273"/>
  <c r="BM273"/>
  <c r="Y273"/>
  <c r="P273"/>
  <c r="BO272"/>
  <c r="BM272"/>
  <c r="Y272"/>
  <c r="BN272" s="1"/>
  <c r="P272"/>
  <c r="BO271"/>
  <c r="BM271"/>
  <c r="Y271"/>
  <c r="P271"/>
  <c r="X268"/>
  <c r="X267"/>
  <c r="BP266"/>
  <c r="BO266"/>
  <c r="BN266"/>
  <c r="BM266"/>
  <c r="Z266"/>
  <c r="Y266"/>
  <c r="BO265"/>
  <c r="BM265"/>
  <c r="Y265"/>
  <c r="P265"/>
  <c r="BO264"/>
  <c r="BM264"/>
  <c r="Y264"/>
  <c r="Y268" s="1"/>
  <c r="P264"/>
  <c r="BO263"/>
  <c r="BM263"/>
  <c r="Y263"/>
  <c r="BP263" s="1"/>
  <c r="P263"/>
  <c r="X260"/>
  <c r="X259"/>
  <c r="BO258"/>
  <c r="BM258"/>
  <c r="Y258"/>
  <c r="P258"/>
  <c r="BO257"/>
  <c r="BM257"/>
  <c r="Y257"/>
  <c r="BP257" s="1"/>
  <c r="P257"/>
  <c r="BO256"/>
  <c r="BM256"/>
  <c r="Z256"/>
  <c r="Y256"/>
  <c r="BN256" s="1"/>
  <c r="P256"/>
  <c r="BO255"/>
  <c r="BM255"/>
  <c r="Y255"/>
  <c r="BN255" s="1"/>
  <c r="P255"/>
  <c r="BO254"/>
  <c r="BN254"/>
  <c r="BM254"/>
  <c r="Z254"/>
  <c r="Y254"/>
  <c r="BP254" s="1"/>
  <c r="P254"/>
  <c r="X251"/>
  <c r="X250"/>
  <c r="BO249"/>
  <c r="BM249"/>
  <c r="Y249"/>
  <c r="P249"/>
  <c r="BP248"/>
  <c r="BO248"/>
  <c r="BN248"/>
  <c r="BM248"/>
  <c r="Z248"/>
  <c r="Y248"/>
  <c r="P248"/>
  <c r="BO247"/>
  <c r="BM247"/>
  <c r="Y247"/>
  <c r="P247"/>
  <c r="BO246"/>
  <c r="BM246"/>
  <c r="Y246"/>
  <c r="BP246" s="1"/>
  <c r="P246"/>
  <c r="BP245"/>
  <c r="BO245"/>
  <c r="BN245"/>
  <c r="BM245"/>
  <c r="Z245"/>
  <c r="Y245"/>
  <c r="BO244"/>
  <c r="BM244"/>
  <c r="Y244"/>
  <c r="P244"/>
  <c r="Y242"/>
  <c r="X242"/>
  <c r="Y241"/>
  <c r="X241"/>
  <c r="BP240"/>
  <c r="BO240"/>
  <c r="BN240"/>
  <c r="BM240"/>
  <c r="Z240"/>
  <c r="Z241" s="1"/>
  <c r="Y240"/>
  <c r="X238"/>
  <c r="X237"/>
  <c r="BO236"/>
  <c r="BM236"/>
  <c r="Y236"/>
  <c r="Y237" s="1"/>
  <c r="P236"/>
  <c r="BP235"/>
  <c r="BO235"/>
  <c r="BN235"/>
  <c r="BM235"/>
  <c r="Z235"/>
  <c r="Y235"/>
  <c r="P235"/>
  <c r="X233"/>
  <c r="X232"/>
  <c r="BO231"/>
  <c r="BM231"/>
  <c r="Z231"/>
  <c r="Y231"/>
  <c r="BN231" s="1"/>
  <c r="P231"/>
  <c r="BO230"/>
  <c r="BM230"/>
  <c r="Y230"/>
  <c r="P230"/>
  <c r="BP229"/>
  <c r="BO229"/>
  <c r="BN229"/>
  <c r="BM229"/>
  <c r="Z229"/>
  <c r="Y229"/>
  <c r="P229"/>
  <c r="BO228"/>
  <c r="BM228"/>
  <c r="Y228"/>
  <c r="P228"/>
  <c r="BO227"/>
  <c r="BM227"/>
  <c r="Z227"/>
  <c r="Y227"/>
  <c r="BP227" s="1"/>
  <c r="P227"/>
  <c r="BO226"/>
  <c r="BM226"/>
  <c r="Y226"/>
  <c r="P226"/>
  <c r="BO225"/>
  <c r="BM225"/>
  <c r="Y225"/>
  <c r="P225"/>
  <c r="X222"/>
  <c r="X221"/>
  <c r="BO220"/>
  <c r="BM220"/>
  <c r="Z220"/>
  <c r="Y220"/>
  <c r="BN220" s="1"/>
  <c r="P220"/>
  <c r="BO219"/>
  <c r="BM219"/>
  <c r="Y219"/>
  <c r="P219"/>
  <c r="X217"/>
  <c r="X216"/>
  <c r="BO215"/>
  <c r="BM215"/>
  <c r="Y215"/>
  <c r="P215"/>
  <c r="BO214"/>
  <c r="BM214"/>
  <c r="Y214"/>
  <c r="BP214" s="1"/>
  <c r="P214"/>
  <c r="BO213"/>
  <c r="BM213"/>
  <c r="Y213"/>
  <c r="P213"/>
  <c r="BO212"/>
  <c r="BM212"/>
  <c r="Y212"/>
  <c r="Z212" s="1"/>
  <c r="P212"/>
  <c r="BO211"/>
  <c r="BM211"/>
  <c r="Y211"/>
  <c r="P211"/>
  <c r="BO210"/>
  <c r="BM210"/>
  <c r="Y210"/>
  <c r="P210"/>
  <c r="BP209"/>
  <c r="BO209"/>
  <c r="BN209"/>
  <c r="BM209"/>
  <c r="Z209"/>
  <c r="Y209"/>
  <c r="P209"/>
  <c r="BO208"/>
  <c r="BM208"/>
  <c r="Y208"/>
  <c r="P208"/>
  <c r="BP207"/>
  <c r="BO207"/>
  <c r="BN207"/>
  <c r="BM207"/>
  <c r="Z207"/>
  <c r="Y207"/>
  <c r="P207"/>
  <c r="X205"/>
  <c r="X204"/>
  <c r="BO203"/>
  <c r="BM203"/>
  <c r="Y203"/>
  <c r="P203"/>
  <c r="BO202"/>
  <c r="BM202"/>
  <c r="Y202"/>
  <c r="Z202" s="1"/>
  <c r="P202"/>
  <c r="BO201"/>
  <c r="BM201"/>
  <c r="Y201"/>
  <c r="P201"/>
  <c r="BP200"/>
  <c r="BO200"/>
  <c r="BM200"/>
  <c r="Y200"/>
  <c r="P200"/>
  <c r="BO199"/>
  <c r="BM199"/>
  <c r="Y199"/>
  <c r="Z199" s="1"/>
  <c r="P199"/>
  <c r="BO198"/>
  <c r="BM198"/>
  <c r="Y198"/>
  <c r="P198"/>
  <c r="BP197"/>
  <c r="BO197"/>
  <c r="BN197"/>
  <c r="BM197"/>
  <c r="Z197"/>
  <c r="Y197"/>
  <c r="P197"/>
  <c r="BO196"/>
  <c r="BM196"/>
  <c r="Y196"/>
  <c r="P196"/>
  <c r="X194"/>
  <c r="X193"/>
  <c r="BO192"/>
  <c r="BM192"/>
  <c r="Y192"/>
  <c r="Z192" s="1"/>
  <c r="P192"/>
  <c r="BO191"/>
  <c r="BM191"/>
  <c r="Y191"/>
  <c r="Y194" s="1"/>
  <c r="P191"/>
  <c r="Y189"/>
  <c r="X189"/>
  <c r="X188"/>
  <c r="BO187"/>
  <c r="BN187"/>
  <c r="BM187"/>
  <c r="Z187"/>
  <c r="Y187"/>
  <c r="P187"/>
  <c r="BO186"/>
  <c r="BN186"/>
  <c r="BM186"/>
  <c r="Z186"/>
  <c r="Z188" s="1"/>
  <c r="Y186"/>
  <c r="BP186" s="1"/>
  <c r="P186"/>
  <c r="X183"/>
  <c r="Y182"/>
  <c r="X182"/>
  <c r="BP181"/>
  <c r="BO181"/>
  <c r="BN181"/>
  <c r="BM181"/>
  <c r="Z181"/>
  <c r="Z182" s="1"/>
  <c r="Y181"/>
  <c r="Y183" s="1"/>
  <c r="P181"/>
  <c r="X179"/>
  <c r="X178"/>
  <c r="BO177"/>
  <c r="BM177"/>
  <c r="Z177"/>
  <c r="Y177"/>
  <c r="BN177" s="1"/>
  <c r="P177"/>
  <c r="BO176"/>
  <c r="BM176"/>
  <c r="Y176"/>
  <c r="BP176" s="1"/>
  <c r="P176"/>
  <c r="BP175"/>
  <c r="BO175"/>
  <c r="BN175"/>
  <c r="BM175"/>
  <c r="Z175"/>
  <c r="Y175"/>
  <c r="Y179" s="1"/>
  <c r="P175"/>
  <c r="X173"/>
  <c r="X172"/>
  <c r="BO171"/>
  <c r="BM171"/>
  <c r="Y171"/>
  <c r="BP171" s="1"/>
  <c r="P171"/>
  <c r="BO170"/>
  <c r="BM170"/>
  <c r="Y170"/>
  <c r="BN170" s="1"/>
  <c r="P170"/>
  <c r="BO169"/>
  <c r="BM169"/>
  <c r="Y169"/>
  <c r="Z169" s="1"/>
  <c r="P169"/>
  <c r="BO168"/>
  <c r="BM168"/>
  <c r="Z168"/>
  <c r="Y168"/>
  <c r="BP168" s="1"/>
  <c r="P168"/>
  <c r="BO167"/>
  <c r="BM167"/>
  <c r="Z167"/>
  <c r="Y167"/>
  <c r="BN167" s="1"/>
  <c r="P167"/>
  <c r="BO166"/>
  <c r="BM166"/>
  <c r="Y166"/>
  <c r="BP166" s="1"/>
  <c r="P166"/>
  <c r="BP165"/>
  <c r="BO165"/>
  <c r="BN165"/>
  <c r="BM165"/>
  <c r="Z165"/>
  <c r="Y165"/>
  <c r="P165"/>
  <c r="BO164"/>
  <c r="BM164"/>
  <c r="Y164"/>
  <c r="BP164" s="1"/>
  <c r="P164"/>
  <c r="BO163"/>
  <c r="BM163"/>
  <c r="Z163"/>
  <c r="Y163"/>
  <c r="P163"/>
  <c r="X161"/>
  <c r="X160"/>
  <c r="BO159"/>
  <c r="BM159"/>
  <c r="Y159"/>
  <c r="P159"/>
  <c r="X155"/>
  <c r="X154"/>
  <c r="BO153"/>
  <c r="BM153"/>
  <c r="Y153"/>
  <c r="BP153" s="1"/>
  <c r="P153"/>
  <c r="BO152"/>
  <c r="BM152"/>
  <c r="Z152"/>
  <c r="Y152"/>
  <c r="BP152" s="1"/>
  <c r="P152"/>
  <c r="BO151"/>
  <c r="BN151"/>
  <c r="BM151"/>
  <c r="Z151"/>
  <c r="Y151"/>
  <c r="BP151" s="1"/>
  <c r="P151"/>
  <c r="X149"/>
  <c r="Y148"/>
  <c r="X148"/>
  <c r="BP147"/>
  <c r="BO147"/>
  <c r="BN147"/>
  <c r="BM147"/>
  <c r="Z147"/>
  <c r="Z148" s="1"/>
  <c r="Y147"/>
  <c r="P147"/>
  <c r="X144"/>
  <c r="X143"/>
  <c r="BO142"/>
  <c r="BM142"/>
  <c r="Z142"/>
  <c r="Y142"/>
  <c r="BN142" s="1"/>
  <c r="P142"/>
  <c r="BO141"/>
  <c r="BM141"/>
  <c r="Y141"/>
  <c r="Y144" s="1"/>
  <c r="P141"/>
  <c r="X139"/>
  <c r="X138"/>
  <c r="BO137"/>
  <c r="BM137"/>
  <c r="Y137"/>
  <c r="Y139" s="1"/>
  <c r="P137"/>
  <c r="BO136"/>
  <c r="BM136"/>
  <c r="Y136"/>
  <c r="P136"/>
  <c r="X134"/>
  <c r="X133"/>
  <c r="BO132"/>
  <c r="BM132"/>
  <c r="Y132"/>
  <c r="P132"/>
  <c r="BO131"/>
  <c r="BM131"/>
  <c r="Y131"/>
  <c r="Y134" s="1"/>
  <c r="P131"/>
  <c r="X128"/>
  <c r="X127"/>
  <c r="BP126"/>
  <c r="BO126"/>
  <c r="BN126"/>
  <c r="BM126"/>
  <c r="Z126"/>
  <c r="Y126"/>
  <c r="P126"/>
  <c r="BO125"/>
  <c r="BM125"/>
  <c r="Y125"/>
  <c r="Y128" s="1"/>
  <c r="P125"/>
  <c r="X123"/>
  <c r="X122"/>
  <c r="BO121"/>
  <c r="BM121"/>
  <c r="Y121"/>
  <c r="Z121" s="1"/>
  <c r="P121"/>
  <c r="BO120"/>
  <c r="BM120"/>
  <c r="Y120"/>
  <c r="Z120" s="1"/>
  <c r="P120"/>
  <c r="BO119"/>
  <c r="BM119"/>
  <c r="Y119"/>
  <c r="Y123" s="1"/>
  <c r="P119"/>
  <c r="BP118"/>
  <c r="BO118"/>
  <c r="BN118"/>
  <c r="BM118"/>
  <c r="Z118"/>
  <c r="Y118"/>
  <c r="P118"/>
  <c r="X116"/>
  <c r="X115"/>
  <c r="BO114"/>
  <c r="BM114"/>
  <c r="Y114"/>
  <c r="P114"/>
  <c r="BO113"/>
  <c r="BM113"/>
  <c r="Y113"/>
  <c r="BP113" s="1"/>
  <c r="P113"/>
  <c r="BP112"/>
  <c r="BO112"/>
  <c r="BM112"/>
  <c r="Y112"/>
  <c r="P112"/>
  <c r="X110"/>
  <c r="X109"/>
  <c r="BO108"/>
  <c r="BM108"/>
  <c r="Y108"/>
  <c r="BP108" s="1"/>
  <c r="P108"/>
  <c r="BO107"/>
  <c r="BM107"/>
  <c r="Y107"/>
  <c r="Z107" s="1"/>
  <c r="P107"/>
  <c r="BO106"/>
  <c r="BM106"/>
  <c r="Y106"/>
  <c r="BP106" s="1"/>
  <c r="P106"/>
  <c r="BO105"/>
  <c r="BM105"/>
  <c r="Y105"/>
  <c r="F523" s="1"/>
  <c r="P105"/>
  <c r="X102"/>
  <c r="X101"/>
  <c r="BP100"/>
  <c r="BO100"/>
  <c r="BN100"/>
  <c r="BM100"/>
  <c r="Z100"/>
  <c r="Y100"/>
  <c r="P100"/>
  <c r="BO99"/>
  <c r="BM99"/>
  <c r="Y99"/>
  <c r="BN99" s="1"/>
  <c r="P99"/>
  <c r="BO98"/>
  <c r="BM98"/>
  <c r="Y98"/>
  <c r="BP98" s="1"/>
  <c r="P98"/>
  <c r="BO97"/>
  <c r="BM97"/>
  <c r="Y97"/>
  <c r="BP97" s="1"/>
  <c r="P97"/>
  <c r="BO96"/>
  <c r="BM96"/>
  <c r="Y96"/>
  <c r="Z96" s="1"/>
  <c r="P96"/>
  <c r="BO95"/>
  <c r="BM95"/>
  <c r="Y95"/>
  <c r="X93"/>
  <c r="X92"/>
  <c r="BO91"/>
  <c r="BM91"/>
  <c r="Y91"/>
  <c r="Z91" s="1"/>
  <c r="P91"/>
  <c r="BO90"/>
  <c r="BM90"/>
  <c r="Y90"/>
  <c r="BP90" s="1"/>
  <c r="P90"/>
  <c r="BO89"/>
  <c r="BM89"/>
  <c r="Y89"/>
  <c r="P89"/>
  <c r="X86"/>
  <c r="X85"/>
  <c r="BO84"/>
  <c r="BM84"/>
  <c r="Y84"/>
  <c r="BP84" s="1"/>
  <c r="P84"/>
  <c r="BO83"/>
  <c r="BM83"/>
  <c r="Y83"/>
  <c r="BN83" s="1"/>
  <c r="P83"/>
  <c r="X81"/>
  <c r="X80"/>
  <c r="BP79"/>
  <c r="BO79"/>
  <c r="BN79"/>
  <c r="BM79"/>
  <c r="Z79"/>
  <c r="Y79"/>
  <c r="P79"/>
  <c r="BO78"/>
  <c r="BM78"/>
  <c r="Y78"/>
  <c r="BP78" s="1"/>
  <c r="P78"/>
  <c r="BP77"/>
  <c r="BO77"/>
  <c r="BN77"/>
  <c r="BM77"/>
  <c r="Z77"/>
  <c r="Y77"/>
  <c r="P77"/>
  <c r="BO76"/>
  <c r="BM76"/>
  <c r="Y76"/>
  <c r="BP76" s="1"/>
  <c r="P76"/>
  <c r="BO75"/>
  <c r="BM75"/>
  <c r="Y75"/>
  <c r="BP75" s="1"/>
  <c r="P75"/>
  <c r="BP74"/>
  <c r="BO74"/>
  <c r="BN74"/>
  <c r="BM74"/>
  <c r="Z74"/>
  <c r="Y74"/>
  <c r="P74"/>
  <c r="X72"/>
  <c r="X71"/>
  <c r="BO70"/>
  <c r="BM70"/>
  <c r="Y70"/>
  <c r="BN70" s="1"/>
  <c r="P70"/>
  <c r="BP69"/>
  <c r="BO69"/>
  <c r="BN69"/>
  <c r="BM69"/>
  <c r="Z69"/>
  <c r="Y69"/>
  <c r="P69"/>
  <c r="BO68"/>
  <c r="BM68"/>
  <c r="Y68"/>
  <c r="BP68" s="1"/>
  <c r="P68"/>
  <c r="X66"/>
  <c r="X65"/>
  <c r="BO64"/>
  <c r="BM64"/>
  <c r="Y64"/>
  <c r="BP64" s="1"/>
  <c r="P64"/>
  <c r="BP63"/>
  <c r="BO63"/>
  <c r="BM63"/>
  <c r="Y63"/>
  <c r="BN63" s="1"/>
  <c r="P63"/>
  <c r="BO62"/>
  <c r="BM62"/>
  <c r="Y62"/>
  <c r="Z62" s="1"/>
  <c r="P62"/>
  <c r="BO61"/>
  <c r="BM61"/>
  <c r="Y61"/>
  <c r="Z61" s="1"/>
  <c r="P61"/>
  <c r="X59"/>
  <c r="X58"/>
  <c r="BO57"/>
  <c r="BM57"/>
  <c r="Y57"/>
  <c r="BP57" s="1"/>
  <c r="P57"/>
  <c r="BP56"/>
  <c r="BO56"/>
  <c r="BN56"/>
  <c r="BM56"/>
  <c r="Z56"/>
  <c r="Y56"/>
  <c r="P56"/>
  <c r="BO55"/>
  <c r="BM55"/>
  <c r="Y55"/>
  <c r="BP55" s="1"/>
  <c r="P55"/>
  <c r="BO54"/>
  <c r="BM54"/>
  <c r="Y54"/>
  <c r="BP54" s="1"/>
  <c r="P54"/>
  <c r="BP53"/>
  <c r="BO53"/>
  <c r="BM53"/>
  <c r="Y53"/>
  <c r="BN53" s="1"/>
  <c r="P53"/>
  <c r="BO52"/>
  <c r="BM52"/>
  <c r="Y52"/>
  <c r="P52"/>
  <c r="X49"/>
  <c r="X48"/>
  <c r="BO47"/>
  <c r="BM47"/>
  <c r="Y47"/>
  <c r="Z47" s="1"/>
  <c r="Z48" s="1"/>
  <c r="P47"/>
  <c r="X45"/>
  <c r="X44"/>
  <c r="BP43"/>
  <c r="BO43"/>
  <c r="BM43"/>
  <c r="Y43"/>
  <c r="BN43" s="1"/>
  <c r="P43"/>
  <c r="BO42"/>
  <c r="BM42"/>
  <c r="Y42"/>
  <c r="BP42" s="1"/>
  <c r="P42"/>
  <c r="BO41"/>
  <c r="BM41"/>
  <c r="Z41"/>
  <c r="Y41"/>
  <c r="P41"/>
  <c r="X37"/>
  <c r="X36"/>
  <c r="BO35"/>
  <c r="BM35"/>
  <c r="Y35"/>
  <c r="BN35" s="1"/>
  <c r="P35"/>
  <c r="X33"/>
  <c r="X32"/>
  <c r="BP31"/>
  <c r="BO31"/>
  <c r="BN31"/>
  <c r="BM31"/>
  <c r="Z31"/>
  <c r="Y31"/>
  <c r="P31"/>
  <c r="BO30"/>
  <c r="BM30"/>
  <c r="Y30"/>
  <c r="BP30" s="1"/>
  <c r="P30"/>
  <c r="BO29"/>
  <c r="BM29"/>
  <c r="Y29"/>
  <c r="BP29" s="1"/>
  <c r="P29"/>
  <c r="BP28"/>
  <c r="BO28"/>
  <c r="BM28"/>
  <c r="Y28"/>
  <c r="BN28" s="1"/>
  <c r="P28"/>
  <c r="BO27"/>
  <c r="BM27"/>
  <c r="Y27"/>
  <c r="Z27" s="1"/>
  <c r="P27"/>
  <c r="BO26"/>
  <c r="BM26"/>
  <c r="Y26"/>
  <c r="P26"/>
  <c r="X24"/>
  <c r="X23"/>
  <c r="BO22"/>
  <c r="BM22"/>
  <c r="Y22"/>
  <c r="Y23" s="1"/>
  <c r="H10"/>
  <c r="F9"/>
  <c r="A9"/>
  <c r="F10" s="1"/>
  <c r="D7"/>
  <c r="Q6"/>
  <c r="P2"/>
  <c r="J9" l="1"/>
  <c r="BN329"/>
  <c r="Z329"/>
  <c r="BP199"/>
  <c r="Y205"/>
  <c r="BN199"/>
  <c r="Z302"/>
  <c r="BN302"/>
  <c r="Y154"/>
  <c r="BN152"/>
  <c r="H523"/>
  <c r="BP463"/>
  <c r="BN463"/>
  <c r="BP256"/>
  <c r="E523"/>
  <c r="Y356"/>
  <c r="Y361"/>
  <c r="Z456"/>
  <c r="Z459" s="1"/>
  <c r="X513"/>
  <c r="BN22"/>
  <c r="BP22"/>
  <c r="BN29"/>
  <c r="BP35"/>
  <c r="Y36"/>
  <c r="BN47"/>
  <c r="BP47"/>
  <c r="Y48"/>
  <c r="BN54"/>
  <c r="BN57"/>
  <c r="BN64"/>
  <c r="BP70"/>
  <c r="Y71"/>
  <c r="BN90"/>
  <c r="BN96"/>
  <c r="BP96"/>
  <c r="BN106"/>
  <c r="BN113"/>
  <c r="BP119"/>
  <c r="BN121"/>
  <c r="BP121"/>
  <c r="Y133"/>
  <c r="BN169"/>
  <c r="BP169"/>
  <c r="Y172"/>
  <c r="Z178"/>
  <c r="BN192"/>
  <c r="BP192"/>
  <c r="BP198"/>
  <c r="BN198"/>
  <c r="Z198"/>
  <c r="BP201"/>
  <c r="BN201"/>
  <c r="Z201"/>
  <c r="BN202"/>
  <c r="BP202"/>
  <c r="BN203"/>
  <c r="BP203"/>
  <c r="BN210"/>
  <c r="Z210"/>
  <c r="K523"/>
  <c r="BP225"/>
  <c r="BN225"/>
  <c r="Z225"/>
  <c r="BP230"/>
  <c r="BN230"/>
  <c r="Z230"/>
  <c r="Y250"/>
  <c r="BN244"/>
  <c r="Z244"/>
  <c r="BP247"/>
  <c r="Z247"/>
  <c r="BP258"/>
  <c r="Z258"/>
  <c r="BP265"/>
  <c r="BN265"/>
  <c r="Z265"/>
  <c r="Y275"/>
  <c r="Y274"/>
  <c r="BN271"/>
  <c r="Z271"/>
  <c r="BP273"/>
  <c r="BN273"/>
  <c r="Z273"/>
  <c r="P523"/>
  <c r="Y280"/>
  <c r="BN278"/>
  <c r="Z278"/>
  <c r="Z279" s="1"/>
  <c r="Y279"/>
  <c r="R523"/>
  <c r="BN292"/>
  <c r="Z292"/>
  <c r="BP293"/>
  <c r="BN293"/>
  <c r="Z293"/>
  <c r="BN294"/>
  <c r="BP333"/>
  <c r="BN333"/>
  <c r="Z333"/>
  <c r="BP363"/>
  <c r="BN363"/>
  <c r="Z363"/>
  <c r="Y365"/>
  <c r="H9"/>
  <c r="X514"/>
  <c r="X515"/>
  <c r="X517"/>
  <c r="Y24"/>
  <c r="Y32"/>
  <c r="BN27"/>
  <c r="BP27"/>
  <c r="Z35"/>
  <c r="Z36" s="1"/>
  <c r="C523"/>
  <c r="BP41"/>
  <c r="D523"/>
  <c r="BN52"/>
  <c r="BP52"/>
  <c r="BN62"/>
  <c r="BP62"/>
  <c r="Y65"/>
  <c r="Z68"/>
  <c r="BN68"/>
  <c r="Z70"/>
  <c r="Z76"/>
  <c r="Z78"/>
  <c r="BN78"/>
  <c r="Z84"/>
  <c r="BN84"/>
  <c r="Y85"/>
  <c r="Z89"/>
  <c r="BN89"/>
  <c r="BN91"/>
  <c r="BP91"/>
  <c r="Y92"/>
  <c r="Y102"/>
  <c r="BN95"/>
  <c r="Z98"/>
  <c r="Z105"/>
  <c r="BN105"/>
  <c r="BN107"/>
  <c r="BP107"/>
  <c r="Y109"/>
  <c r="Y110"/>
  <c r="Y115"/>
  <c r="Y116"/>
  <c r="Z119"/>
  <c r="Z125"/>
  <c r="Z127" s="1"/>
  <c r="Z132"/>
  <c r="Y138"/>
  <c r="BN136"/>
  <c r="Z141"/>
  <c r="Z143" s="1"/>
  <c r="BN141"/>
  <c r="BP141"/>
  <c r="BP142"/>
  <c r="Y143"/>
  <c r="BN153"/>
  <c r="I523"/>
  <c r="BN159"/>
  <c r="BP159"/>
  <c r="Y173"/>
  <c r="Z164"/>
  <c r="BN164"/>
  <c r="Z166"/>
  <c r="BN166"/>
  <c r="BP167"/>
  <c r="BP170"/>
  <c r="BN171"/>
  <c r="Z176"/>
  <c r="BN176"/>
  <c r="BP177"/>
  <c r="Y178"/>
  <c r="Y188"/>
  <c r="Z191"/>
  <c r="BN191"/>
  <c r="Z196"/>
  <c r="BN200"/>
  <c r="Z200"/>
  <c r="BP208"/>
  <c r="BN208"/>
  <c r="Z208"/>
  <c r="BP210"/>
  <c r="BP211"/>
  <c r="BN211"/>
  <c r="Z211"/>
  <c r="BN212"/>
  <c r="BP212"/>
  <c r="BN213"/>
  <c r="BP213"/>
  <c r="Y217"/>
  <c r="Y221"/>
  <c r="BP219"/>
  <c r="BN219"/>
  <c r="Z219"/>
  <c r="Z221" s="1"/>
  <c r="BP228"/>
  <c r="BN228"/>
  <c r="Z228"/>
  <c r="BP249"/>
  <c r="BN249"/>
  <c r="Z249"/>
  <c r="BP306"/>
  <c r="BN306"/>
  <c r="Z306"/>
  <c r="BP312"/>
  <c r="BN312"/>
  <c r="Z312"/>
  <c r="BP313"/>
  <c r="BN313"/>
  <c r="Z313"/>
  <c r="BN314"/>
  <c r="BN320"/>
  <c r="BN325"/>
  <c r="Y330"/>
  <c r="BN326"/>
  <c r="Z326"/>
  <c r="BP328"/>
  <c r="BN328"/>
  <c r="Z328"/>
  <c r="BN340"/>
  <c r="Y377"/>
  <c r="Y378"/>
  <c r="BN380"/>
  <c r="BP380"/>
  <c r="Y391"/>
  <c r="BN389"/>
  <c r="Z389"/>
  <c r="Z390" s="1"/>
  <c r="BN395"/>
  <c r="BN421"/>
  <c r="BP421"/>
  <c r="Y424"/>
  <c r="BP422"/>
  <c r="BN422"/>
  <c r="Z422"/>
  <c r="X523"/>
  <c r="Y428"/>
  <c r="BP427"/>
  <c r="BN427"/>
  <c r="Z427"/>
  <c r="Z428" s="1"/>
  <c r="Y429"/>
  <c r="Y523"/>
  <c r="Y434"/>
  <c r="BN432"/>
  <c r="Z432"/>
  <c r="Z433" s="1"/>
  <c r="Y433"/>
  <c r="BP439"/>
  <c r="Z439"/>
  <c r="BN450"/>
  <c r="BP457"/>
  <c r="BN457"/>
  <c r="Z457"/>
  <c r="Y459"/>
  <c r="BN458"/>
  <c r="BP458"/>
  <c r="Y470"/>
  <c r="Z462"/>
  <c r="BP467"/>
  <c r="Z467"/>
  <c r="Y216"/>
  <c r="BN214"/>
  <c r="BP220"/>
  <c r="Y232"/>
  <c r="BP231"/>
  <c r="Y238"/>
  <c r="BN263"/>
  <c r="BN304"/>
  <c r="Y322"/>
  <c r="Y323"/>
  <c r="BP350"/>
  <c r="BN350"/>
  <c r="Z350"/>
  <c r="BP351"/>
  <c r="BN351"/>
  <c r="Z351"/>
  <c r="BN352"/>
  <c r="Z365"/>
  <c r="Z386"/>
  <c r="BP385"/>
  <c r="BN385"/>
  <c r="Z385"/>
  <c r="BP401"/>
  <c r="BN401"/>
  <c r="Z401"/>
  <c r="BP403"/>
  <c r="BN403"/>
  <c r="Z403"/>
  <c r="Y423"/>
  <c r="BP419"/>
  <c r="BN419"/>
  <c r="Z419"/>
  <c r="Z423" s="1"/>
  <c r="BN441"/>
  <c r="BP441"/>
  <c r="BP443"/>
  <c r="BN443"/>
  <c r="Z443"/>
  <c r="BP445"/>
  <c r="BN445"/>
  <c r="Z445"/>
  <c r="BP464"/>
  <c r="BN464"/>
  <c r="Z464"/>
  <c r="BP473"/>
  <c r="BN473"/>
  <c r="Z473"/>
  <c r="Z475" s="1"/>
  <c r="BN499"/>
  <c r="Z499"/>
  <c r="Z501" s="1"/>
  <c r="Y344"/>
  <c r="T523"/>
  <c r="BN348"/>
  <c r="Y360"/>
  <c r="BN358"/>
  <c r="Y366"/>
  <c r="U523"/>
  <c r="BN375"/>
  <c r="Y386"/>
  <c r="Y405"/>
  <c r="BN399"/>
  <c r="BN409"/>
  <c r="W523"/>
  <c r="BN414"/>
  <c r="BP414"/>
  <c r="Z523"/>
  <c r="Y454"/>
  <c r="BN440"/>
  <c r="BP440"/>
  <c r="BN448"/>
  <c r="BP448"/>
  <c r="Y460"/>
  <c r="BN465"/>
  <c r="BP465"/>
  <c r="BN468"/>
  <c r="BP468"/>
  <c r="Y476"/>
  <c r="AA523"/>
  <c r="Y492"/>
  <c r="BN488"/>
  <c r="BP488"/>
  <c r="Y497"/>
  <c r="BN500"/>
  <c r="Z122"/>
  <c r="Z92"/>
  <c r="Z193"/>
  <c r="Z26"/>
  <c r="Z43"/>
  <c r="Y37"/>
  <c r="BN61"/>
  <c r="BP83"/>
  <c r="BP99"/>
  <c r="Z108"/>
  <c r="Y204"/>
  <c r="Y222"/>
  <c r="Y233"/>
  <c r="BP255"/>
  <c r="Z264"/>
  <c r="BP272"/>
  <c r="Z295"/>
  <c r="BP297"/>
  <c r="Z305"/>
  <c r="BP307"/>
  <c r="Z315"/>
  <c r="Y331"/>
  <c r="Z341"/>
  <c r="Z353"/>
  <c r="Z376"/>
  <c r="Y381"/>
  <c r="Z400"/>
  <c r="BP402"/>
  <c r="Y416"/>
  <c r="BN439"/>
  <c r="Z442"/>
  <c r="BP444"/>
  <c r="BN467"/>
  <c r="Z482"/>
  <c r="BN495"/>
  <c r="BP505"/>
  <c r="J523"/>
  <c r="A10"/>
  <c r="BN26"/>
  <c r="Y72"/>
  <c r="Z97"/>
  <c r="BN120"/>
  <c r="Z131"/>
  <c r="Z133" s="1"/>
  <c r="BN168"/>
  <c r="Z29"/>
  <c r="Z54"/>
  <c r="Z64"/>
  <c r="BN76"/>
  <c r="BP89"/>
  <c r="BP105"/>
  <c r="Z113"/>
  <c r="BN125"/>
  <c r="Z136"/>
  <c r="BN163"/>
  <c r="Z171"/>
  <c r="BN196"/>
  <c r="Z214"/>
  <c r="BN227"/>
  <c r="BP244"/>
  <c r="BN247"/>
  <c r="BN258"/>
  <c r="Y267"/>
  <c r="BP278"/>
  <c r="BP292"/>
  <c r="Z320"/>
  <c r="Z325"/>
  <c r="BN335"/>
  <c r="Z348"/>
  <c r="Z358"/>
  <c r="BP373"/>
  <c r="Z395"/>
  <c r="Y406"/>
  <c r="BP432"/>
  <c r="BN447"/>
  <c r="Z450"/>
  <c r="BN462"/>
  <c r="BN472"/>
  <c r="Y475"/>
  <c r="BN487"/>
  <c r="BN490"/>
  <c r="BP500"/>
  <c r="BP26"/>
  <c r="Y49"/>
  <c r="BP61"/>
  <c r="Y93"/>
  <c r="BN97"/>
  <c r="BN108"/>
  <c r="BP120"/>
  <c r="BN131"/>
  <c r="Y155"/>
  <c r="BP191"/>
  <c r="BN264"/>
  <c r="BN295"/>
  <c r="Y298"/>
  <c r="BN305"/>
  <c r="Y308"/>
  <c r="BN315"/>
  <c r="BN341"/>
  <c r="BN353"/>
  <c r="BN376"/>
  <c r="BN400"/>
  <c r="Y411"/>
  <c r="BN442"/>
  <c r="BN482"/>
  <c r="BP495"/>
  <c r="Y506"/>
  <c r="L523"/>
  <c r="Y59"/>
  <c r="BP125"/>
  <c r="BP163"/>
  <c r="BP196"/>
  <c r="Y382"/>
  <c r="Y417"/>
  <c r="Y453"/>
  <c r="BP462"/>
  <c r="BP472"/>
  <c r="BP487"/>
  <c r="Y501"/>
  <c r="M523"/>
  <c r="Z57"/>
  <c r="Z90"/>
  <c r="Z95"/>
  <c r="Z106"/>
  <c r="BP131"/>
  <c r="Y251"/>
  <c r="BP264"/>
  <c r="BP341"/>
  <c r="Y496"/>
  <c r="O523"/>
  <c r="Z22"/>
  <c r="Z23" s="1"/>
  <c r="BN41"/>
  <c r="Y44"/>
  <c r="Z52"/>
  <c r="BP136"/>
  <c r="Z159"/>
  <c r="Z160" s="1"/>
  <c r="Y259"/>
  <c r="Y299"/>
  <c r="Y309"/>
  <c r="Y336"/>
  <c r="BP348"/>
  <c r="BP358"/>
  <c r="BP395"/>
  <c r="Z414"/>
  <c r="Z440"/>
  <c r="Z458"/>
  <c r="Y491"/>
  <c r="Y507"/>
  <c r="Y33"/>
  <c r="Y316"/>
  <c r="Y502"/>
  <c r="Z510"/>
  <c r="Z511" s="1"/>
  <c r="Z30"/>
  <c r="Y45"/>
  <c r="Z55"/>
  <c r="Y80"/>
  <c r="BP95"/>
  <c r="Z114"/>
  <c r="Z137"/>
  <c r="BP187"/>
  <c r="Z215"/>
  <c r="Y260"/>
  <c r="Z301"/>
  <c r="Z311"/>
  <c r="Z321"/>
  <c r="Y337"/>
  <c r="Z349"/>
  <c r="Z359"/>
  <c r="Z396"/>
  <c r="Z451"/>
  <c r="Z504"/>
  <c r="Z506" s="1"/>
  <c r="S523"/>
  <c r="BN98"/>
  <c r="Y317"/>
  <c r="BN510"/>
  <c r="Y101"/>
  <c r="Z42"/>
  <c r="Z44" s="1"/>
  <c r="BN55"/>
  <c r="Y58"/>
  <c r="BN215"/>
  <c r="Z226"/>
  <c r="Z232" s="1"/>
  <c r="Z236"/>
  <c r="Z237" s="1"/>
  <c r="Z246"/>
  <c r="Z250" s="1"/>
  <c r="Z257"/>
  <c r="BN301"/>
  <c r="BN311"/>
  <c r="BN321"/>
  <c r="Z334"/>
  <c r="BN349"/>
  <c r="BN359"/>
  <c r="BN396"/>
  <c r="Z404"/>
  <c r="Z446"/>
  <c r="BN451"/>
  <c r="Z494"/>
  <c r="Z496" s="1"/>
  <c r="BN504"/>
  <c r="B523"/>
  <c r="BN30"/>
  <c r="Y66"/>
  <c r="Z75"/>
  <c r="BN114"/>
  <c r="BN137"/>
  <c r="Z263"/>
  <c r="BP271"/>
  <c r="Z294"/>
  <c r="Z304"/>
  <c r="Z314"/>
  <c r="BP326"/>
  <c r="Z340"/>
  <c r="Z343" s="1"/>
  <c r="Z352"/>
  <c r="Z375"/>
  <c r="Z377" s="1"/>
  <c r="BP389"/>
  <c r="Z399"/>
  <c r="Z409"/>
  <c r="Z410" s="1"/>
  <c r="Y469"/>
  <c r="Z489"/>
  <c r="Z491" s="1"/>
  <c r="BP510"/>
  <c r="BN132"/>
  <c r="Y81"/>
  <c r="BN119"/>
  <c r="Y122"/>
  <c r="BP132"/>
  <c r="Z153"/>
  <c r="Z154" s="1"/>
  <c r="Y160"/>
  <c r="Y193"/>
  <c r="Z28"/>
  <c r="BN42"/>
  <c r="Z53"/>
  <c r="Z63"/>
  <c r="Z65" s="1"/>
  <c r="BN75"/>
  <c r="Y86"/>
  <c r="Z112"/>
  <c r="BP114"/>
  <c r="Y127"/>
  <c r="BP137"/>
  <c r="Y149"/>
  <c r="Z170"/>
  <c r="Z172" s="1"/>
  <c r="Z203"/>
  <c r="Z213"/>
  <c r="Z216" s="1"/>
  <c r="BP215"/>
  <c r="BN226"/>
  <c r="BN236"/>
  <c r="BN246"/>
  <c r="BN257"/>
  <c r="Z319"/>
  <c r="BP321"/>
  <c r="BN334"/>
  <c r="BP349"/>
  <c r="BP359"/>
  <c r="Z380"/>
  <c r="Z381" s="1"/>
  <c r="BP396"/>
  <c r="BN404"/>
  <c r="Z415"/>
  <c r="BN446"/>
  <c r="Z449"/>
  <c r="Z481"/>
  <c r="Y484"/>
  <c r="BN494"/>
  <c r="Y343"/>
  <c r="Y355"/>
  <c r="Y390"/>
  <c r="BN489"/>
  <c r="Y511"/>
  <c r="Z83"/>
  <c r="Z99"/>
  <c r="BN112"/>
  <c r="Y161"/>
  <c r="BP226"/>
  <c r="BP236"/>
  <c r="Z255"/>
  <c r="Z259" s="1"/>
  <c r="Z272"/>
  <c r="Z274" s="1"/>
  <c r="Z297"/>
  <c r="Z307"/>
  <c r="BN319"/>
  <c r="Z402"/>
  <c r="Z444"/>
  <c r="BN481"/>
  <c r="Z505"/>
  <c r="Y485"/>
  <c r="G523"/>
  <c r="Y512"/>
  <c r="Z204" l="1"/>
  <c r="Z330"/>
  <c r="Z322"/>
  <c r="Z298"/>
  <c r="X516"/>
  <c r="Z453"/>
  <c r="Z101"/>
  <c r="Y515"/>
  <c r="Z71"/>
  <c r="Z85"/>
  <c r="Z484"/>
  <c r="Z80"/>
  <c r="Z336"/>
  <c r="Y517"/>
  <c r="Y513"/>
  <c r="Z109"/>
  <c r="Z360"/>
  <c r="Y514"/>
  <c r="Z469"/>
  <c r="Z355"/>
  <c r="Z58"/>
  <c r="Z32"/>
  <c r="Z316"/>
  <c r="Z115"/>
  <c r="Z267"/>
  <c r="Z308"/>
  <c r="Z416"/>
  <c r="Z405"/>
  <c r="Z138"/>
  <c r="Y516" l="1"/>
  <c r="Z518"/>
</calcChain>
</file>

<file path=xl/sharedStrings.xml><?xml version="1.0" encoding="utf-8"?>
<sst xmlns="http://schemas.openxmlformats.org/spreadsheetml/2006/main" count="3830" uniqueCount="825">
  <si>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</si>
  <si>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</si>
  <si>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</si>
  <si>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</si>
  <si>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</si>
  <si>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</si>
  <si>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</si>
  <si>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</si>
  <si>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</si>
  <si>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</si>
  <si>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</si>
  <si>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</si>
  <si>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</si>
  <si>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</si>
  <si>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</si>
  <si>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</si>
  <si>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</si>
  <si>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</si>
  <si>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</si>
  <si>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</si>
  <si>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</si>
  <si>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</si>
  <si>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</si>
  <si>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</si>
  <si>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</si>
  <si>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</si>
  <si>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</si>
  <si>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</si>
  <si>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</si>
  <si>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</si>
  <si>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</si>
  <si>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</si>
  <si>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</si>
  <si>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</si>
  <si>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</si>
  <si>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</si>
  <si>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</si>
  <si>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</si>
  <si>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</si>
  <si>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</si>
  <si>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</si>
  <si>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</si>
  <si>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</si>
  <si>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</si>
  <si>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</si>
  <si>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</si>
  <si>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</si>
  <si>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</si>
  <si>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</si>
  <si>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</si>
  <si>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</si>
  <si>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</si>
  <si>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</si>
  <si>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</si>
  <si>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</si>
  <si>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</si>
  <si>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</si>
  <si>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</si>
  <si>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</si>
  <si>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</si>
  <si>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</si>
  <si>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</si>
  <si>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</si>
  <si>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</si>
  <si>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</si>
  <si>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</si>
  <si>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</si>
  <si>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30.06.2025</t>
  </si>
  <si>
    <t>02.07.2025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</si>
  <si>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</si>
  <si>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</si>
  <si>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</si>
  <si>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</si>
  <si>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</si>
  <si>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</si>
  <si>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</si>
  <si>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</si>
  <si>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</si>
  <si>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</si>
  <si>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</si>
  <si>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</si>
  <si>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</si>
  <si>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</si>
  <si>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</si>
  <si>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</si>
  <si>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</si>
  <si>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</si>
  <si>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</si>
  <si>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</si>
  <si>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</si>
  <si>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</si>
  <si>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</si>
  <si>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</si>
  <si>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</si>
  <si>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</si>
  <si>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</si>
  <si>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</si>
  <si>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</si>
  <si>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</si>
  <si>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</si>
  <si>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</si>
  <si>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</si>
  <si>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</si>
  <si>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</si>
  <si>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</si>
  <si>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</si>
  <si>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</si>
  <si>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</si>
  <si>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</si>
  <si>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</si>
  <si>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</si>
  <si>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</si>
  <si>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</si>
  <si>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</si>
  <si>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</si>
  <si>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</si>
  <si>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</si>
  <si>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</si>
  <si>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</si>
  <si>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</si>
  <si>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</si>
  <si>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</si>
  <si>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</si>
  <si>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</si>
  <si>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</si>
  <si>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</si>
  <si>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</si>
  <si>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</si>
  <si>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</si>
  <si>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</si>
  <si>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</si>
  <si>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</si>
  <si>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</si>
  <si>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</si>
  <si>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</si>
  <si>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</si>
  <si>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</si>
  <si>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</si>
  <si>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</si>
  <si>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</si>
  <si>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</si>
  <si>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</si>
  <si>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</si>
  <si>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</si>
  <si>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</si>
  <si>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</si>
  <si>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</si>
  <si>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</si>
  <si>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</si>
  <si>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</si>
  <si>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</si>
  <si>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</si>
  <si>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</si>
  <si>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</si>
  <si>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</si>
  <si>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</si>
  <si>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</si>
  <si>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</si>
  <si>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</si>
  <si>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</si>
  <si>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</si>
  <si>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</si>
  <si>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</si>
  <si>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</si>
  <si>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</si>
  <si>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</si>
  <si>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</si>
  <si>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</si>
  <si>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</si>
  <si>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</si>
  <si>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</si>
  <si>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</si>
  <si>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</si>
  <si>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</si>
  <si>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</si>
  <si>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</si>
  <si>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</si>
  <si>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</si>
  <si>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</si>
  <si>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</si>
  <si>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</si>
  <si>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</si>
  <si>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</si>
  <si>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</si>
  <si>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</si>
  <si>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</si>
  <si>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</si>
  <si>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</si>
  <si>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</si>
  <si>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</si>
  <si>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</si>
  <si>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</si>
  <si>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</si>
  <si>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</si>
  <si>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</si>
  <si>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</si>
  <si>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</si>
  <si>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</si>
  <si>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</si>
  <si>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</si>
  <si>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</si>
  <si>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</si>
  <si>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</si>
  <si>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</si>
  <si>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</si>
  <si>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</si>
  <si>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</si>
  <si>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</si>
  <si>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</si>
  <si>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</si>
  <si>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</si>
  <si>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</si>
  <si>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</si>
  <si>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</si>
  <si>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</si>
  <si>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</si>
  <si>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</si>
  <si>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</si>
  <si>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</si>
  <si>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</si>
  <si>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</si>
  <si>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</si>
  <si>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</si>
  <si>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</si>
  <si>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</si>
  <si>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</si>
  <si>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</si>
  <si>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</si>
  <si>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</si>
  <si>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</si>
  <si>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</si>
  <si>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</si>
  <si>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</si>
  <si>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</si>
  <si>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</si>
  <si>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</si>
  <si>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</si>
  <si>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</si>
  <si>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</si>
  <si>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</si>
  <si>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</si>
  <si>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</si>
  <si>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</si>
  <si>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</si>
  <si>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</si>
  <si>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</si>
  <si>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</si>
  <si>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</si>
  <si>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</si>
  <si>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</si>
  <si>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</si>
  <si>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</si>
  <si>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04.07.2025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</si>
  <si>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</si>
  <si>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</si>
  <si>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</si>
  <si>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</si>
  <si>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</si>
  <si>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</si>
  <si>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</si>
  <si>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</si>
  <si>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</si>
  <si>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</si>
  <si>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</si>
  <si>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</si>
  <si>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</si>
  <si>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</si>
  <si>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</si>
  <si>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</si>
  <si>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</si>
  <si>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</si>
  <si>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</si>
  <si>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</si>
  <si>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</si>
  <si>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</si>
  <si>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</si>
  <si>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</si>
  <si>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</si>
  <si>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</si>
  <si>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</si>
  <si>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</si>
  <si>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</si>
  <si>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</si>
  <si>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</si>
  <si>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</si>
  <si>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</si>
  <si>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</si>
  <si>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</si>
  <si>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</si>
  <si>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</si>
  <si>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</si>
  <si>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</si>
  <si>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</si>
  <si>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</si>
  <si>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</si>
  <si>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</si>
  <si>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</si>
  <si>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</si>
  <si>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</si>
  <si>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</si>
  <si>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</si>
  <si>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</si>
  <si>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</si>
  <si>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</si>
  <si>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</si>
  <si>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</si>
  <si>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</si>
  <si>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</si>
  <si>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</si>
  <si>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</si>
  <si>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</si>
  <si>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</si>
  <si>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</si>
  <si>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</si>
  <si>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</si>
  <si>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</si>
  <si>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</si>
  <si>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</si>
  <si>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</si>
  <si>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</si>
  <si>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</si>
  <si>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</si>
  <si>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</si>
  <si>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</si>
  <si>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</si>
  <si>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</si>
  <si>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</si>
  <si>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</si>
  <si>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</si>
  <si>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</si>
  <si>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</si>
  <si>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</si>
  <si>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</si>
  <si>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</si>
  <si>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</si>
  <si>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</si>
  <si>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</si>
  <si>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</si>
  <si>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</si>
  <si>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</si>
  <si>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</si>
  <si>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</si>
  <si>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</si>
  <si>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</si>
  <si>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</si>
  <si>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</si>
  <si>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</si>
  <si>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</si>
  <si>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</si>
  <si>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</si>
  <si>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</si>
  <si>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</si>
  <si>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</si>
  <si>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</si>
  <si>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</si>
  <si>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</si>
  <si>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</si>
  <si>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</si>
  <si>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</si>
  <si>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</si>
  <si>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</si>
  <si>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</si>
  <si>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</si>
  <si>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</si>
  <si>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</si>
  <si>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</si>
  <si>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</si>
  <si>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</si>
  <si>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</si>
  <si>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</si>
  <si>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</si>
  <si>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</si>
  <si>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</si>
  <si>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</si>
  <si>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</si>
  <si>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</si>
  <si>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</si>
  <si>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</si>
  <si>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</si>
  <si>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</si>
  <si>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</si>
  <si>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</si>
  <si>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</si>
  <si>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</si>
  <si>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</si>
  <si>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</si>
  <si>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</si>
  <si>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</si>
  <si>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</si>
  <si>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</si>
  <si>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</si>
  <si>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</si>
  <si>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</si>
  <si>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</si>
  <si>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</si>
  <si>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</si>
  <si>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</si>
  <si>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</si>
  <si>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</si>
  <si>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</si>
  <si>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</si>
  <si>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</si>
  <si>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</si>
  <si>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</si>
  <si>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</si>
  <si>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</si>
  <si>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</si>
  <si>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</si>
  <si>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</si>
  <si>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</si>
  <si>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</si>
  <si>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</si>
  <si>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</si>
  <si>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</si>
  <si>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</si>
  <si>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</si>
  <si>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</si>
  <si>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</si>
  <si>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</si>
  <si>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</si>
  <si>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</si>
  <si>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</si>
  <si>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</si>
  <si>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</si>
  <si>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</si>
  <si>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</si>
  <si>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</si>
  <si>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</si>
  <si>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</si>
  <si>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</si>
  <si>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</si>
  <si>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</si>
  <si>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</si>
  <si>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</si>
  <si>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</si>
  <si>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</si>
  <si>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</si>
  <si>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</si>
  <si>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</si>
  <si>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</si>
  <si>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</si>
  <si>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</si>
  <si>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</si>
  <si>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</si>
  <si>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</si>
  <si>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</si>
  <si>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</si>
  <si>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</si>
  <si>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</si>
  <si>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</si>
  <si>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</si>
  <si>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</si>
  <si>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</si>
  <si>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</si>
  <si>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</si>
  <si>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</si>
  <si>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</si>
  <si>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</si>
  <si>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</si>
  <si>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</si>
  <si>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</si>
  <si>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</si>
  <si>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</si>
  <si>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</si>
  <si>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</si>
  <si>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</si>
  <si>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</si>
  <si>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</si>
  <si>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</si>
  <si>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</si>
  <si>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</si>
  <si>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</si>
  <si>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</si>
  <si>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</si>
  <si>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</si>
  <si>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</si>
  <si>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</si>
  <si>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</si>
  <si>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</si>
  <si>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</si>
  <si>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</si>
  <si>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</si>
  <si>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</si>
  <si>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</si>
  <si>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</si>
  <si>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</si>
  <si>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</si>
  <si>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</si>
  <si>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</si>
  <si>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</si>
  <si>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</si>
  <si>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</si>
  <si>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</si>
  <si>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</si>
  <si>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</si>
  <si>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</si>
  <si>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</si>
  <si>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</si>
  <si>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</si>
  <si>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</si>
  <si>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</si>
  <si>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</si>
  <si>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</si>
  <si>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</si>
  <si>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</si>
  <si>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</si>
  <si>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</si>
  <si>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</si>
  <si>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</si>
  <si>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</si>
  <si>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</si>
  <si>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</si>
  <si>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</si>
  <si>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</si>
  <si>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</si>
  <si>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</si>
  <si>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</si>
  <si>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</si>
  <si>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</si>
  <si>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</si>
  <si>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</si>
  <si>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</si>
  <si>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</si>
  <si>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</si>
  <si>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</si>
  <si>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</si>
  <si>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</si>
  <si>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</si>
  <si>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</si>
  <si>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</si>
  <si>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</si>
  <si>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</si>
  <si>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</si>
  <si>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</si>
  <si>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</si>
  <si>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</si>
  <si>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</si>
  <si>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</si>
  <si>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</si>
  <si>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</si>
  <si>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</si>
  <si>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</si>
  <si>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</si>
  <si>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</si>
  <si>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</si>
  <si>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</si>
  <si>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</si>
  <si>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</si>
  <si>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</si>
  <si>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</si>
  <si>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</si>
  <si>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</si>
  <si>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</si>
  <si>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</si>
  <si>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</si>
  <si>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</si>
  <si>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</si>
  <si>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</si>
  <si>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</si>
  <si>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</si>
  <si>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</si>
  <si>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</si>
  <si>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</si>
  <si>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</si>
  <si>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</si>
  <si>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</si>
  <si>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</si>
  <si>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</si>
  <si>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</si>
  <si>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</si>
  <si>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</si>
  <si>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</si>
  <si>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</si>
  <si>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</si>
  <si>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</si>
  <si>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</si>
  <si>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</si>
  <si>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</si>
  <si>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</si>
  <si>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</si>
  <si>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</si>
  <si>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</si>
  <si>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</si>
  <si>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</si>
  <si>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</si>
  <si>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</si>
  <si>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</si>
  <si>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</si>
  <si>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</si>
  <si>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</si>
  <si>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</si>
  <si>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</si>
  <si>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</si>
  <si>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</si>
  <si>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</si>
  <si>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</si>
  <si>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</si>
  <si>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</si>
  <si>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</si>
  <si>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</si>
  <si>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</si>
  <si>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</si>
  <si>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</si>
  <si>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</si>
  <si>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</si>
  <si>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</si>
  <si>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</si>
  <si>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</si>
  <si>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</si>
  <si>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</si>
  <si>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</si>
  <si>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</si>
  <si>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</si>
  <si>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</si>
  <si>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</si>
  <si>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</si>
  <si>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</si>
  <si>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</si>
  <si>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</si>
  <si>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</si>
  <si>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</si>
  <si>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</si>
  <si>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</si>
  <si>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</si>
  <si>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</si>
  <si>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</si>
  <si>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</si>
  <si>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</si>
  <si>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</si>
  <si>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</si>
  <si>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</si>
  <si>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</si>
  <si>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</si>
  <si>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</si>
  <si>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</si>
  <si>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</si>
  <si>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</si>
  <si>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</si>
  <si>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</si>
  <si>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</si>
  <si>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</si>
  <si>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</si>
  <si>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</si>
  <si>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</si>
  <si>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</si>
  <si>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</si>
  <si>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</si>
  <si>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</si>
  <si>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</si>
  <si>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</si>
  <si>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</si>
  <si>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</si>
  <si>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</si>
  <si>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</si>
  <si>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</si>
  <si>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</si>
  <si>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</si>
  <si>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</si>
  <si>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01.07.2025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</si>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</sst>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805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1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99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802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23"/>
  <sheetViews>
    <sheetView showGridLines="0" tabSelected="1" topLeftCell="E473" zoomScaleNormal="100" zoomScaleSheetLayoutView="100" workbookViewId="0">
      <selection activeCell="X359" sqref="X359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906" t="s">
        <v>26</v>
      </c>
      <c r="E1" s="906"/>
      <c r="F1" s="906"/>
      <c r="G1" s="14" t="s">
        <v>66</v>
      </c>
      <c r="H1" s="906" t="s">
        <v>46</v>
      </c>
      <c r="I1" s="906"/>
      <c r="J1" s="906"/>
      <c r="K1" s="906"/>
      <c r="L1" s="906"/>
      <c r="M1" s="906"/>
      <c r="N1" s="906"/>
      <c r="O1" s="906"/>
      <c r="P1" s="906"/>
      <c r="Q1" s="906"/>
      <c r="R1" s="907" t="s">
        <v>67</v>
      </c>
      <c r="S1" s="908"/>
      <c r="T1" s="90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909"/>
      <c r="R2" s="909"/>
      <c r="S2" s="909"/>
      <c r="T2" s="909"/>
      <c r="U2" s="909"/>
      <c r="V2" s="909"/>
      <c r="W2" s="90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909"/>
      <c r="Q3" s="909"/>
      <c r="R3" s="909"/>
      <c r="S3" s="909"/>
      <c r="T3" s="909"/>
      <c r="U3" s="909"/>
      <c r="V3" s="909"/>
      <c r="W3" s="90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88" t="s">
        <v>8</v>
      </c>
      <c r="B5" s="888"/>
      <c r="C5" s="888"/>
      <c r="D5" s="910"/>
      <c r="E5" s="910"/>
      <c r="F5" s="911" t="s">
        <v>14</v>
      </c>
      <c r="G5" s="911"/>
      <c r="H5" s="910"/>
      <c r="I5" s="910"/>
      <c r="J5" s="910"/>
      <c r="K5" s="910"/>
      <c r="L5" s="910"/>
      <c r="M5" s="910"/>
      <c r="N5" s="72"/>
      <c r="P5" s="27" t="s">
        <v>4</v>
      </c>
      <c r="Q5" s="912">
        <v>45848</v>
      </c>
      <c r="R5" s="912"/>
      <c r="T5" s="913" t="s">
        <v>3</v>
      </c>
      <c r="U5" s="914"/>
      <c r="V5" s="915" t="s">
        <v>811</v>
      </c>
      <c r="W5" s="916"/>
      <c r="AB5" s="59"/>
      <c r="AC5" s="59"/>
      <c r="AD5" s="59"/>
      <c r="AE5" s="59"/>
    </row>
    <row r="6" spans="1:32" s="17" customFormat="1" ht="24" customHeight="1">
      <c r="A6" s="888" t="s">
        <v>1</v>
      </c>
      <c r="B6" s="888"/>
      <c r="C6" s="888"/>
      <c r="D6" s="889" t="s">
        <v>75</v>
      </c>
      <c r="E6" s="889"/>
      <c r="F6" s="889"/>
      <c r="G6" s="889"/>
      <c r="H6" s="889"/>
      <c r="I6" s="889"/>
      <c r="J6" s="889"/>
      <c r="K6" s="889"/>
      <c r="L6" s="889"/>
      <c r="M6" s="889"/>
      <c r="N6" s="73"/>
      <c r="P6" s="27" t="s">
        <v>27</v>
      </c>
      <c r="Q6" s="890" t="str">
        <f>IF(Q5=0," ",CHOOSE(WEEKDAY(Q5,2),"Понедельник","Вторник","Среда","Четверг","Пятница","Суббота","Воскресенье"))</f>
        <v>Четверг</v>
      </c>
      <c r="R6" s="890"/>
      <c r="T6" s="891" t="s">
        <v>5</v>
      </c>
      <c r="U6" s="892"/>
      <c r="V6" s="893" t="s">
        <v>69</v>
      </c>
      <c r="W6" s="894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99" t="str">
        <f>IFERROR(VLOOKUP(DeliveryAddress,Table,3,0),1)</f>
        <v>1</v>
      </c>
      <c r="E7" s="900"/>
      <c r="F7" s="900"/>
      <c r="G7" s="900"/>
      <c r="H7" s="900"/>
      <c r="I7" s="900"/>
      <c r="J7" s="900"/>
      <c r="K7" s="900"/>
      <c r="L7" s="900"/>
      <c r="M7" s="901"/>
      <c r="N7" s="74"/>
      <c r="P7" s="29"/>
      <c r="Q7" s="48"/>
      <c r="R7" s="48"/>
      <c r="T7" s="891"/>
      <c r="U7" s="892"/>
      <c r="V7" s="895"/>
      <c r="W7" s="896"/>
      <c r="AB7" s="59"/>
      <c r="AC7" s="59"/>
      <c r="AD7" s="59"/>
      <c r="AE7" s="59"/>
    </row>
    <row r="8" spans="1:32" s="17" customFormat="1" ht="25.5" customHeight="1">
      <c r="A8" s="902" t="s">
        <v>57</v>
      </c>
      <c r="B8" s="902"/>
      <c r="C8" s="902"/>
      <c r="D8" s="903" t="s">
        <v>76</v>
      </c>
      <c r="E8" s="903"/>
      <c r="F8" s="903"/>
      <c r="G8" s="903"/>
      <c r="H8" s="903"/>
      <c r="I8" s="903"/>
      <c r="J8" s="903"/>
      <c r="K8" s="903"/>
      <c r="L8" s="903"/>
      <c r="M8" s="903"/>
      <c r="N8" s="75"/>
      <c r="P8" s="27" t="s">
        <v>11</v>
      </c>
      <c r="Q8" s="886">
        <v>0.41666666666666669</v>
      </c>
      <c r="R8" s="886"/>
      <c r="T8" s="891"/>
      <c r="U8" s="892"/>
      <c r="V8" s="895"/>
      <c r="W8" s="896"/>
      <c r="AB8" s="59"/>
      <c r="AC8" s="59"/>
      <c r="AD8" s="59"/>
      <c r="AE8" s="59"/>
    </row>
    <row r="9" spans="1:32" s="17" customFormat="1" ht="39.950000000000003" customHeight="1">
      <c r="A9" s="87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78"/>
      <c r="C9" s="878"/>
      <c r="D9" s="879" t="s">
        <v>45</v>
      </c>
      <c r="E9" s="880"/>
      <c r="F9" s="87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78"/>
      <c r="H9" s="904" t="str">
        <f>IF(AND($A$9="Тип доверенности/получателя при получении в адресе перегруза:",$D$9="Разовая доверенность"),"Введите ФИО","")</f>
        <v/>
      </c>
      <c r="I9" s="904"/>
      <c r="J9" s="9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4"/>
      <c r="L9" s="904"/>
      <c r="M9" s="904"/>
      <c r="N9" s="70"/>
      <c r="P9" s="31" t="s">
        <v>15</v>
      </c>
      <c r="Q9" s="905"/>
      <c r="R9" s="905"/>
      <c r="T9" s="891"/>
      <c r="U9" s="892"/>
      <c r="V9" s="897"/>
      <c r="W9" s="89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7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78"/>
      <c r="C10" s="878"/>
      <c r="D10" s="879"/>
      <c r="E10" s="880"/>
      <c r="F10" s="87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78"/>
      <c r="H10" s="881" t="str">
        <f>IFERROR(VLOOKUP($D$10,Proxy,2,FALSE),"")</f>
        <v/>
      </c>
      <c r="I10" s="881"/>
      <c r="J10" s="881"/>
      <c r="K10" s="881"/>
      <c r="L10" s="881"/>
      <c r="M10" s="881"/>
      <c r="N10" s="71"/>
      <c r="P10" s="31" t="s">
        <v>32</v>
      </c>
      <c r="Q10" s="882"/>
      <c r="R10" s="882"/>
      <c r="U10" s="29" t="s">
        <v>12</v>
      </c>
      <c r="V10" s="883" t="s">
        <v>70</v>
      </c>
      <c r="W10" s="8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85"/>
      <c r="R11" s="885"/>
      <c r="U11" s="29" t="s">
        <v>28</v>
      </c>
      <c r="V11" s="864" t="s">
        <v>54</v>
      </c>
      <c r="W11" s="86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63" t="s">
        <v>71</v>
      </c>
      <c r="B12" s="863"/>
      <c r="C12" s="863"/>
      <c r="D12" s="863"/>
      <c r="E12" s="863"/>
      <c r="F12" s="863"/>
      <c r="G12" s="863"/>
      <c r="H12" s="863"/>
      <c r="I12" s="863"/>
      <c r="J12" s="863"/>
      <c r="K12" s="863"/>
      <c r="L12" s="863"/>
      <c r="M12" s="863"/>
      <c r="N12" s="76"/>
      <c r="P12" s="27" t="s">
        <v>30</v>
      </c>
      <c r="Q12" s="886"/>
      <c r="R12" s="886"/>
      <c r="S12" s="28"/>
      <c r="T12"/>
      <c r="U12" s="29" t="s">
        <v>45</v>
      </c>
      <c r="V12" s="887"/>
      <c r="W12" s="887"/>
      <c r="X12"/>
      <c r="AB12" s="59"/>
      <c r="AC12" s="59"/>
      <c r="AD12" s="59"/>
      <c r="AE12" s="59"/>
    </row>
    <row r="13" spans="1:32" s="17" customFormat="1" ht="23.25" customHeight="1">
      <c r="A13" s="863" t="s">
        <v>72</v>
      </c>
      <c r="B13" s="863"/>
      <c r="C13" s="863"/>
      <c r="D13" s="863"/>
      <c r="E13" s="863"/>
      <c r="F13" s="863"/>
      <c r="G13" s="863"/>
      <c r="H13" s="863"/>
      <c r="I13" s="863"/>
      <c r="J13" s="863"/>
      <c r="K13" s="863"/>
      <c r="L13" s="863"/>
      <c r="M13" s="863"/>
      <c r="N13" s="76"/>
      <c r="O13" s="31"/>
      <c r="P13" s="31" t="s">
        <v>31</v>
      </c>
      <c r="Q13" s="864"/>
      <c r="R13" s="86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63" t="s">
        <v>73</v>
      </c>
      <c r="B14" s="863"/>
      <c r="C14" s="863"/>
      <c r="D14" s="863"/>
      <c r="E14" s="863"/>
      <c r="F14" s="863"/>
      <c r="G14" s="863"/>
      <c r="H14" s="863"/>
      <c r="I14" s="863"/>
      <c r="J14" s="863"/>
      <c r="K14" s="863"/>
      <c r="L14" s="863"/>
      <c r="M14" s="86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65" t="s">
        <v>74</v>
      </c>
      <c r="B15" s="865"/>
      <c r="C15" s="865"/>
      <c r="D15" s="865"/>
      <c r="E15" s="865"/>
      <c r="F15" s="865"/>
      <c r="G15" s="865"/>
      <c r="H15" s="865"/>
      <c r="I15" s="865"/>
      <c r="J15" s="865"/>
      <c r="K15" s="865"/>
      <c r="L15" s="865"/>
      <c r="M15" s="865"/>
      <c r="N15" s="77"/>
      <c r="O15"/>
      <c r="P15" s="866" t="s">
        <v>60</v>
      </c>
      <c r="Q15" s="866"/>
      <c r="R15" s="866"/>
      <c r="S15" s="866"/>
      <c r="T15" s="86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67"/>
      <c r="Q16" s="867"/>
      <c r="R16" s="867"/>
      <c r="S16" s="867"/>
      <c r="T16" s="86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49" t="s">
        <v>58</v>
      </c>
      <c r="B17" s="849" t="s">
        <v>48</v>
      </c>
      <c r="C17" s="870" t="s">
        <v>47</v>
      </c>
      <c r="D17" s="872" t="s">
        <v>49</v>
      </c>
      <c r="E17" s="873"/>
      <c r="F17" s="849" t="s">
        <v>21</v>
      </c>
      <c r="G17" s="849" t="s">
        <v>24</v>
      </c>
      <c r="H17" s="849" t="s">
        <v>22</v>
      </c>
      <c r="I17" s="849" t="s">
        <v>23</v>
      </c>
      <c r="J17" s="849" t="s">
        <v>16</v>
      </c>
      <c r="K17" s="849" t="s">
        <v>65</v>
      </c>
      <c r="L17" s="849" t="s">
        <v>63</v>
      </c>
      <c r="M17" s="849" t="s">
        <v>2</v>
      </c>
      <c r="N17" s="849" t="s">
        <v>62</v>
      </c>
      <c r="O17" s="849" t="s">
        <v>25</v>
      </c>
      <c r="P17" s="872" t="s">
        <v>17</v>
      </c>
      <c r="Q17" s="876"/>
      <c r="R17" s="876"/>
      <c r="S17" s="876"/>
      <c r="T17" s="873"/>
      <c r="U17" s="868" t="s">
        <v>55</v>
      </c>
      <c r="V17" s="869"/>
      <c r="W17" s="849" t="s">
        <v>6</v>
      </c>
      <c r="X17" s="849" t="s">
        <v>41</v>
      </c>
      <c r="Y17" s="851" t="s">
        <v>53</v>
      </c>
      <c r="Z17" s="853" t="s">
        <v>18</v>
      </c>
      <c r="AA17" s="855" t="s">
        <v>59</v>
      </c>
      <c r="AB17" s="855" t="s">
        <v>19</v>
      </c>
      <c r="AC17" s="855" t="s">
        <v>64</v>
      </c>
      <c r="AD17" s="857" t="s">
        <v>56</v>
      </c>
      <c r="AE17" s="858"/>
      <c r="AF17" s="859"/>
      <c r="AG17" s="82"/>
      <c r="BD17" s="81" t="s">
        <v>61</v>
      </c>
    </row>
    <row r="18" spans="1:68" ht="14.25" customHeight="1">
      <c r="A18" s="850"/>
      <c r="B18" s="850"/>
      <c r="C18" s="871"/>
      <c r="D18" s="874"/>
      <c r="E18" s="875"/>
      <c r="F18" s="850"/>
      <c r="G18" s="850"/>
      <c r="H18" s="850"/>
      <c r="I18" s="850"/>
      <c r="J18" s="850"/>
      <c r="K18" s="850"/>
      <c r="L18" s="850"/>
      <c r="M18" s="850"/>
      <c r="N18" s="850"/>
      <c r="O18" s="850"/>
      <c r="P18" s="874"/>
      <c r="Q18" s="877"/>
      <c r="R18" s="877"/>
      <c r="S18" s="877"/>
      <c r="T18" s="875"/>
      <c r="U18" s="83" t="s">
        <v>44</v>
      </c>
      <c r="V18" s="83" t="s">
        <v>43</v>
      </c>
      <c r="W18" s="850"/>
      <c r="X18" s="850"/>
      <c r="Y18" s="852"/>
      <c r="Z18" s="854"/>
      <c r="AA18" s="856"/>
      <c r="AB18" s="856"/>
      <c r="AC18" s="856"/>
      <c r="AD18" s="860"/>
      <c r="AE18" s="861"/>
      <c r="AF18" s="862"/>
      <c r="AG18" s="82"/>
      <c r="BD18" s="81"/>
    </row>
    <row r="19" spans="1:68" ht="27.75" customHeight="1">
      <c r="A19" s="613" t="s">
        <v>77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54"/>
      <c r="AB19" s="54"/>
      <c r="AC19" s="54"/>
    </row>
    <row r="20" spans="1:68" ht="16.5" customHeight="1">
      <c r="A20" s="599" t="s">
        <v>77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65"/>
      <c r="AB20" s="65"/>
      <c r="AC20" s="79"/>
    </row>
    <row r="21" spans="1:68" ht="14.25" customHeight="1">
      <c r="A21" s="600" t="s">
        <v>78</v>
      </c>
      <c r="B21" s="600"/>
      <c r="C21" s="600"/>
      <c r="D21" s="600"/>
      <c r="E21" s="600"/>
      <c r="F21" s="600"/>
      <c r="G21" s="600"/>
      <c r="H21" s="600"/>
      <c r="I21" s="600"/>
      <c r="J21" s="600"/>
      <c r="K21" s="600"/>
      <c r="L21" s="600"/>
      <c r="M21" s="600"/>
      <c r="N21" s="600"/>
      <c r="O21" s="600"/>
      <c r="P21" s="600"/>
      <c r="Q21" s="600"/>
      <c r="R21" s="600"/>
      <c r="S21" s="600"/>
      <c r="T21" s="600"/>
      <c r="U21" s="600"/>
      <c r="V21" s="600"/>
      <c r="W21" s="600"/>
      <c r="X21" s="600"/>
      <c r="Y21" s="600"/>
      <c r="Z21" s="600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95">
        <v>4680115886643</v>
      </c>
      <c r="E22" s="595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47" t="s">
        <v>81</v>
      </c>
      <c r="Q22" s="597"/>
      <c r="R22" s="597"/>
      <c r="S22" s="597"/>
      <c r="T22" s="59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9"/>
      <c r="B23" s="589"/>
      <c r="C23" s="589"/>
      <c r="D23" s="589"/>
      <c r="E23" s="589"/>
      <c r="F23" s="589"/>
      <c r="G23" s="589"/>
      <c r="H23" s="589"/>
      <c r="I23" s="589"/>
      <c r="J23" s="589"/>
      <c r="K23" s="589"/>
      <c r="L23" s="589"/>
      <c r="M23" s="589"/>
      <c r="N23" s="589"/>
      <c r="O23" s="590"/>
      <c r="P23" s="586" t="s">
        <v>40</v>
      </c>
      <c r="Q23" s="587"/>
      <c r="R23" s="587"/>
      <c r="S23" s="587"/>
      <c r="T23" s="587"/>
      <c r="U23" s="587"/>
      <c r="V23" s="5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9"/>
      <c r="B24" s="589"/>
      <c r="C24" s="589"/>
      <c r="D24" s="589"/>
      <c r="E24" s="589"/>
      <c r="F24" s="589"/>
      <c r="G24" s="589"/>
      <c r="H24" s="589"/>
      <c r="I24" s="589"/>
      <c r="J24" s="589"/>
      <c r="K24" s="589"/>
      <c r="L24" s="589"/>
      <c r="M24" s="589"/>
      <c r="N24" s="589"/>
      <c r="O24" s="590"/>
      <c r="P24" s="586" t="s">
        <v>40</v>
      </c>
      <c r="Q24" s="587"/>
      <c r="R24" s="587"/>
      <c r="S24" s="587"/>
      <c r="T24" s="587"/>
      <c r="U24" s="587"/>
      <c r="V24" s="5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600" t="s">
        <v>85</v>
      </c>
      <c r="B25" s="600"/>
      <c r="C25" s="600"/>
      <c r="D25" s="600"/>
      <c r="E25" s="600"/>
      <c r="F25" s="600"/>
      <c r="G25" s="600"/>
      <c r="H25" s="600"/>
      <c r="I25" s="600"/>
      <c r="J25" s="600"/>
      <c r="K25" s="600"/>
      <c r="L25" s="600"/>
      <c r="M25" s="600"/>
      <c r="N25" s="600"/>
      <c r="O25" s="600"/>
      <c r="P25" s="600"/>
      <c r="Q25" s="600"/>
      <c r="R25" s="600"/>
      <c r="S25" s="600"/>
      <c r="T25" s="600"/>
      <c r="U25" s="600"/>
      <c r="V25" s="600"/>
      <c r="W25" s="600"/>
      <c r="X25" s="600"/>
      <c r="Y25" s="600"/>
      <c r="Z25" s="600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95">
        <v>4680115885912</v>
      </c>
      <c r="E26" s="595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4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7"/>
      <c r="R26" s="597"/>
      <c r="S26" s="597"/>
      <c r="T26" s="59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95">
        <v>4607091388237</v>
      </c>
      <c r="E27" s="595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7"/>
      <c r="R27" s="597"/>
      <c r="S27" s="597"/>
      <c r="T27" s="59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95">
        <v>4680115886230</v>
      </c>
      <c r="E28" s="595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7"/>
      <c r="R28" s="597"/>
      <c r="S28" s="597"/>
      <c r="T28" s="59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95">
        <v>4680115886247</v>
      </c>
      <c r="E29" s="595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7"/>
      <c r="R29" s="597"/>
      <c r="S29" s="597"/>
      <c r="T29" s="59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95">
        <v>4680115885905</v>
      </c>
      <c r="E30" s="595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7"/>
      <c r="R30" s="597"/>
      <c r="S30" s="597"/>
      <c r="T30" s="59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95">
        <v>4607091388244</v>
      </c>
      <c r="E31" s="595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7"/>
      <c r="R31" s="597"/>
      <c r="S31" s="597"/>
      <c r="T31" s="59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9"/>
      <c r="B32" s="589"/>
      <c r="C32" s="589"/>
      <c r="D32" s="589"/>
      <c r="E32" s="589"/>
      <c r="F32" s="589"/>
      <c r="G32" s="589"/>
      <c r="H32" s="589"/>
      <c r="I32" s="589"/>
      <c r="J32" s="589"/>
      <c r="K32" s="589"/>
      <c r="L32" s="589"/>
      <c r="M32" s="589"/>
      <c r="N32" s="589"/>
      <c r="O32" s="590"/>
      <c r="P32" s="586" t="s">
        <v>40</v>
      </c>
      <c r="Q32" s="587"/>
      <c r="R32" s="587"/>
      <c r="S32" s="587"/>
      <c r="T32" s="587"/>
      <c r="U32" s="587"/>
      <c r="V32" s="58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9"/>
      <c r="B33" s="589"/>
      <c r="C33" s="589"/>
      <c r="D33" s="589"/>
      <c r="E33" s="589"/>
      <c r="F33" s="589"/>
      <c r="G33" s="589"/>
      <c r="H33" s="589"/>
      <c r="I33" s="589"/>
      <c r="J33" s="589"/>
      <c r="K33" s="589"/>
      <c r="L33" s="589"/>
      <c r="M33" s="589"/>
      <c r="N33" s="589"/>
      <c r="O33" s="590"/>
      <c r="P33" s="586" t="s">
        <v>40</v>
      </c>
      <c r="Q33" s="587"/>
      <c r="R33" s="587"/>
      <c r="S33" s="587"/>
      <c r="T33" s="587"/>
      <c r="U33" s="587"/>
      <c r="V33" s="58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600" t="s">
        <v>106</v>
      </c>
      <c r="B34" s="600"/>
      <c r="C34" s="600"/>
      <c r="D34" s="600"/>
      <c r="E34" s="600"/>
      <c r="F34" s="600"/>
      <c r="G34" s="600"/>
      <c r="H34" s="600"/>
      <c r="I34" s="600"/>
      <c r="J34" s="600"/>
      <c r="K34" s="600"/>
      <c r="L34" s="600"/>
      <c r="M34" s="600"/>
      <c r="N34" s="600"/>
      <c r="O34" s="600"/>
      <c r="P34" s="600"/>
      <c r="Q34" s="600"/>
      <c r="R34" s="600"/>
      <c r="S34" s="600"/>
      <c r="T34" s="600"/>
      <c r="U34" s="600"/>
      <c r="V34" s="600"/>
      <c r="W34" s="600"/>
      <c r="X34" s="600"/>
      <c r="Y34" s="600"/>
      <c r="Z34" s="600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95">
        <v>4607091388503</v>
      </c>
      <c r="E35" s="595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7"/>
      <c r="R35" s="597"/>
      <c r="S35" s="597"/>
      <c r="T35" s="59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9"/>
      <c r="B36" s="589"/>
      <c r="C36" s="589"/>
      <c r="D36" s="589"/>
      <c r="E36" s="589"/>
      <c r="F36" s="589"/>
      <c r="G36" s="589"/>
      <c r="H36" s="589"/>
      <c r="I36" s="589"/>
      <c r="J36" s="589"/>
      <c r="K36" s="589"/>
      <c r="L36" s="589"/>
      <c r="M36" s="589"/>
      <c r="N36" s="589"/>
      <c r="O36" s="590"/>
      <c r="P36" s="586" t="s">
        <v>40</v>
      </c>
      <c r="Q36" s="587"/>
      <c r="R36" s="587"/>
      <c r="S36" s="587"/>
      <c r="T36" s="587"/>
      <c r="U36" s="587"/>
      <c r="V36" s="58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9"/>
      <c r="B37" s="589"/>
      <c r="C37" s="589"/>
      <c r="D37" s="589"/>
      <c r="E37" s="589"/>
      <c r="F37" s="589"/>
      <c r="G37" s="589"/>
      <c r="H37" s="589"/>
      <c r="I37" s="589"/>
      <c r="J37" s="589"/>
      <c r="K37" s="589"/>
      <c r="L37" s="589"/>
      <c r="M37" s="589"/>
      <c r="N37" s="589"/>
      <c r="O37" s="590"/>
      <c r="P37" s="586" t="s">
        <v>40</v>
      </c>
      <c r="Q37" s="587"/>
      <c r="R37" s="587"/>
      <c r="S37" s="587"/>
      <c r="T37" s="587"/>
      <c r="U37" s="587"/>
      <c r="V37" s="58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613" t="s">
        <v>112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54"/>
      <c r="AB38" s="54"/>
      <c r="AC38" s="54"/>
    </row>
    <row r="39" spans="1:68" ht="16.5" customHeight="1">
      <c r="A39" s="599" t="s">
        <v>113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65"/>
      <c r="AB39" s="65"/>
      <c r="AC39" s="79"/>
    </row>
    <row r="40" spans="1:68" ht="14.25" customHeight="1">
      <c r="A40" s="600" t="s">
        <v>114</v>
      </c>
      <c r="B40" s="600"/>
      <c r="C40" s="600"/>
      <c r="D40" s="600"/>
      <c r="E40" s="600"/>
      <c r="F40" s="600"/>
      <c r="G40" s="600"/>
      <c r="H40" s="600"/>
      <c r="I40" s="600"/>
      <c r="J40" s="600"/>
      <c r="K40" s="600"/>
      <c r="L40" s="600"/>
      <c r="M40" s="600"/>
      <c r="N40" s="600"/>
      <c r="O40" s="600"/>
      <c r="P40" s="600"/>
      <c r="Q40" s="600"/>
      <c r="R40" s="600"/>
      <c r="S40" s="600"/>
      <c r="T40" s="600"/>
      <c r="U40" s="600"/>
      <c r="V40" s="600"/>
      <c r="W40" s="600"/>
      <c r="X40" s="600"/>
      <c r="Y40" s="600"/>
      <c r="Z40" s="600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95">
        <v>4607091385670</v>
      </c>
      <c r="E41" s="595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7"/>
      <c r="R41" s="597"/>
      <c r="S41" s="597"/>
      <c r="T41" s="598"/>
      <c r="U41" s="39" t="s">
        <v>45</v>
      </c>
      <c r="V41" s="39" t="s">
        <v>45</v>
      </c>
      <c r="W41" s="40" t="s">
        <v>0</v>
      </c>
      <c r="X41" s="58">
        <v>691</v>
      </c>
      <c r="Y41" s="55">
        <f>IFERROR(IF(X41="",0,CEILING((X41/$H41),1)*$H41),"")</f>
        <v>691.2</v>
      </c>
      <c r="Z41" s="41">
        <f>IFERROR(IF(Y41=0,"",ROUNDUP(Y41/H41,0)*0.01898),"")</f>
        <v>1.21472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718.83194444444439</v>
      </c>
      <c r="BN41" s="78">
        <f>IFERROR(Y41*I41/H41,"0")</f>
        <v>719.04</v>
      </c>
      <c r="BO41" s="78">
        <f>IFERROR(1/J41*(X41/H41),"0")</f>
        <v>0.99971064814814803</v>
      </c>
      <c r="BP41" s="78">
        <f>IFERROR(1/J41*(Y41/H41),"0")</f>
        <v>1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95">
        <v>4607091385687</v>
      </c>
      <c r="E42" s="595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3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7"/>
      <c r="R42" s="597"/>
      <c r="S42" s="597"/>
      <c r="T42" s="598"/>
      <c r="U42" s="39" t="s">
        <v>45</v>
      </c>
      <c r="V42" s="39" t="s">
        <v>45</v>
      </c>
      <c r="W42" s="40" t="s">
        <v>0</v>
      </c>
      <c r="X42" s="58">
        <v>144</v>
      </c>
      <c r="Y42" s="55">
        <f>IFERROR(IF(X42="",0,CEILING((X42/$H42),1)*$H42),"")</f>
        <v>144</v>
      </c>
      <c r="Z42" s="41">
        <f>IFERROR(IF(Y42=0,"",ROUNDUP(Y42/H42,0)*0.00902),"")</f>
        <v>0.32472000000000001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151.56</v>
      </c>
      <c r="BN42" s="78">
        <f>IFERROR(Y42*I42/H42,"0")</f>
        <v>151.56</v>
      </c>
      <c r="BO42" s="78">
        <f>IFERROR(1/J42*(X42/H42),"0")</f>
        <v>0.27272727272727271</v>
      </c>
      <c r="BP42" s="78">
        <f>IFERROR(1/J42*(Y42/H42),"0")</f>
        <v>0.27272727272727271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95">
        <v>4680115882539</v>
      </c>
      <c r="E43" s="595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4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7"/>
      <c r="R43" s="597"/>
      <c r="S43" s="597"/>
      <c r="T43" s="598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9"/>
      <c r="B44" s="589"/>
      <c r="C44" s="589"/>
      <c r="D44" s="589"/>
      <c r="E44" s="589"/>
      <c r="F44" s="589"/>
      <c r="G44" s="589"/>
      <c r="H44" s="589"/>
      <c r="I44" s="589"/>
      <c r="J44" s="589"/>
      <c r="K44" s="589"/>
      <c r="L44" s="589"/>
      <c r="M44" s="589"/>
      <c r="N44" s="589"/>
      <c r="O44" s="590"/>
      <c r="P44" s="586" t="s">
        <v>40</v>
      </c>
      <c r="Q44" s="587"/>
      <c r="R44" s="587"/>
      <c r="S44" s="587"/>
      <c r="T44" s="587"/>
      <c r="U44" s="587"/>
      <c r="V44" s="588"/>
      <c r="W44" s="42" t="s">
        <v>39</v>
      </c>
      <c r="X44" s="43">
        <f>IFERROR(X41/H41,"0")+IFERROR(X42/H42,"0")+IFERROR(X43/H43,"0")</f>
        <v>99.981481481481467</v>
      </c>
      <c r="Y44" s="43">
        <f>IFERROR(Y41/H41,"0")+IFERROR(Y42/H42,"0")+IFERROR(Y43/H43,"0")</f>
        <v>100</v>
      </c>
      <c r="Z44" s="43">
        <f>IFERROR(IF(Z41="",0,Z41),"0")+IFERROR(IF(Z42="",0,Z42),"0")+IFERROR(IF(Z43="",0,Z43),"0")</f>
        <v>1.5394399999999999</v>
      </c>
      <c r="AA44" s="67"/>
      <c r="AB44" s="67"/>
      <c r="AC44" s="67"/>
    </row>
    <row r="45" spans="1:68">
      <c r="A45" s="589"/>
      <c r="B45" s="589"/>
      <c r="C45" s="589"/>
      <c r="D45" s="589"/>
      <c r="E45" s="589"/>
      <c r="F45" s="589"/>
      <c r="G45" s="589"/>
      <c r="H45" s="589"/>
      <c r="I45" s="589"/>
      <c r="J45" s="589"/>
      <c r="K45" s="589"/>
      <c r="L45" s="589"/>
      <c r="M45" s="589"/>
      <c r="N45" s="589"/>
      <c r="O45" s="590"/>
      <c r="P45" s="586" t="s">
        <v>40</v>
      </c>
      <c r="Q45" s="587"/>
      <c r="R45" s="587"/>
      <c r="S45" s="587"/>
      <c r="T45" s="587"/>
      <c r="U45" s="587"/>
      <c r="V45" s="588"/>
      <c r="W45" s="42" t="s">
        <v>0</v>
      </c>
      <c r="X45" s="43">
        <f>IFERROR(SUM(X41:X43),"0")</f>
        <v>835</v>
      </c>
      <c r="Y45" s="43">
        <f>IFERROR(SUM(Y41:Y43),"0")</f>
        <v>835.2</v>
      </c>
      <c r="Z45" s="42"/>
      <c r="AA45" s="67"/>
      <c r="AB45" s="67"/>
      <c r="AC45" s="67"/>
    </row>
    <row r="46" spans="1:68" ht="14.25" customHeight="1">
      <c r="A46" s="600" t="s">
        <v>85</v>
      </c>
      <c r="B46" s="600"/>
      <c r="C46" s="600"/>
      <c r="D46" s="600"/>
      <c r="E46" s="600"/>
      <c r="F46" s="600"/>
      <c r="G46" s="600"/>
      <c r="H46" s="600"/>
      <c r="I46" s="600"/>
      <c r="J46" s="600"/>
      <c r="K46" s="600"/>
      <c r="L46" s="600"/>
      <c r="M46" s="600"/>
      <c r="N46" s="600"/>
      <c r="O46" s="600"/>
      <c r="P46" s="600"/>
      <c r="Q46" s="600"/>
      <c r="R46" s="600"/>
      <c r="S46" s="600"/>
      <c r="T46" s="600"/>
      <c r="U46" s="600"/>
      <c r="V46" s="600"/>
      <c r="W46" s="600"/>
      <c r="X46" s="600"/>
      <c r="Y46" s="600"/>
      <c r="Z46" s="600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95">
        <v>4680115884915</v>
      </c>
      <c r="E47" s="595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3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7"/>
      <c r="R47" s="597"/>
      <c r="S47" s="597"/>
      <c r="T47" s="598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9"/>
      <c r="B48" s="589"/>
      <c r="C48" s="589"/>
      <c r="D48" s="589"/>
      <c r="E48" s="589"/>
      <c r="F48" s="589"/>
      <c r="G48" s="589"/>
      <c r="H48" s="589"/>
      <c r="I48" s="589"/>
      <c r="J48" s="589"/>
      <c r="K48" s="589"/>
      <c r="L48" s="589"/>
      <c r="M48" s="589"/>
      <c r="N48" s="589"/>
      <c r="O48" s="590"/>
      <c r="P48" s="586" t="s">
        <v>40</v>
      </c>
      <c r="Q48" s="587"/>
      <c r="R48" s="587"/>
      <c r="S48" s="587"/>
      <c r="T48" s="587"/>
      <c r="U48" s="587"/>
      <c r="V48" s="58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9"/>
      <c r="B49" s="589"/>
      <c r="C49" s="589"/>
      <c r="D49" s="589"/>
      <c r="E49" s="589"/>
      <c r="F49" s="589"/>
      <c r="G49" s="589"/>
      <c r="H49" s="589"/>
      <c r="I49" s="589"/>
      <c r="J49" s="589"/>
      <c r="K49" s="589"/>
      <c r="L49" s="589"/>
      <c r="M49" s="589"/>
      <c r="N49" s="589"/>
      <c r="O49" s="590"/>
      <c r="P49" s="586" t="s">
        <v>40</v>
      </c>
      <c r="Q49" s="587"/>
      <c r="R49" s="587"/>
      <c r="S49" s="587"/>
      <c r="T49" s="587"/>
      <c r="U49" s="587"/>
      <c r="V49" s="58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99" t="s">
        <v>130</v>
      </c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599"/>
      <c r="P50" s="599"/>
      <c r="Q50" s="599"/>
      <c r="R50" s="599"/>
      <c r="S50" s="599"/>
      <c r="T50" s="599"/>
      <c r="U50" s="599"/>
      <c r="V50" s="599"/>
      <c r="W50" s="599"/>
      <c r="X50" s="599"/>
      <c r="Y50" s="599"/>
      <c r="Z50" s="599"/>
      <c r="AA50" s="65"/>
      <c r="AB50" s="65"/>
      <c r="AC50" s="79"/>
    </row>
    <row r="51" spans="1:68" ht="14.25" customHeight="1">
      <c r="A51" s="600" t="s">
        <v>114</v>
      </c>
      <c r="B51" s="600"/>
      <c r="C51" s="600"/>
      <c r="D51" s="600"/>
      <c r="E51" s="600"/>
      <c r="F51" s="600"/>
      <c r="G51" s="600"/>
      <c r="H51" s="600"/>
      <c r="I51" s="600"/>
      <c r="J51" s="600"/>
      <c r="K51" s="600"/>
      <c r="L51" s="600"/>
      <c r="M51" s="600"/>
      <c r="N51" s="600"/>
      <c r="O51" s="600"/>
      <c r="P51" s="600"/>
      <c r="Q51" s="600"/>
      <c r="R51" s="600"/>
      <c r="S51" s="600"/>
      <c r="T51" s="600"/>
      <c r="U51" s="600"/>
      <c r="V51" s="600"/>
      <c r="W51" s="600"/>
      <c r="X51" s="600"/>
      <c r="Y51" s="600"/>
      <c r="Z51" s="600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95">
        <v>4680115885882</v>
      </c>
      <c r="E52" s="595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3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7"/>
      <c r="R52" s="597"/>
      <c r="S52" s="597"/>
      <c r="T52" s="59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95">
        <v>4680115881426</v>
      </c>
      <c r="E53" s="595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7"/>
      <c r="R53" s="597"/>
      <c r="S53" s="597"/>
      <c r="T53" s="59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95">
        <v>4680115880283</v>
      </c>
      <c r="E54" s="595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7"/>
      <c r="R54" s="597"/>
      <c r="S54" s="597"/>
      <c r="T54" s="59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95">
        <v>4680115881525</v>
      </c>
      <c r="E55" s="595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3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7"/>
      <c r="R55" s="597"/>
      <c r="S55" s="597"/>
      <c r="T55" s="59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95">
        <v>4680115885899</v>
      </c>
      <c r="E56" s="595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3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7"/>
      <c r="R56" s="597"/>
      <c r="S56" s="597"/>
      <c r="T56" s="59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95">
        <v>4680115881419</v>
      </c>
      <c r="E57" s="595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7"/>
      <c r="R57" s="597"/>
      <c r="S57" s="597"/>
      <c r="T57" s="598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9"/>
      <c r="B58" s="589"/>
      <c r="C58" s="589"/>
      <c r="D58" s="589"/>
      <c r="E58" s="589"/>
      <c r="F58" s="589"/>
      <c r="G58" s="589"/>
      <c r="H58" s="589"/>
      <c r="I58" s="589"/>
      <c r="J58" s="589"/>
      <c r="K58" s="589"/>
      <c r="L58" s="589"/>
      <c r="M58" s="589"/>
      <c r="N58" s="589"/>
      <c r="O58" s="590"/>
      <c r="P58" s="586" t="s">
        <v>40</v>
      </c>
      <c r="Q58" s="587"/>
      <c r="R58" s="587"/>
      <c r="S58" s="587"/>
      <c r="T58" s="587"/>
      <c r="U58" s="587"/>
      <c r="V58" s="588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9"/>
      <c r="B59" s="589"/>
      <c r="C59" s="589"/>
      <c r="D59" s="589"/>
      <c r="E59" s="589"/>
      <c r="F59" s="589"/>
      <c r="G59" s="589"/>
      <c r="H59" s="589"/>
      <c r="I59" s="589"/>
      <c r="J59" s="589"/>
      <c r="K59" s="589"/>
      <c r="L59" s="589"/>
      <c r="M59" s="589"/>
      <c r="N59" s="589"/>
      <c r="O59" s="590"/>
      <c r="P59" s="586" t="s">
        <v>40</v>
      </c>
      <c r="Q59" s="587"/>
      <c r="R59" s="587"/>
      <c r="S59" s="587"/>
      <c r="T59" s="587"/>
      <c r="U59" s="587"/>
      <c r="V59" s="588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600" t="s">
        <v>150</v>
      </c>
      <c r="B60" s="600"/>
      <c r="C60" s="600"/>
      <c r="D60" s="600"/>
      <c r="E60" s="600"/>
      <c r="F60" s="600"/>
      <c r="G60" s="600"/>
      <c r="H60" s="600"/>
      <c r="I60" s="600"/>
      <c r="J60" s="600"/>
      <c r="K60" s="600"/>
      <c r="L60" s="600"/>
      <c r="M60" s="600"/>
      <c r="N60" s="600"/>
      <c r="O60" s="600"/>
      <c r="P60" s="600"/>
      <c r="Q60" s="600"/>
      <c r="R60" s="600"/>
      <c r="S60" s="600"/>
      <c r="T60" s="600"/>
      <c r="U60" s="600"/>
      <c r="V60" s="600"/>
      <c r="W60" s="600"/>
      <c r="X60" s="600"/>
      <c r="Y60" s="600"/>
      <c r="Z60" s="600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95">
        <v>4680115881440</v>
      </c>
      <c r="E61" s="595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7"/>
      <c r="R61" s="597"/>
      <c r="S61" s="597"/>
      <c r="T61" s="598"/>
      <c r="U61" s="39" t="s">
        <v>45</v>
      </c>
      <c r="V61" s="39" t="s">
        <v>45</v>
      </c>
      <c r="W61" s="40" t="s">
        <v>0</v>
      </c>
      <c r="X61" s="58">
        <v>691</v>
      </c>
      <c r="Y61" s="55">
        <f>IFERROR(IF(X61="",0,CEILING((X61/$H61),1)*$H61),"")</f>
        <v>691.2</v>
      </c>
      <c r="Z61" s="41">
        <f>IFERROR(IF(Y61=0,"",ROUNDUP(Y61/H61,0)*0.01898),"")</f>
        <v>1.21472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718.83194444444439</v>
      </c>
      <c r="BN61" s="78">
        <f>IFERROR(Y61*I61/H61,"0")</f>
        <v>719.04</v>
      </c>
      <c r="BO61" s="78">
        <f>IFERROR(1/J61*(X61/H61),"0")</f>
        <v>0.99971064814814803</v>
      </c>
      <c r="BP61" s="78">
        <f>IFERROR(1/J61*(Y61/H61),"0")</f>
        <v>1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95">
        <v>4680115882751</v>
      </c>
      <c r="E62" s="595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2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7"/>
      <c r="R62" s="597"/>
      <c r="S62" s="597"/>
      <c r="T62" s="598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95">
        <v>4680115885950</v>
      </c>
      <c r="E63" s="595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7"/>
      <c r="R63" s="597"/>
      <c r="S63" s="597"/>
      <c r="T63" s="598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95">
        <v>4680115881433</v>
      </c>
      <c r="E64" s="595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7"/>
      <c r="R64" s="597"/>
      <c r="S64" s="597"/>
      <c r="T64" s="59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9"/>
      <c r="B65" s="589"/>
      <c r="C65" s="589"/>
      <c r="D65" s="589"/>
      <c r="E65" s="589"/>
      <c r="F65" s="589"/>
      <c r="G65" s="589"/>
      <c r="H65" s="589"/>
      <c r="I65" s="589"/>
      <c r="J65" s="589"/>
      <c r="K65" s="589"/>
      <c r="L65" s="589"/>
      <c r="M65" s="589"/>
      <c r="N65" s="589"/>
      <c r="O65" s="590"/>
      <c r="P65" s="586" t="s">
        <v>40</v>
      </c>
      <c r="Q65" s="587"/>
      <c r="R65" s="587"/>
      <c r="S65" s="587"/>
      <c r="T65" s="587"/>
      <c r="U65" s="587"/>
      <c r="V65" s="588"/>
      <c r="W65" s="42" t="s">
        <v>39</v>
      </c>
      <c r="X65" s="43">
        <f>IFERROR(X61/H61,"0")+IFERROR(X62/H62,"0")+IFERROR(X63/H63,"0")+IFERROR(X64/H64,"0")</f>
        <v>63.981481481481474</v>
      </c>
      <c r="Y65" s="43">
        <f>IFERROR(Y61/H61,"0")+IFERROR(Y62/H62,"0")+IFERROR(Y63/H63,"0")+IFERROR(Y64/H64,"0")</f>
        <v>64</v>
      </c>
      <c r="Z65" s="43">
        <f>IFERROR(IF(Z61="",0,Z61),"0")+IFERROR(IF(Z62="",0,Z62),"0")+IFERROR(IF(Z63="",0,Z63),"0")+IFERROR(IF(Z64="",0,Z64),"0")</f>
        <v>1.21472</v>
      </c>
      <c r="AA65" s="67"/>
      <c r="AB65" s="67"/>
      <c r="AC65" s="67"/>
    </row>
    <row r="66" spans="1:68">
      <c r="A66" s="589"/>
      <c r="B66" s="589"/>
      <c r="C66" s="589"/>
      <c r="D66" s="589"/>
      <c r="E66" s="589"/>
      <c r="F66" s="589"/>
      <c r="G66" s="589"/>
      <c r="H66" s="589"/>
      <c r="I66" s="589"/>
      <c r="J66" s="589"/>
      <c r="K66" s="589"/>
      <c r="L66" s="589"/>
      <c r="M66" s="589"/>
      <c r="N66" s="589"/>
      <c r="O66" s="590"/>
      <c r="P66" s="586" t="s">
        <v>40</v>
      </c>
      <c r="Q66" s="587"/>
      <c r="R66" s="587"/>
      <c r="S66" s="587"/>
      <c r="T66" s="587"/>
      <c r="U66" s="587"/>
      <c r="V66" s="588"/>
      <c r="W66" s="42" t="s">
        <v>0</v>
      </c>
      <c r="X66" s="43">
        <f>IFERROR(SUM(X61:X64),"0")</f>
        <v>691</v>
      </c>
      <c r="Y66" s="43">
        <f>IFERROR(SUM(Y61:Y64),"0")</f>
        <v>691.2</v>
      </c>
      <c r="Z66" s="42"/>
      <c r="AA66" s="67"/>
      <c r="AB66" s="67"/>
      <c r="AC66" s="67"/>
    </row>
    <row r="67" spans="1:68" ht="14.25" customHeight="1">
      <c r="A67" s="600" t="s">
        <v>78</v>
      </c>
      <c r="B67" s="600"/>
      <c r="C67" s="600"/>
      <c r="D67" s="600"/>
      <c r="E67" s="600"/>
      <c r="F67" s="600"/>
      <c r="G67" s="600"/>
      <c r="H67" s="600"/>
      <c r="I67" s="600"/>
      <c r="J67" s="600"/>
      <c r="K67" s="600"/>
      <c r="L67" s="600"/>
      <c r="M67" s="600"/>
      <c r="N67" s="600"/>
      <c r="O67" s="600"/>
      <c r="P67" s="600"/>
      <c r="Q67" s="600"/>
      <c r="R67" s="600"/>
      <c r="S67" s="600"/>
      <c r="T67" s="600"/>
      <c r="U67" s="600"/>
      <c r="V67" s="600"/>
      <c r="W67" s="600"/>
      <c r="X67" s="600"/>
      <c r="Y67" s="600"/>
      <c r="Z67" s="600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95">
        <v>4680115885073</v>
      </c>
      <c r="E68" s="595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7"/>
      <c r="R68" s="597"/>
      <c r="S68" s="597"/>
      <c r="T68" s="598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95">
        <v>4680115885059</v>
      </c>
      <c r="E69" s="595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7"/>
      <c r="R69" s="597"/>
      <c r="S69" s="597"/>
      <c r="T69" s="598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95">
        <v>4680115885097</v>
      </c>
      <c r="E70" s="595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7"/>
      <c r="R70" s="597"/>
      <c r="S70" s="597"/>
      <c r="T70" s="598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9"/>
      <c r="B71" s="589"/>
      <c r="C71" s="589"/>
      <c r="D71" s="589"/>
      <c r="E71" s="589"/>
      <c r="F71" s="589"/>
      <c r="G71" s="589"/>
      <c r="H71" s="589"/>
      <c r="I71" s="589"/>
      <c r="J71" s="589"/>
      <c r="K71" s="589"/>
      <c r="L71" s="589"/>
      <c r="M71" s="589"/>
      <c r="N71" s="589"/>
      <c r="O71" s="590"/>
      <c r="P71" s="586" t="s">
        <v>40</v>
      </c>
      <c r="Q71" s="587"/>
      <c r="R71" s="587"/>
      <c r="S71" s="587"/>
      <c r="T71" s="587"/>
      <c r="U71" s="587"/>
      <c r="V71" s="58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9"/>
      <c r="B72" s="589"/>
      <c r="C72" s="589"/>
      <c r="D72" s="589"/>
      <c r="E72" s="589"/>
      <c r="F72" s="589"/>
      <c r="G72" s="589"/>
      <c r="H72" s="589"/>
      <c r="I72" s="589"/>
      <c r="J72" s="589"/>
      <c r="K72" s="589"/>
      <c r="L72" s="589"/>
      <c r="M72" s="589"/>
      <c r="N72" s="589"/>
      <c r="O72" s="590"/>
      <c r="P72" s="586" t="s">
        <v>40</v>
      </c>
      <c r="Q72" s="587"/>
      <c r="R72" s="587"/>
      <c r="S72" s="587"/>
      <c r="T72" s="587"/>
      <c r="U72" s="587"/>
      <c r="V72" s="58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600" t="s">
        <v>85</v>
      </c>
      <c r="B73" s="600"/>
      <c r="C73" s="600"/>
      <c r="D73" s="600"/>
      <c r="E73" s="600"/>
      <c r="F73" s="600"/>
      <c r="G73" s="600"/>
      <c r="H73" s="600"/>
      <c r="I73" s="600"/>
      <c r="J73" s="600"/>
      <c r="K73" s="600"/>
      <c r="L73" s="600"/>
      <c r="M73" s="600"/>
      <c r="N73" s="600"/>
      <c r="O73" s="600"/>
      <c r="P73" s="600"/>
      <c r="Q73" s="600"/>
      <c r="R73" s="600"/>
      <c r="S73" s="600"/>
      <c r="T73" s="600"/>
      <c r="U73" s="600"/>
      <c r="V73" s="600"/>
      <c r="W73" s="600"/>
      <c r="X73" s="600"/>
      <c r="Y73" s="600"/>
      <c r="Z73" s="600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95">
        <v>4680115881891</v>
      </c>
      <c r="E74" s="595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82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7"/>
      <c r="R74" s="597"/>
      <c r="S74" s="597"/>
      <c r="T74" s="59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95">
        <v>4680115885769</v>
      </c>
      <c r="E75" s="595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2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7"/>
      <c r="R75" s="597"/>
      <c r="S75" s="597"/>
      <c r="T75" s="59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95">
        <v>4680115884410</v>
      </c>
      <c r="E76" s="595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2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7"/>
      <c r="R76" s="597"/>
      <c r="S76" s="597"/>
      <c r="T76" s="598"/>
      <c r="U76" s="39" t="s">
        <v>45</v>
      </c>
      <c r="V76" s="39" t="s">
        <v>45</v>
      </c>
      <c r="W76" s="40" t="s">
        <v>0</v>
      </c>
      <c r="X76" s="58">
        <v>160</v>
      </c>
      <c r="Y76" s="55">
        <f t="shared" si="11"/>
        <v>168</v>
      </c>
      <c r="Z76" s="41">
        <f>IFERROR(IF(Y76=0,"",ROUNDUP(Y76/H76,0)*0.01898),"")</f>
        <v>0.37959999999999999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169.65714285714284</v>
      </c>
      <c r="BN76" s="78">
        <f t="shared" si="13"/>
        <v>178.14</v>
      </c>
      <c r="BO76" s="78">
        <f t="shared" si="14"/>
        <v>0.29761904761904762</v>
      </c>
      <c r="BP76" s="78">
        <f t="shared" si="15"/>
        <v>0.3125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95">
        <v>4680115884311</v>
      </c>
      <c r="E77" s="595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2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7"/>
      <c r="R77" s="597"/>
      <c r="S77" s="597"/>
      <c r="T77" s="598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95">
        <v>4680115885929</v>
      </c>
      <c r="E78" s="595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81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7"/>
      <c r="R78" s="597"/>
      <c r="S78" s="597"/>
      <c r="T78" s="598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95">
        <v>4680115884403</v>
      </c>
      <c r="E79" s="595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81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7"/>
      <c r="R79" s="597"/>
      <c r="S79" s="597"/>
      <c r="T79" s="598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9"/>
      <c r="B80" s="589"/>
      <c r="C80" s="589"/>
      <c r="D80" s="589"/>
      <c r="E80" s="589"/>
      <c r="F80" s="589"/>
      <c r="G80" s="589"/>
      <c r="H80" s="589"/>
      <c r="I80" s="589"/>
      <c r="J80" s="589"/>
      <c r="K80" s="589"/>
      <c r="L80" s="589"/>
      <c r="M80" s="589"/>
      <c r="N80" s="589"/>
      <c r="O80" s="590"/>
      <c r="P80" s="586" t="s">
        <v>40</v>
      </c>
      <c r="Q80" s="587"/>
      <c r="R80" s="587"/>
      <c r="S80" s="587"/>
      <c r="T80" s="587"/>
      <c r="U80" s="587"/>
      <c r="V80" s="588"/>
      <c r="W80" s="42" t="s">
        <v>39</v>
      </c>
      <c r="X80" s="43">
        <f>IFERROR(X74/H74,"0")+IFERROR(X75/H75,"0")+IFERROR(X76/H76,"0")+IFERROR(X77/H77,"0")+IFERROR(X78/H78,"0")+IFERROR(X79/H79,"0")</f>
        <v>19.047619047619047</v>
      </c>
      <c r="Y80" s="43">
        <f>IFERROR(Y74/H74,"0")+IFERROR(Y75/H75,"0")+IFERROR(Y76/H76,"0")+IFERROR(Y77/H77,"0")+IFERROR(Y78/H78,"0")+IFERROR(Y79/H79,"0")</f>
        <v>20</v>
      </c>
      <c r="Z80" s="43">
        <f>IFERROR(IF(Z74="",0,Z74),"0")+IFERROR(IF(Z75="",0,Z75),"0")+IFERROR(IF(Z76="",0,Z76),"0")+IFERROR(IF(Z77="",0,Z77),"0")+IFERROR(IF(Z78="",0,Z78),"0")+IFERROR(IF(Z79="",0,Z79),"0")</f>
        <v>0.37959999999999999</v>
      </c>
      <c r="AA80" s="67"/>
      <c r="AB80" s="67"/>
      <c r="AC80" s="67"/>
    </row>
    <row r="81" spans="1:68">
      <c r="A81" s="589"/>
      <c r="B81" s="589"/>
      <c r="C81" s="589"/>
      <c r="D81" s="589"/>
      <c r="E81" s="589"/>
      <c r="F81" s="589"/>
      <c r="G81" s="589"/>
      <c r="H81" s="589"/>
      <c r="I81" s="589"/>
      <c r="J81" s="589"/>
      <c r="K81" s="589"/>
      <c r="L81" s="589"/>
      <c r="M81" s="589"/>
      <c r="N81" s="589"/>
      <c r="O81" s="590"/>
      <c r="P81" s="586" t="s">
        <v>40</v>
      </c>
      <c r="Q81" s="587"/>
      <c r="R81" s="587"/>
      <c r="S81" s="587"/>
      <c r="T81" s="587"/>
      <c r="U81" s="587"/>
      <c r="V81" s="588"/>
      <c r="W81" s="42" t="s">
        <v>0</v>
      </c>
      <c r="X81" s="43">
        <f>IFERROR(SUM(X74:X79),"0")</f>
        <v>160</v>
      </c>
      <c r="Y81" s="43">
        <f>IFERROR(SUM(Y74:Y79),"0")</f>
        <v>168</v>
      </c>
      <c r="Z81" s="42"/>
      <c r="AA81" s="67"/>
      <c r="AB81" s="67"/>
      <c r="AC81" s="67"/>
    </row>
    <row r="82" spans="1:68" ht="14.25" customHeight="1">
      <c r="A82" s="600" t="s">
        <v>185</v>
      </c>
      <c r="B82" s="600"/>
      <c r="C82" s="600"/>
      <c r="D82" s="600"/>
      <c r="E82" s="600"/>
      <c r="F82" s="600"/>
      <c r="G82" s="600"/>
      <c r="H82" s="600"/>
      <c r="I82" s="600"/>
      <c r="J82" s="600"/>
      <c r="K82" s="600"/>
      <c r="L82" s="600"/>
      <c r="M82" s="600"/>
      <c r="N82" s="600"/>
      <c r="O82" s="600"/>
      <c r="P82" s="600"/>
      <c r="Q82" s="600"/>
      <c r="R82" s="600"/>
      <c r="S82" s="600"/>
      <c r="T82" s="600"/>
      <c r="U82" s="600"/>
      <c r="V82" s="600"/>
      <c r="W82" s="600"/>
      <c r="X82" s="600"/>
      <c r="Y82" s="600"/>
      <c r="Z82" s="600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95">
        <v>4680115881532</v>
      </c>
      <c r="E83" s="595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81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7"/>
      <c r="R83" s="597"/>
      <c r="S83" s="597"/>
      <c r="T83" s="598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95">
        <v>4680115881464</v>
      </c>
      <c r="E84" s="595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8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7"/>
      <c r="R84" s="597"/>
      <c r="S84" s="597"/>
      <c r="T84" s="598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9"/>
      <c r="B85" s="589"/>
      <c r="C85" s="589"/>
      <c r="D85" s="589"/>
      <c r="E85" s="589"/>
      <c r="F85" s="589"/>
      <c r="G85" s="589"/>
      <c r="H85" s="589"/>
      <c r="I85" s="589"/>
      <c r="J85" s="589"/>
      <c r="K85" s="589"/>
      <c r="L85" s="589"/>
      <c r="M85" s="589"/>
      <c r="N85" s="589"/>
      <c r="O85" s="590"/>
      <c r="P85" s="586" t="s">
        <v>40</v>
      </c>
      <c r="Q85" s="587"/>
      <c r="R85" s="587"/>
      <c r="S85" s="587"/>
      <c r="T85" s="587"/>
      <c r="U85" s="587"/>
      <c r="V85" s="58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9"/>
      <c r="B86" s="589"/>
      <c r="C86" s="589"/>
      <c r="D86" s="589"/>
      <c r="E86" s="589"/>
      <c r="F86" s="589"/>
      <c r="G86" s="589"/>
      <c r="H86" s="589"/>
      <c r="I86" s="589"/>
      <c r="J86" s="589"/>
      <c r="K86" s="589"/>
      <c r="L86" s="589"/>
      <c r="M86" s="589"/>
      <c r="N86" s="589"/>
      <c r="O86" s="590"/>
      <c r="P86" s="586" t="s">
        <v>40</v>
      </c>
      <c r="Q86" s="587"/>
      <c r="R86" s="587"/>
      <c r="S86" s="587"/>
      <c r="T86" s="587"/>
      <c r="U86" s="587"/>
      <c r="V86" s="58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99" t="s">
        <v>192</v>
      </c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599"/>
      <c r="P87" s="599"/>
      <c r="Q87" s="599"/>
      <c r="R87" s="599"/>
      <c r="S87" s="599"/>
      <c r="T87" s="599"/>
      <c r="U87" s="599"/>
      <c r="V87" s="599"/>
      <c r="W87" s="599"/>
      <c r="X87" s="599"/>
      <c r="Y87" s="599"/>
      <c r="Z87" s="599"/>
      <c r="AA87" s="65"/>
      <c r="AB87" s="65"/>
      <c r="AC87" s="79"/>
    </row>
    <row r="88" spans="1:68" ht="14.25" customHeight="1">
      <c r="A88" s="600" t="s">
        <v>114</v>
      </c>
      <c r="B88" s="600"/>
      <c r="C88" s="600"/>
      <c r="D88" s="600"/>
      <c r="E88" s="600"/>
      <c r="F88" s="600"/>
      <c r="G88" s="600"/>
      <c r="H88" s="600"/>
      <c r="I88" s="600"/>
      <c r="J88" s="600"/>
      <c r="K88" s="600"/>
      <c r="L88" s="600"/>
      <c r="M88" s="600"/>
      <c r="N88" s="600"/>
      <c r="O88" s="600"/>
      <c r="P88" s="600"/>
      <c r="Q88" s="600"/>
      <c r="R88" s="600"/>
      <c r="S88" s="600"/>
      <c r="T88" s="600"/>
      <c r="U88" s="600"/>
      <c r="V88" s="600"/>
      <c r="W88" s="600"/>
      <c r="X88" s="600"/>
      <c r="Y88" s="600"/>
      <c r="Z88" s="600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95">
        <v>4680115881327</v>
      </c>
      <c r="E89" s="595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8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7"/>
      <c r="R89" s="597"/>
      <c r="S89" s="597"/>
      <c r="T89" s="598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16.5" customHeight="1">
      <c r="A90" s="63" t="s">
        <v>196</v>
      </c>
      <c r="B90" s="63" t="s">
        <v>197</v>
      </c>
      <c r="C90" s="36">
        <v>4301011476</v>
      </c>
      <c r="D90" s="595">
        <v>4680115881518</v>
      </c>
      <c r="E90" s="595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81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7"/>
      <c r="R90" s="597"/>
      <c r="S90" s="597"/>
      <c r="T90" s="598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95">
        <v>4680115881303</v>
      </c>
      <c r="E91" s="595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7"/>
      <c r="R91" s="597"/>
      <c r="S91" s="597"/>
      <c r="T91" s="598"/>
      <c r="U91" s="39" t="s">
        <v>45</v>
      </c>
      <c r="V91" s="39" t="s">
        <v>45</v>
      </c>
      <c r="W91" s="40" t="s">
        <v>0</v>
      </c>
      <c r="X91" s="58">
        <v>270</v>
      </c>
      <c r="Y91" s="55">
        <f>IFERROR(IF(X91="",0,CEILING((X91/$H91),1)*$H91),"")</f>
        <v>270</v>
      </c>
      <c r="Z91" s="41">
        <f>IFERROR(IF(Y91=0,"",ROUNDUP(Y91/H91,0)*0.00902),"")</f>
        <v>0.54120000000000001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282.60000000000002</v>
      </c>
      <c r="BN91" s="78">
        <f>IFERROR(Y91*I91/H91,"0")</f>
        <v>282.60000000000002</v>
      </c>
      <c r="BO91" s="78">
        <f>IFERROR(1/J91*(X91/H91),"0")</f>
        <v>0.45454545454545459</v>
      </c>
      <c r="BP91" s="78">
        <f>IFERROR(1/J91*(Y91/H91),"0")</f>
        <v>0.45454545454545459</v>
      </c>
    </row>
    <row r="92" spans="1:68">
      <c r="A92" s="589"/>
      <c r="B92" s="589"/>
      <c r="C92" s="589"/>
      <c r="D92" s="589"/>
      <c r="E92" s="589"/>
      <c r="F92" s="589"/>
      <c r="G92" s="589"/>
      <c r="H92" s="589"/>
      <c r="I92" s="589"/>
      <c r="J92" s="589"/>
      <c r="K92" s="589"/>
      <c r="L92" s="589"/>
      <c r="M92" s="589"/>
      <c r="N92" s="589"/>
      <c r="O92" s="590"/>
      <c r="P92" s="586" t="s">
        <v>40</v>
      </c>
      <c r="Q92" s="587"/>
      <c r="R92" s="587"/>
      <c r="S92" s="587"/>
      <c r="T92" s="587"/>
      <c r="U92" s="587"/>
      <c r="V92" s="588"/>
      <c r="W92" s="42" t="s">
        <v>39</v>
      </c>
      <c r="X92" s="43">
        <f>IFERROR(X89/H89,"0")+IFERROR(X90/H90,"0")+IFERROR(X91/H91,"0")</f>
        <v>78.518518518518519</v>
      </c>
      <c r="Y92" s="43">
        <f>IFERROR(Y89/H89,"0")+IFERROR(Y90/H90,"0")+IFERROR(Y91/H91,"0")</f>
        <v>79</v>
      </c>
      <c r="Z92" s="43">
        <f>IFERROR(IF(Z89="",0,Z89),"0")+IFERROR(IF(Z90="",0,Z90),"0")+IFERROR(IF(Z91="",0,Z91),"0")</f>
        <v>0.90182000000000007</v>
      </c>
      <c r="AA92" s="67"/>
      <c r="AB92" s="67"/>
      <c r="AC92" s="67"/>
    </row>
    <row r="93" spans="1:68">
      <c r="A93" s="589"/>
      <c r="B93" s="589"/>
      <c r="C93" s="589"/>
      <c r="D93" s="589"/>
      <c r="E93" s="589"/>
      <c r="F93" s="589"/>
      <c r="G93" s="589"/>
      <c r="H93" s="589"/>
      <c r="I93" s="589"/>
      <c r="J93" s="589"/>
      <c r="K93" s="589"/>
      <c r="L93" s="589"/>
      <c r="M93" s="589"/>
      <c r="N93" s="589"/>
      <c r="O93" s="590"/>
      <c r="P93" s="586" t="s">
        <v>40</v>
      </c>
      <c r="Q93" s="587"/>
      <c r="R93" s="587"/>
      <c r="S93" s="587"/>
      <c r="T93" s="587"/>
      <c r="U93" s="587"/>
      <c r="V93" s="588"/>
      <c r="W93" s="42" t="s">
        <v>0</v>
      </c>
      <c r="X93" s="43">
        <f>IFERROR(SUM(X89:X91),"0")</f>
        <v>470</v>
      </c>
      <c r="Y93" s="43">
        <f>IFERROR(SUM(Y89:Y91),"0")</f>
        <v>475.20000000000005</v>
      </c>
      <c r="Z93" s="42"/>
      <c r="AA93" s="67"/>
      <c r="AB93" s="67"/>
      <c r="AC93" s="67"/>
    </row>
    <row r="94" spans="1:68" ht="14.25" customHeight="1">
      <c r="A94" s="600" t="s">
        <v>85</v>
      </c>
      <c r="B94" s="600"/>
      <c r="C94" s="600"/>
      <c r="D94" s="600"/>
      <c r="E94" s="600"/>
      <c r="F94" s="600"/>
      <c r="G94" s="600"/>
      <c r="H94" s="600"/>
      <c r="I94" s="600"/>
      <c r="J94" s="600"/>
      <c r="K94" s="600"/>
      <c r="L94" s="600"/>
      <c r="M94" s="600"/>
      <c r="N94" s="600"/>
      <c r="O94" s="600"/>
      <c r="P94" s="600"/>
      <c r="Q94" s="600"/>
      <c r="R94" s="600"/>
      <c r="S94" s="600"/>
      <c r="T94" s="600"/>
      <c r="U94" s="600"/>
      <c r="V94" s="600"/>
      <c r="W94" s="600"/>
      <c r="X94" s="600"/>
      <c r="Y94" s="600"/>
      <c r="Z94" s="600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95">
        <v>4607091386967</v>
      </c>
      <c r="E95" s="595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814" t="s">
        <v>202</v>
      </c>
      <c r="Q95" s="597"/>
      <c r="R95" s="597"/>
      <c r="S95" s="597"/>
      <c r="T95" s="598"/>
      <c r="U95" s="39" t="s">
        <v>45</v>
      </c>
      <c r="V95" s="39" t="s">
        <v>45</v>
      </c>
      <c r="W95" s="40" t="s">
        <v>0</v>
      </c>
      <c r="X95" s="58">
        <v>150</v>
      </c>
      <c r="Y95" s="55">
        <f t="shared" ref="Y95:Y100" si="16">IFERROR(IF(X95="",0,CEILING((X95/$H95),1)*$H95),"")</f>
        <v>153.9</v>
      </c>
      <c r="Z95" s="41">
        <f>IFERROR(IF(Y95=0,"",ROUNDUP(Y95/H95,0)*0.01898),"")</f>
        <v>0.36062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159.61111111111111</v>
      </c>
      <c r="BN95" s="78">
        <f t="shared" ref="BN95:BN100" si="18">IFERROR(Y95*I95/H95,"0")</f>
        <v>163.761</v>
      </c>
      <c r="BO95" s="78">
        <f t="shared" ref="BO95:BO100" si="19">IFERROR(1/J95*(X95/H95),"0")</f>
        <v>0.28935185185185186</v>
      </c>
      <c r="BP95" s="78">
        <f t="shared" ref="BP95:BP100" si="20">IFERROR(1/J95*(Y95/H95),"0")</f>
        <v>0.296875</v>
      </c>
    </row>
    <row r="96" spans="1:68" ht="16.5" customHeight="1">
      <c r="A96" s="63" t="s">
        <v>200</v>
      </c>
      <c r="B96" s="63" t="s">
        <v>204</v>
      </c>
      <c r="C96" s="36">
        <v>4301051437</v>
      </c>
      <c r="D96" s="595">
        <v>4607091386967</v>
      </c>
      <c r="E96" s="595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7"/>
      <c r="R96" s="597"/>
      <c r="S96" s="597"/>
      <c r="T96" s="59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>
      <c r="A97" s="63" t="s">
        <v>205</v>
      </c>
      <c r="B97" s="63" t="s">
        <v>206</v>
      </c>
      <c r="C97" s="36">
        <v>4301051788</v>
      </c>
      <c r="D97" s="595">
        <v>4680115884953</v>
      </c>
      <c r="E97" s="595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80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7"/>
      <c r="R97" s="597"/>
      <c r="S97" s="597"/>
      <c r="T97" s="59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>
      <c r="A98" s="63" t="s">
        <v>208</v>
      </c>
      <c r="B98" s="63" t="s">
        <v>209</v>
      </c>
      <c r="C98" s="36">
        <v>4301051718</v>
      </c>
      <c r="D98" s="595">
        <v>4607091385731</v>
      </c>
      <c r="E98" s="595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80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7"/>
      <c r="R98" s="597"/>
      <c r="S98" s="597"/>
      <c r="T98" s="59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>
      <c r="A99" s="63" t="s">
        <v>208</v>
      </c>
      <c r="B99" s="63" t="s">
        <v>210</v>
      </c>
      <c r="C99" s="36">
        <v>4301052039</v>
      </c>
      <c r="D99" s="595">
        <v>4607091385731</v>
      </c>
      <c r="E99" s="595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81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7"/>
      <c r="R99" s="597"/>
      <c r="S99" s="597"/>
      <c r="T99" s="59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>
      <c r="A100" s="63" t="s">
        <v>212</v>
      </c>
      <c r="B100" s="63" t="s">
        <v>213</v>
      </c>
      <c r="C100" s="36">
        <v>4301051438</v>
      </c>
      <c r="D100" s="595">
        <v>4680115880894</v>
      </c>
      <c r="E100" s="595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81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7"/>
      <c r="R100" s="597"/>
      <c r="S100" s="597"/>
      <c r="T100" s="59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>
      <c r="A101" s="589"/>
      <c r="B101" s="589"/>
      <c r="C101" s="589"/>
      <c r="D101" s="589"/>
      <c r="E101" s="589"/>
      <c r="F101" s="589"/>
      <c r="G101" s="589"/>
      <c r="H101" s="589"/>
      <c r="I101" s="589"/>
      <c r="J101" s="589"/>
      <c r="K101" s="589"/>
      <c r="L101" s="589"/>
      <c r="M101" s="589"/>
      <c r="N101" s="589"/>
      <c r="O101" s="590"/>
      <c r="P101" s="586" t="s">
        <v>40</v>
      </c>
      <c r="Q101" s="587"/>
      <c r="R101" s="587"/>
      <c r="S101" s="587"/>
      <c r="T101" s="587"/>
      <c r="U101" s="587"/>
      <c r="V101" s="588"/>
      <c r="W101" s="42" t="s">
        <v>39</v>
      </c>
      <c r="X101" s="43">
        <f>IFERROR(X95/H95,"0")+IFERROR(X96/H96,"0")+IFERROR(X97/H97,"0")+IFERROR(X98/H98,"0")+IFERROR(X99/H99,"0")+IFERROR(X100/H100,"0")</f>
        <v>18.518518518518519</v>
      </c>
      <c r="Y101" s="43">
        <f>IFERROR(Y95/H95,"0")+IFERROR(Y96/H96,"0")+IFERROR(Y97/H97,"0")+IFERROR(Y98/H98,"0")+IFERROR(Y99/H99,"0")+IFERROR(Y100/H100,"0")</f>
        <v>19</v>
      </c>
      <c r="Z101" s="43">
        <f>IFERROR(IF(Z95="",0,Z95),"0")+IFERROR(IF(Z96="",0,Z96),"0")+IFERROR(IF(Z97="",0,Z97),"0")+IFERROR(IF(Z98="",0,Z98),"0")+IFERROR(IF(Z99="",0,Z99),"0")+IFERROR(IF(Z100="",0,Z100),"0")</f>
        <v>0.36062</v>
      </c>
      <c r="AA101" s="67"/>
      <c r="AB101" s="67"/>
      <c r="AC101" s="67"/>
    </row>
    <row r="102" spans="1:68">
      <c r="A102" s="589"/>
      <c r="B102" s="589"/>
      <c r="C102" s="589"/>
      <c r="D102" s="589"/>
      <c r="E102" s="589"/>
      <c r="F102" s="589"/>
      <c r="G102" s="589"/>
      <c r="H102" s="589"/>
      <c r="I102" s="589"/>
      <c r="J102" s="589"/>
      <c r="K102" s="589"/>
      <c r="L102" s="589"/>
      <c r="M102" s="589"/>
      <c r="N102" s="589"/>
      <c r="O102" s="590"/>
      <c r="P102" s="586" t="s">
        <v>40</v>
      </c>
      <c r="Q102" s="587"/>
      <c r="R102" s="587"/>
      <c r="S102" s="587"/>
      <c r="T102" s="587"/>
      <c r="U102" s="587"/>
      <c r="V102" s="588"/>
      <c r="W102" s="42" t="s">
        <v>0</v>
      </c>
      <c r="X102" s="43">
        <f>IFERROR(SUM(X95:X100),"0")</f>
        <v>150</v>
      </c>
      <c r="Y102" s="43">
        <f>IFERROR(SUM(Y95:Y100),"0")</f>
        <v>153.9</v>
      </c>
      <c r="Z102" s="42"/>
      <c r="AA102" s="67"/>
      <c r="AB102" s="67"/>
      <c r="AC102" s="67"/>
    </row>
    <row r="103" spans="1:68" ht="16.5" customHeight="1">
      <c r="A103" s="599" t="s">
        <v>215</v>
      </c>
      <c r="B103" s="599"/>
      <c r="C103" s="599"/>
      <c r="D103" s="599"/>
      <c r="E103" s="599"/>
      <c r="F103" s="599"/>
      <c r="G103" s="599"/>
      <c r="H103" s="599"/>
      <c r="I103" s="599"/>
      <c r="J103" s="599"/>
      <c r="K103" s="599"/>
      <c r="L103" s="599"/>
      <c r="M103" s="599"/>
      <c r="N103" s="599"/>
      <c r="O103" s="599"/>
      <c r="P103" s="599"/>
      <c r="Q103" s="599"/>
      <c r="R103" s="599"/>
      <c r="S103" s="599"/>
      <c r="T103" s="599"/>
      <c r="U103" s="599"/>
      <c r="V103" s="599"/>
      <c r="W103" s="599"/>
      <c r="X103" s="599"/>
      <c r="Y103" s="599"/>
      <c r="Z103" s="599"/>
      <c r="AA103" s="65"/>
      <c r="AB103" s="65"/>
      <c r="AC103" s="79"/>
    </row>
    <row r="104" spans="1:68" ht="14.25" customHeight="1">
      <c r="A104" s="600" t="s">
        <v>114</v>
      </c>
      <c r="B104" s="600"/>
      <c r="C104" s="600"/>
      <c r="D104" s="600"/>
      <c r="E104" s="600"/>
      <c r="F104" s="600"/>
      <c r="G104" s="600"/>
      <c r="H104" s="600"/>
      <c r="I104" s="600"/>
      <c r="J104" s="600"/>
      <c r="K104" s="600"/>
      <c r="L104" s="600"/>
      <c r="M104" s="600"/>
      <c r="N104" s="600"/>
      <c r="O104" s="600"/>
      <c r="P104" s="600"/>
      <c r="Q104" s="600"/>
      <c r="R104" s="600"/>
      <c r="S104" s="600"/>
      <c r="T104" s="600"/>
      <c r="U104" s="600"/>
      <c r="V104" s="600"/>
      <c r="W104" s="600"/>
      <c r="X104" s="600"/>
      <c r="Y104" s="600"/>
      <c r="Z104" s="600"/>
      <c r="AA104" s="66"/>
      <c r="AB104" s="66"/>
      <c r="AC104" s="80"/>
    </row>
    <row r="105" spans="1:68" ht="16.5" customHeight="1">
      <c r="A105" s="63" t="s">
        <v>216</v>
      </c>
      <c r="B105" s="63" t="s">
        <v>217</v>
      </c>
      <c r="C105" s="36">
        <v>4301011514</v>
      </c>
      <c r="D105" s="595">
        <v>4680115882133</v>
      </c>
      <c r="E105" s="59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80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7"/>
      <c r="R105" s="597"/>
      <c r="S105" s="597"/>
      <c r="T105" s="59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219</v>
      </c>
      <c r="B106" s="63" t="s">
        <v>220</v>
      </c>
      <c r="C106" s="36">
        <v>4301011417</v>
      </c>
      <c r="D106" s="595">
        <v>4680115880269</v>
      </c>
      <c r="E106" s="59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8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7"/>
      <c r="R106" s="597"/>
      <c r="S106" s="597"/>
      <c r="T106" s="59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221</v>
      </c>
      <c r="B107" s="63" t="s">
        <v>222</v>
      </c>
      <c r="C107" s="36">
        <v>4301011415</v>
      </c>
      <c r="D107" s="595">
        <v>4680115880429</v>
      </c>
      <c r="E107" s="59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7"/>
      <c r="R107" s="597"/>
      <c r="S107" s="597"/>
      <c r="T107" s="59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>
      <c r="A108" s="63" t="s">
        <v>223</v>
      </c>
      <c r="B108" s="63" t="s">
        <v>224</v>
      </c>
      <c r="C108" s="36">
        <v>4301011462</v>
      </c>
      <c r="D108" s="595">
        <v>4680115881457</v>
      </c>
      <c r="E108" s="59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80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7"/>
      <c r="R108" s="597"/>
      <c r="S108" s="597"/>
      <c r="T108" s="59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>
      <c r="A109" s="589"/>
      <c r="B109" s="589"/>
      <c r="C109" s="589"/>
      <c r="D109" s="589"/>
      <c r="E109" s="589"/>
      <c r="F109" s="589"/>
      <c r="G109" s="589"/>
      <c r="H109" s="589"/>
      <c r="I109" s="589"/>
      <c r="J109" s="589"/>
      <c r="K109" s="589"/>
      <c r="L109" s="589"/>
      <c r="M109" s="589"/>
      <c r="N109" s="589"/>
      <c r="O109" s="590"/>
      <c r="P109" s="586" t="s">
        <v>40</v>
      </c>
      <c r="Q109" s="587"/>
      <c r="R109" s="587"/>
      <c r="S109" s="587"/>
      <c r="T109" s="587"/>
      <c r="U109" s="587"/>
      <c r="V109" s="588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>
      <c r="A110" s="589"/>
      <c r="B110" s="589"/>
      <c r="C110" s="589"/>
      <c r="D110" s="589"/>
      <c r="E110" s="589"/>
      <c r="F110" s="589"/>
      <c r="G110" s="589"/>
      <c r="H110" s="589"/>
      <c r="I110" s="589"/>
      <c r="J110" s="589"/>
      <c r="K110" s="589"/>
      <c r="L110" s="589"/>
      <c r="M110" s="589"/>
      <c r="N110" s="589"/>
      <c r="O110" s="590"/>
      <c r="P110" s="586" t="s">
        <v>40</v>
      </c>
      <c r="Q110" s="587"/>
      <c r="R110" s="587"/>
      <c r="S110" s="587"/>
      <c r="T110" s="587"/>
      <c r="U110" s="587"/>
      <c r="V110" s="588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>
      <c r="A111" s="600" t="s">
        <v>150</v>
      </c>
      <c r="B111" s="600"/>
      <c r="C111" s="600"/>
      <c r="D111" s="600"/>
      <c r="E111" s="600"/>
      <c r="F111" s="600"/>
      <c r="G111" s="600"/>
      <c r="H111" s="600"/>
      <c r="I111" s="600"/>
      <c r="J111" s="600"/>
      <c r="K111" s="600"/>
      <c r="L111" s="600"/>
      <c r="M111" s="600"/>
      <c r="N111" s="600"/>
      <c r="O111" s="600"/>
      <c r="P111" s="600"/>
      <c r="Q111" s="600"/>
      <c r="R111" s="600"/>
      <c r="S111" s="600"/>
      <c r="T111" s="600"/>
      <c r="U111" s="600"/>
      <c r="V111" s="600"/>
      <c r="W111" s="600"/>
      <c r="X111" s="600"/>
      <c r="Y111" s="600"/>
      <c r="Z111" s="600"/>
      <c r="AA111" s="66"/>
      <c r="AB111" s="66"/>
      <c r="AC111" s="80"/>
    </row>
    <row r="112" spans="1:68" ht="16.5" customHeight="1">
      <c r="A112" s="63" t="s">
        <v>225</v>
      </c>
      <c r="B112" s="63" t="s">
        <v>226</v>
      </c>
      <c r="C112" s="36">
        <v>4301020345</v>
      </c>
      <c r="D112" s="595">
        <v>4680115881488</v>
      </c>
      <c r="E112" s="59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7"/>
      <c r="R112" s="597"/>
      <c r="S112" s="597"/>
      <c r="T112" s="59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228</v>
      </c>
      <c r="B113" s="63" t="s">
        <v>229</v>
      </c>
      <c r="C113" s="36">
        <v>4301020346</v>
      </c>
      <c r="D113" s="595">
        <v>4680115882775</v>
      </c>
      <c r="E113" s="59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9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7"/>
      <c r="R113" s="597"/>
      <c r="S113" s="597"/>
      <c r="T113" s="59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>
      <c r="A114" s="63" t="s">
        <v>230</v>
      </c>
      <c r="B114" s="63" t="s">
        <v>231</v>
      </c>
      <c r="C114" s="36">
        <v>4301020344</v>
      </c>
      <c r="D114" s="595">
        <v>4680115880658</v>
      </c>
      <c r="E114" s="59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8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7"/>
      <c r="R114" s="597"/>
      <c r="S114" s="597"/>
      <c r="T114" s="59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>
      <c r="A115" s="589"/>
      <c r="B115" s="589"/>
      <c r="C115" s="589"/>
      <c r="D115" s="589"/>
      <c r="E115" s="589"/>
      <c r="F115" s="589"/>
      <c r="G115" s="589"/>
      <c r="H115" s="589"/>
      <c r="I115" s="589"/>
      <c r="J115" s="589"/>
      <c r="K115" s="589"/>
      <c r="L115" s="589"/>
      <c r="M115" s="589"/>
      <c r="N115" s="589"/>
      <c r="O115" s="590"/>
      <c r="P115" s="586" t="s">
        <v>40</v>
      </c>
      <c r="Q115" s="587"/>
      <c r="R115" s="587"/>
      <c r="S115" s="587"/>
      <c r="T115" s="587"/>
      <c r="U115" s="587"/>
      <c r="V115" s="588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>
      <c r="A116" s="589"/>
      <c r="B116" s="589"/>
      <c r="C116" s="589"/>
      <c r="D116" s="589"/>
      <c r="E116" s="589"/>
      <c r="F116" s="589"/>
      <c r="G116" s="589"/>
      <c r="H116" s="589"/>
      <c r="I116" s="589"/>
      <c r="J116" s="589"/>
      <c r="K116" s="589"/>
      <c r="L116" s="589"/>
      <c r="M116" s="589"/>
      <c r="N116" s="589"/>
      <c r="O116" s="590"/>
      <c r="P116" s="586" t="s">
        <v>40</v>
      </c>
      <c r="Q116" s="587"/>
      <c r="R116" s="587"/>
      <c r="S116" s="587"/>
      <c r="T116" s="587"/>
      <c r="U116" s="587"/>
      <c r="V116" s="588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>
      <c r="A117" s="600" t="s">
        <v>85</v>
      </c>
      <c r="B117" s="600"/>
      <c r="C117" s="600"/>
      <c r="D117" s="600"/>
      <c r="E117" s="600"/>
      <c r="F117" s="600"/>
      <c r="G117" s="600"/>
      <c r="H117" s="600"/>
      <c r="I117" s="600"/>
      <c r="J117" s="600"/>
      <c r="K117" s="600"/>
      <c r="L117" s="600"/>
      <c r="M117" s="600"/>
      <c r="N117" s="600"/>
      <c r="O117" s="600"/>
      <c r="P117" s="600"/>
      <c r="Q117" s="600"/>
      <c r="R117" s="600"/>
      <c r="S117" s="600"/>
      <c r="T117" s="600"/>
      <c r="U117" s="600"/>
      <c r="V117" s="600"/>
      <c r="W117" s="600"/>
      <c r="X117" s="600"/>
      <c r="Y117" s="600"/>
      <c r="Z117" s="600"/>
      <c r="AA117" s="66"/>
      <c r="AB117" s="66"/>
      <c r="AC117" s="80"/>
    </row>
    <row r="118" spans="1:68" ht="16.5" customHeight="1">
      <c r="A118" s="63" t="s">
        <v>232</v>
      </c>
      <c r="B118" s="63" t="s">
        <v>233</v>
      </c>
      <c r="C118" s="36">
        <v>4301051724</v>
      </c>
      <c r="D118" s="595">
        <v>4607091385168</v>
      </c>
      <c r="E118" s="59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80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97"/>
      <c r="R118" s="597"/>
      <c r="S118" s="597"/>
      <c r="T118" s="598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235</v>
      </c>
      <c r="B119" s="63" t="s">
        <v>236</v>
      </c>
      <c r="C119" s="36">
        <v>4301051730</v>
      </c>
      <c r="D119" s="595">
        <v>4607091383256</v>
      </c>
      <c r="E119" s="595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9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97"/>
      <c r="R119" s="597"/>
      <c r="S119" s="597"/>
      <c r="T119" s="598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>
      <c r="A120" s="63" t="s">
        <v>237</v>
      </c>
      <c r="B120" s="63" t="s">
        <v>238</v>
      </c>
      <c r="C120" s="36">
        <v>4301051721</v>
      </c>
      <c r="D120" s="595">
        <v>4607091385748</v>
      </c>
      <c r="E120" s="595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9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97"/>
      <c r="R120" s="597"/>
      <c r="S120" s="597"/>
      <c r="T120" s="598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>
      <c r="A121" s="63" t="s">
        <v>239</v>
      </c>
      <c r="B121" s="63" t="s">
        <v>240</v>
      </c>
      <c r="C121" s="36">
        <v>4301051740</v>
      </c>
      <c r="D121" s="595">
        <v>4680115884533</v>
      </c>
      <c r="E121" s="595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9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97"/>
      <c r="R121" s="597"/>
      <c r="S121" s="597"/>
      <c r="T121" s="598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>
      <c r="A122" s="589"/>
      <c r="B122" s="589"/>
      <c r="C122" s="589"/>
      <c r="D122" s="589"/>
      <c r="E122" s="589"/>
      <c r="F122" s="589"/>
      <c r="G122" s="589"/>
      <c r="H122" s="589"/>
      <c r="I122" s="589"/>
      <c r="J122" s="589"/>
      <c r="K122" s="589"/>
      <c r="L122" s="589"/>
      <c r="M122" s="589"/>
      <c r="N122" s="589"/>
      <c r="O122" s="590"/>
      <c r="P122" s="586" t="s">
        <v>40</v>
      </c>
      <c r="Q122" s="587"/>
      <c r="R122" s="587"/>
      <c r="S122" s="587"/>
      <c r="T122" s="587"/>
      <c r="U122" s="587"/>
      <c r="V122" s="588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>
      <c r="A123" s="589"/>
      <c r="B123" s="589"/>
      <c r="C123" s="589"/>
      <c r="D123" s="589"/>
      <c r="E123" s="589"/>
      <c r="F123" s="589"/>
      <c r="G123" s="589"/>
      <c r="H123" s="589"/>
      <c r="I123" s="589"/>
      <c r="J123" s="589"/>
      <c r="K123" s="589"/>
      <c r="L123" s="589"/>
      <c r="M123" s="589"/>
      <c r="N123" s="589"/>
      <c r="O123" s="590"/>
      <c r="P123" s="586" t="s">
        <v>40</v>
      </c>
      <c r="Q123" s="587"/>
      <c r="R123" s="587"/>
      <c r="S123" s="587"/>
      <c r="T123" s="587"/>
      <c r="U123" s="587"/>
      <c r="V123" s="588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>
      <c r="A124" s="600" t="s">
        <v>185</v>
      </c>
      <c r="B124" s="600"/>
      <c r="C124" s="600"/>
      <c r="D124" s="600"/>
      <c r="E124" s="600"/>
      <c r="F124" s="600"/>
      <c r="G124" s="600"/>
      <c r="H124" s="600"/>
      <c r="I124" s="600"/>
      <c r="J124" s="600"/>
      <c r="K124" s="600"/>
      <c r="L124" s="600"/>
      <c r="M124" s="600"/>
      <c r="N124" s="600"/>
      <c r="O124" s="600"/>
      <c r="P124" s="600"/>
      <c r="Q124" s="600"/>
      <c r="R124" s="600"/>
      <c r="S124" s="600"/>
      <c r="T124" s="600"/>
      <c r="U124" s="600"/>
      <c r="V124" s="600"/>
      <c r="W124" s="600"/>
      <c r="X124" s="600"/>
      <c r="Y124" s="600"/>
      <c r="Z124" s="600"/>
      <c r="AA124" s="66"/>
      <c r="AB124" s="66"/>
      <c r="AC124" s="80"/>
    </row>
    <row r="125" spans="1:68" ht="27" customHeight="1">
      <c r="A125" s="63" t="s">
        <v>242</v>
      </c>
      <c r="B125" s="63" t="s">
        <v>243</v>
      </c>
      <c r="C125" s="36">
        <v>4301060357</v>
      </c>
      <c r="D125" s="595">
        <v>4680115882652</v>
      </c>
      <c r="E125" s="595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9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97"/>
      <c r="R125" s="597"/>
      <c r="S125" s="597"/>
      <c r="T125" s="598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>
      <c r="A126" s="63" t="s">
        <v>245</v>
      </c>
      <c r="B126" s="63" t="s">
        <v>246</v>
      </c>
      <c r="C126" s="36">
        <v>4301060317</v>
      </c>
      <c r="D126" s="595">
        <v>4680115880238</v>
      </c>
      <c r="E126" s="595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97"/>
      <c r="R126" s="597"/>
      <c r="S126" s="597"/>
      <c r="T126" s="59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>
      <c r="A127" s="589"/>
      <c r="B127" s="589"/>
      <c r="C127" s="589"/>
      <c r="D127" s="589"/>
      <c r="E127" s="589"/>
      <c r="F127" s="589"/>
      <c r="G127" s="589"/>
      <c r="H127" s="589"/>
      <c r="I127" s="589"/>
      <c r="J127" s="589"/>
      <c r="K127" s="589"/>
      <c r="L127" s="589"/>
      <c r="M127" s="589"/>
      <c r="N127" s="589"/>
      <c r="O127" s="590"/>
      <c r="P127" s="586" t="s">
        <v>40</v>
      </c>
      <c r="Q127" s="587"/>
      <c r="R127" s="587"/>
      <c r="S127" s="587"/>
      <c r="T127" s="587"/>
      <c r="U127" s="587"/>
      <c r="V127" s="588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>
      <c r="A128" s="589"/>
      <c r="B128" s="589"/>
      <c r="C128" s="589"/>
      <c r="D128" s="589"/>
      <c r="E128" s="589"/>
      <c r="F128" s="589"/>
      <c r="G128" s="589"/>
      <c r="H128" s="589"/>
      <c r="I128" s="589"/>
      <c r="J128" s="589"/>
      <c r="K128" s="589"/>
      <c r="L128" s="589"/>
      <c r="M128" s="589"/>
      <c r="N128" s="589"/>
      <c r="O128" s="590"/>
      <c r="P128" s="586" t="s">
        <v>40</v>
      </c>
      <c r="Q128" s="587"/>
      <c r="R128" s="587"/>
      <c r="S128" s="587"/>
      <c r="T128" s="587"/>
      <c r="U128" s="587"/>
      <c r="V128" s="588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>
      <c r="A129" s="599" t="s">
        <v>248</v>
      </c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599"/>
      <c r="P129" s="599"/>
      <c r="Q129" s="599"/>
      <c r="R129" s="599"/>
      <c r="S129" s="599"/>
      <c r="T129" s="599"/>
      <c r="U129" s="599"/>
      <c r="V129" s="599"/>
      <c r="W129" s="599"/>
      <c r="X129" s="599"/>
      <c r="Y129" s="599"/>
      <c r="Z129" s="599"/>
      <c r="AA129" s="65"/>
      <c r="AB129" s="65"/>
      <c r="AC129" s="79"/>
    </row>
    <row r="130" spans="1:68" ht="14.25" customHeight="1">
      <c r="A130" s="600" t="s">
        <v>114</v>
      </c>
      <c r="B130" s="600"/>
      <c r="C130" s="600"/>
      <c r="D130" s="600"/>
      <c r="E130" s="600"/>
      <c r="F130" s="600"/>
      <c r="G130" s="600"/>
      <c r="H130" s="600"/>
      <c r="I130" s="600"/>
      <c r="J130" s="600"/>
      <c r="K130" s="600"/>
      <c r="L130" s="600"/>
      <c r="M130" s="600"/>
      <c r="N130" s="600"/>
      <c r="O130" s="600"/>
      <c r="P130" s="600"/>
      <c r="Q130" s="600"/>
      <c r="R130" s="600"/>
      <c r="S130" s="600"/>
      <c r="T130" s="600"/>
      <c r="U130" s="600"/>
      <c r="V130" s="600"/>
      <c r="W130" s="600"/>
      <c r="X130" s="600"/>
      <c r="Y130" s="600"/>
      <c r="Z130" s="600"/>
      <c r="AA130" s="66"/>
      <c r="AB130" s="66"/>
      <c r="AC130" s="80"/>
    </row>
    <row r="131" spans="1:68" ht="27" customHeight="1">
      <c r="A131" s="63" t="s">
        <v>249</v>
      </c>
      <c r="B131" s="63" t="s">
        <v>250</v>
      </c>
      <c r="C131" s="36">
        <v>4301011564</v>
      </c>
      <c r="D131" s="595">
        <v>4680115882577</v>
      </c>
      <c r="E131" s="595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9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97"/>
      <c r="R131" s="597"/>
      <c r="S131" s="597"/>
      <c r="T131" s="59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>
      <c r="A132" s="63" t="s">
        <v>249</v>
      </c>
      <c r="B132" s="63" t="s">
        <v>253</v>
      </c>
      <c r="C132" s="36">
        <v>4301011562</v>
      </c>
      <c r="D132" s="595">
        <v>4680115882577</v>
      </c>
      <c r="E132" s="595"/>
      <c r="F132" s="62">
        <v>0.4</v>
      </c>
      <c r="G132" s="37">
        <v>8</v>
      </c>
      <c r="H132" s="62">
        <v>3.2</v>
      </c>
      <c r="I132" s="62">
        <v>3.38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9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97"/>
      <c r="R132" s="597"/>
      <c r="S132" s="597"/>
      <c r="T132" s="598"/>
      <c r="U132" s="39" t="s">
        <v>45</v>
      </c>
      <c r="V132" s="39" t="s">
        <v>252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>
      <c r="A133" s="589"/>
      <c r="B133" s="589"/>
      <c r="C133" s="589"/>
      <c r="D133" s="589"/>
      <c r="E133" s="589"/>
      <c r="F133" s="589"/>
      <c r="G133" s="589"/>
      <c r="H133" s="589"/>
      <c r="I133" s="589"/>
      <c r="J133" s="589"/>
      <c r="K133" s="589"/>
      <c r="L133" s="589"/>
      <c r="M133" s="589"/>
      <c r="N133" s="589"/>
      <c r="O133" s="590"/>
      <c r="P133" s="586" t="s">
        <v>40</v>
      </c>
      <c r="Q133" s="587"/>
      <c r="R133" s="587"/>
      <c r="S133" s="587"/>
      <c r="T133" s="587"/>
      <c r="U133" s="587"/>
      <c r="V133" s="588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>
      <c r="A134" s="589"/>
      <c r="B134" s="589"/>
      <c r="C134" s="589"/>
      <c r="D134" s="589"/>
      <c r="E134" s="589"/>
      <c r="F134" s="589"/>
      <c r="G134" s="589"/>
      <c r="H134" s="589"/>
      <c r="I134" s="589"/>
      <c r="J134" s="589"/>
      <c r="K134" s="589"/>
      <c r="L134" s="589"/>
      <c r="M134" s="589"/>
      <c r="N134" s="589"/>
      <c r="O134" s="590"/>
      <c r="P134" s="586" t="s">
        <v>40</v>
      </c>
      <c r="Q134" s="587"/>
      <c r="R134" s="587"/>
      <c r="S134" s="587"/>
      <c r="T134" s="587"/>
      <c r="U134" s="587"/>
      <c r="V134" s="588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>
      <c r="A135" s="600" t="s">
        <v>78</v>
      </c>
      <c r="B135" s="600"/>
      <c r="C135" s="600"/>
      <c r="D135" s="600"/>
      <c r="E135" s="600"/>
      <c r="F135" s="600"/>
      <c r="G135" s="600"/>
      <c r="H135" s="600"/>
      <c r="I135" s="600"/>
      <c r="J135" s="600"/>
      <c r="K135" s="600"/>
      <c r="L135" s="600"/>
      <c r="M135" s="600"/>
      <c r="N135" s="600"/>
      <c r="O135" s="600"/>
      <c r="P135" s="600"/>
      <c r="Q135" s="600"/>
      <c r="R135" s="600"/>
      <c r="S135" s="600"/>
      <c r="T135" s="600"/>
      <c r="U135" s="600"/>
      <c r="V135" s="600"/>
      <c r="W135" s="600"/>
      <c r="X135" s="600"/>
      <c r="Y135" s="600"/>
      <c r="Z135" s="600"/>
      <c r="AA135" s="66"/>
      <c r="AB135" s="66"/>
      <c r="AC135" s="80"/>
    </row>
    <row r="136" spans="1:68" ht="27" customHeight="1">
      <c r="A136" s="63" t="s">
        <v>254</v>
      </c>
      <c r="B136" s="63" t="s">
        <v>255</v>
      </c>
      <c r="C136" s="36">
        <v>4301031234</v>
      </c>
      <c r="D136" s="595">
        <v>4680115883444</v>
      </c>
      <c r="E136" s="595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8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97"/>
      <c r="R136" s="597"/>
      <c r="S136" s="597"/>
      <c r="T136" s="59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256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>
      <c r="A137" s="63" t="s">
        <v>254</v>
      </c>
      <c r="B137" s="63" t="s">
        <v>257</v>
      </c>
      <c r="C137" s="36">
        <v>4301031235</v>
      </c>
      <c r="D137" s="595">
        <v>4680115883444</v>
      </c>
      <c r="E137" s="595"/>
      <c r="F137" s="62">
        <v>0.35</v>
      </c>
      <c r="G137" s="37">
        <v>8</v>
      </c>
      <c r="H137" s="62">
        <v>2.8</v>
      </c>
      <c r="I137" s="62">
        <v>3.0680000000000001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90</v>
      </c>
      <c r="P137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7"/>
      <c r="R137" s="597"/>
      <c r="S137" s="597"/>
      <c r="T137" s="59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256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>
      <c r="A138" s="589"/>
      <c r="B138" s="589"/>
      <c r="C138" s="589"/>
      <c r="D138" s="589"/>
      <c r="E138" s="589"/>
      <c r="F138" s="589"/>
      <c r="G138" s="589"/>
      <c r="H138" s="589"/>
      <c r="I138" s="589"/>
      <c r="J138" s="589"/>
      <c r="K138" s="589"/>
      <c r="L138" s="589"/>
      <c r="M138" s="589"/>
      <c r="N138" s="589"/>
      <c r="O138" s="590"/>
      <c r="P138" s="586" t="s">
        <v>40</v>
      </c>
      <c r="Q138" s="587"/>
      <c r="R138" s="587"/>
      <c r="S138" s="587"/>
      <c r="T138" s="587"/>
      <c r="U138" s="587"/>
      <c r="V138" s="588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>
      <c r="A139" s="589"/>
      <c r="B139" s="589"/>
      <c r="C139" s="589"/>
      <c r="D139" s="589"/>
      <c r="E139" s="589"/>
      <c r="F139" s="589"/>
      <c r="G139" s="589"/>
      <c r="H139" s="589"/>
      <c r="I139" s="589"/>
      <c r="J139" s="589"/>
      <c r="K139" s="589"/>
      <c r="L139" s="589"/>
      <c r="M139" s="589"/>
      <c r="N139" s="589"/>
      <c r="O139" s="590"/>
      <c r="P139" s="586" t="s">
        <v>40</v>
      </c>
      <c r="Q139" s="587"/>
      <c r="R139" s="587"/>
      <c r="S139" s="587"/>
      <c r="T139" s="587"/>
      <c r="U139" s="587"/>
      <c r="V139" s="588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>
      <c r="A140" s="600" t="s">
        <v>85</v>
      </c>
      <c r="B140" s="600"/>
      <c r="C140" s="600"/>
      <c r="D140" s="600"/>
      <c r="E140" s="600"/>
      <c r="F140" s="600"/>
      <c r="G140" s="600"/>
      <c r="H140" s="600"/>
      <c r="I140" s="600"/>
      <c r="J140" s="600"/>
      <c r="K140" s="600"/>
      <c r="L140" s="600"/>
      <c r="M140" s="600"/>
      <c r="N140" s="600"/>
      <c r="O140" s="600"/>
      <c r="P140" s="600"/>
      <c r="Q140" s="600"/>
      <c r="R140" s="600"/>
      <c r="S140" s="600"/>
      <c r="T140" s="600"/>
      <c r="U140" s="600"/>
      <c r="V140" s="600"/>
      <c r="W140" s="600"/>
      <c r="X140" s="600"/>
      <c r="Y140" s="600"/>
      <c r="Z140" s="600"/>
      <c r="AA140" s="66"/>
      <c r="AB140" s="66"/>
      <c r="AC140" s="80"/>
    </row>
    <row r="141" spans="1:68" ht="16.5" customHeight="1">
      <c r="A141" s="63" t="s">
        <v>258</v>
      </c>
      <c r="B141" s="63" t="s">
        <v>259</v>
      </c>
      <c r="C141" s="36">
        <v>4301051477</v>
      </c>
      <c r="D141" s="595">
        <v>4680115882584</v>
      </c>
      <c r="E141" s="595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9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97"/>
      <c r="R141" s="597"/>
      <c r="S141" s="597"/>
      <c r="T141" s="59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251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16.5" customHeight="1">
      <c r="A142" s="63" t="s">
        <v>258</v>
      </c>
      <c r="B142" s="63" t="s">
        <v>260</v>
      </c>
      <c r="C142" s="36">
        <v>4301051476</v>
      </c>
      <c r="D142" s="595">
        <v>4680115882584</v>
      </c>
      <c r="E142" s="595"/>
      <c r="F142" s="62">
        <v>0.33</v>
      </c>
      <c r="G142" s="37">
        <v>8</v>
      </c>
      <c r="H142" s="62">
        <v>2.64</v>
      </c>
      <c r="I142" s="62">
        <v>2.9079999999999999</v>
      </c>
      <c r="J142" s="37">
        <v>182</v>
      </c>
      <c r="K142" s="37" t="s">
        <v>90</v>
      </c>
      <c r="L142" s="37" t="s">
        <v>45</v>
      </c>
      <c r="M142" s="38" t="s">
        <v>111</v>
      </c>
      <c r="N142" s="38"/>
      <c r="O142" s="37">
        <v>60</v>
      </c>
      <c r="P142" s="78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97"/>
      <c r="R142" s="597"/>
      <c r="S142" s="597"/>
      <c r="T142" s="59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06" t="s">
        <v>251</v>
      </c>
      <c r="AG142" s="78"/>
      <c r="AJ142" s="84" t="s">
        <v>45</v>
      </c>
      <c r="AK142" s="84">
        <v>0</v>
      </c>
      <c r="BB142" s="207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>
      <c r="A143" s="589"/>
      <c r="B143" s="589"/>
      <c r="C143" s="589"/>
      <c r="D143" s="589"/>
      <c r="E143" s="589"/>
      <c r="F143" s="589"/>
      <c r="G143" s="589"/>
      <c r="H143" s="589"/>
      <c r="I143" s="589"/>
      <c r="J143" s="589"/>
      <c r="K143" s="589"/>
      <c r="L143" s="589"/>
      <c r="M143" s="589"/>
      <c r="N143" s="589"/>
      <c r="O143" s="590"/>
      <c r="P143" s="586" t="s">
        <v>40</v>
      </c>
      <c r="Q143" s="587"/>
      <c r="R143" s="587"/>
      <c r="S143" s="587"/>
      <c r="T143" s="587"/>
      <c r="U143" s="587"/>
      <c r="V143" s="588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>
      <c r="A144" s="589"/>
      <c r="B144" s="589"/>
      <c r="C144" s="589"/>
      <c r="D144" s="589"/>
      <c r="E144" s="589"/>
      <c r="F144" s="589"/>
      <c r="G144" s="589"/>
      <c r="H144" s="589"/>
      <c r="I144" s="589"/>
      <c r="J144" s="589"/>
      <c r="K144" s="589"/>
      <c r="L144" s="589"/>
      <c r="M144" s="589"/>
      <c r="N144" s="589"/>
      <c r="O144" s="590"/>
      <c r="P144" s="586" t="s">
        <v>40</v>
      </c>
      <c r="Q144" s="587"/>
      <c r="R144" s="587"/>
      <c r="S144" s="587"/>
      <c r="T144" s="587"/>
      <c r="U144" s="587"/>
      <c r="V144" s="588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6.5" customHeight="1">
      <c r="A145" s="599" t="s">
        <v>112</v>
      </c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599"/>
      <c r="P145" s="599"/>
      <c r="Q145" s="599"/>
      <c r="R145" s="599"/>
      <c r="S145" s="599"/>
      <c r="T145" s="599"/>
      <c r="U145" s="599"/>
      <c r="V145" s="599"/>
      <c r="W145" s="599"/>
      <c r="X145" s="599"/>
      <c r="Y145" s="599"/>
      <c r="Z145" s="599"/>
      <c r="AA145" s="65"/>
      <c r="AB145" s="65"/>
      <c r="AC145" s="79"/>
    </row>
    <row r="146" spans="1:68" ht="14.25" customHeight="1">
      <c r="A146" s="600" t="s">
        <v>114</v>
      </c>
      <c r="B146" s="600"/>
      <c r="C146" s="600"/>
      <c r="D146" s="600"/>
      <c r="E146" s="600"/>
      <c r="F146" s="600"/>
      <c r="G146" s="600"/>
      <c r="H146" s="600"/>
      <c r="I146" s="600"/>
      <c r="J146" s="600"/>
      <c r="K146" s="600"/>
      <c r="L146" s="600"/>
      <c r="M146" s="600"/>
      <c r="N146" s="600"/>
      <c r="O146" s="600"/>
      <c r="P146" s="600"/>
      <c r="Q146" s="600"/>
      <c r="R146" s="600"/>
      <c r="S146" s="600"/>
      <c r="T146" s="600"/>
      <c r="U146" s="600"/>
      <c r="V146" s="600"/>
      <c r="W146" s="600"/>
      <c r="X146" s="600"/>
      <c r="Y146" s="600"/>
      <c r="Z146" s="600"/>
      <c r="AA146" s="66"/>
      <c r="AB146" s="66"/>
      <c r="AC146" s="80"/>
    </row>
    <row r="147" spans="1:68" ht="27" customHeight="1">
      <c r="A147" s="63" t="s">
        <v>261</v>
      </c>
      <c r="B147" s="63" t="s">
        <v>262</v>
      </c>
      <c r="C147" s="36">
        <v>4301011705</v>
      </c>
      <c r="D147" s="595">
        <v>4607091384604</v>
      </c>
      <c r="E147" s="595"/>
      <c r="F147" s="62">
        <v>0.4</v>
      </c>
      <c r="G147" s="37">
        <v>10</v>
      </c>
      <c r="H147" s="62">
        <v>4</v>
      </c>
      <c r="I147" s="62">
        <v>4.21</v>
      </c>
      <c r="J147" s="37">
        <v>132</v>
      </c>
      <c r="K147" s="37" t="s">
        <v>122</v>
      </c>
      <c r="L147" s="37" t="s">
        <v>45</v>
      </c>
      <c r="M147" s="38" t="s">
        <v>118</v>
      </c>
      <c r="N147" s="38"/>
      <c r="O147" s="37">
        <v>50</v>
      </c>
      <c r="P147" s="78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97"/>
      <c r="R147" s="597"/>
      <c r="S147" s="597"/>
      <c r="T147" s="59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IFERROR(IF(Y147=0,"",ROUNDUP(Y147/H147,0)*0.00902),"")</f>
        <v/>
      </c>
      <c r="AA147" s="68" t="s">
        <v>45</v>
      </c>
      <c r="AB147" s="69" t="s">
        <v>45</v>
      </c>
      <c r="AC147" s="208" t="s">
        <v>263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>
      <c r="A148" s="589"/>
      <c r="B148" s="589"/>
      <c r="C148" s="589"/>
      <c r="D148" s="589"/>
      <c r="E148" s="589"/>
      <c r="F148" s="589"/>
      <c r="G148" s="589"/>
      <c r="H148" s="589"/>
      <c r="I148" s="589"/>
      <c r="J148" s="589"/>
      <c r="K148" s="589"/>
      <c r="L148" s="589"/>
      <c r="M148" s="589"/>
      <c r="N148" s="589"/>
      <c r="O148" s="590"/>
      <c r="P148" s="586" t="s">
        <v>40</v>
      </c>
      <c r="Q148" s="587"/>
      <c r="R148" s="587"/>
      <c r="S148" s="587"/>
      <c r="T148" s="587"/>
      <c r="U148" s="587"/>
      <c r="V148" s="588"/>
      <c r="W148" s="42" t="s">
        <v>39</v>
      </c>
      <c r="X148" s="43">
        <f>IFERROR(X147/H147,"0")</f>
        <v>0</v>
      </c>
      <c r="Y148" s="43">
        <f>IFERROR(Y147/H147,"0")</f>
        <v>0</v>
      </c>
      <c r="Z148" s="43">
        <f>IFERROR(IF(Z147="",0,Z147),"0")</f>
        <v>0</v>
      </c>
      <c r="AA148" s="67"/>
      <c r="AB148" s="67"/>
      <c r="AC148" s="67"/>
    </row>
    <row r="149" spans="1:68">
      <c r="A149" s="589"/>
      <c r="B149" s="589"/>
      <c r="C149" s="589"/>
      <c r="D149" s="589"/>
      <c r="E149" s="589"/>
      <c r="F149" s="589"/>
      <c r="G149" s="589"/>
      <c r="H149" s="589"/>
      <c r="I149" s="589"/>
      <c r="J149" s="589"/>
      <c r="K149" s="589"/>
      <c r="L149" s="589"/>
      <c r="M149" s="589"/>
      <c r="N149" s="589"/>
      <c r="O149" s="590"/>
      <c r="P149" s="586" t="s">
        <v>40</v>
      </c>
      <c r="Q149" s="587"/>
      <c r="R149" s="587"/>
      <c r="S149" s="587"/>
      <c r="T149" s="587"/>
      <c r="U149" s="587"/>
      <c r="V149" s="588"/>
      <c r="W149" s="42" t="s">
        <v>0</v>
      </c>
      <c r="X149" s="43">
        <f>IFERROR(SUM(X147:X147),"0")</f>
        <v>0</v>
      </c>
      <c r="Y149" s="43">
        <f>IFERROR(SUM(Y147:Y147),"0")</f>
        <v>0</v>
      </c>
      <c r="Z149" s="42"/>
      <c r="AA149" s="67"/>
      <c r="AB149" s="67"/>
      <c r="AC149" s="67"/>
    </row>
    <row r="150" spans="1:68" ht="14.25" customHeight="1">
      <c r="A150" s="600" t="s">
        <v>78</v>
      </c>
      <c r="B150" s="600"/>
      <c r="C150" s="600"/>
      <c r="D150" s="600"/>
      <c r="E150" s="600"/>
      <c r="F150" s="600"/>
      <c r="G150" s="600"/>
      <c r="H150" s="600"/>
      <c r="I150" s="600"/>
      <c r="J150" s="600"/>
      <c r="K150" s="600"/>
      <c r="L150" s="600"/>
      <c r="M150" s="600"/>
      <c r="N150" s="600"/>
      <c r="O150" s="600"/>
      <c r="P150" s="600"/>
      <c r="Q150" s="600"/>
      <c r="R150" s="600"/>
      <c r="S150" s="600"/>
      <c r="T150" s="600"/>
      <c r="U150" s="600"/>
      <c r="V150" s="600"/>
      <c r="W150" s="600"/>
      <c r="X150" s="600"/>
      <c r="Y150" s="600"/>
      <c r="Z150" s="600"/>
      <c r="AA150" s="66"/>
      <c r="AB150" s="66"/>
      <c r="AC150" s="80"/>
    </row>
    <row r="151" spans="1:68" ht="16.5" customHeight="1">
      <c r="A151" s="63" t="s">
        <v>264</v>
      </c>
      <c r="B151" s="63" t="s">
        <v>265</v>
      </c>
      <c r="C151" s="36">
        <v>4301030895</v>
      </c>
      <c r="D151" s="595">
        <v>4607091387667</v>
      </c>
      <c r="E151" s="595"/>
      <c r="F151" s="62">
        <v>0.9</v>
      </c>
      <c r="G151" s="37">
        <v>10</v>
      </c>
      <c r="H151" s="62">
        <v>9</v>
      </c>
      <c r="I151" s="62">
        <v>9.5850000000000009</v>
      </c>
      <c r="J151" s="37">
        <v>64</v>
      </c>
      <c r="K151" s="37" t="s">
        <v>119</v>
      </c>
      <c r="L151" s="37" t="s">
        <v>45</v>
      </c>
      <c r="M151" s="38" t="s">
        <v>118</v>
      </c>
      <c r="N151" s="38"/>
      <c r="O151" s="37">
        <v>40</v>
      </c>
      <c r="P151" s="78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97"/>
      <c r="R151" s="597"/>
      <c r="S151" s="597"/>
      <c r="T151" s="59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IFERROR(IF(Y151=0,"",ROUNDUP(Y151/H151,0)*0.01898),"")</f>
        <v/>
      </c>
      <c r="AA151" s="68" t="s">
        <v>45</v>
      </c>
      <c r="AB151" s="69" t="s">
        <v>45</v>
      </c>
      <c r="AC151" s="210" t="s">
        <v>266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16.5" customHeight="1">
      <c r="A152" s="63" t="s">
        <v>267</v>
      </c>
      <c r="B152" s="63" t="s">
        <v>268</v>
      </c>
      <c r="C152" s="36">
        <v>4301030961</v>
      </c>
      <c r="D152" s="595">
        <v>4607091387636</v>
      </c>
      <c r="E152" s="595"/>
      <c r="F152" s="62">
        <v>0.7</v>
      </c>
      <c r="G152" s="37">
        <v>6</v>
      </c>
      <c r="H152" s="62">
        <v>4.2</v>
      </c>
      <c r="I152" s="62">
        <v>4.47</v>
      </c>
      <c r="J152" s="37">
        <v>182</v>
      </c>
      <c r="K152" s="37" t="s">
        <v>90</v>
      </c>
      <c r="L152" s="37" t="s">
        <v>45</v>
      </c>
      <c r="M152" s="38" t="s">
        <v>83</v>
      </c>
      <c r="N152" s="38"/>
      <c r="O152" s="37">
        <v>40</v>
      </c>
      <c r="P152" s="7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97"/>
      <c r="R152" s="597"/>
      <c r="S152" s="597"/>
      <c r="T152" s="598"/>
      <c r="U152" s="39" t="s">
        <v>45</v>
      </c>
      <c r="V152" s="39" t="s">
        <v>45</v>
      </c>
      <c r="W152" s="40" t="s">
        <v>0</v>
      </c>
      <c r="X152" s="58">
        <v>42</v>
      </c>
      <c r="Y152" s="55">
        <f>IFERROR(IF(X152="",0,CEILING((X152/$H152),1)*$H152),"")</f>
        <v>42</v>
      </c>
      <c r="Z152" s="41">
        <f>IFERROR(IF(Y152=0,"",ROUNDUP(Y152/H152,0)*0.00651),"")</f>
        <v>6.5100000000000005E-2</v>
      </c>
      <c r="AA152" s="68" t="s">
        <v>45</v>
      </c>
      <c r="AB152" s="69" t="s">
        <v>45</v>
      </c>
      <c r="AC152" s="212" t="s">
        <v>269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44.699999999999996</v>
      </c>
      <c r="BN152" s="78">
        <f>IFERROR(Y152*I152/H152,"0")</f>
        <v>44.699999999999996</v>
      </c>
      <c r="BO152" s="78">
        <f>IFERROR(1/J152*(X152/H152),"0")</f>
        <v>5.4945054945054951E-2</v>
      </c>
      <c r="BP152" s="78">
        <f>IFERROR(1/J152*(Y152/H152),"0")</f>
        <v>5.4945054945054951E-2</v>
      </c>
    </row>
    <row r="153" spans="1:68" ht="27" customHeight="1">
      <c r="A153" s="63" t="s">
        <v>270</v>
      </c>
      <c r="B153" s="63" t="s">
        <v>271</v>
      </c>
      <c r="C153" s="36">
        <v>4301030963</v>
      </c>
      <c r="D153" s="595">
        <v>4607091382426</v>
      </c>
      <c r="E153" s="595"/>
      <c r="F153" s="62">
        <v>0.9</v>
      </c>
      <c r="G153" s="37">
        <v>10</v>
      </c>
      <c r="H153" s="62">
        <v>9</v>
      </c>
      <c r="I153" s="62">
        <v>9.5850000000000009</v>
      </c>
      <c r="J153" s="37">
        <v>64</v>
      </c>
      <c r="K153" s="37" t="s">
        <v>119</v>
      </c>
      <c r="L153" s="37" t="s">
        <v>45</v>
      </c>
      <c r="M153" s="38" t="s">
        <v>83</v>
      </c>
      <c r="N153" s="38"/>
      <c r="O153" s="37">
        <v>40</v>
      </c>
      <c r="P153" s="7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97"/>
      <c r="R153" s="597"/>
      <c r="S153" s="597"/>
      <c r="T153" s="598"/>
      <c r="U153" s="39" t="s">
        <v>45</v>
      </c>
      <c r="V153" s="39" t="s">
        <v>45</v>
      </c>
      <c r="W153" s="40" t="s">
        <v>0</v>
      </c>
      <c r="X153" s="58">
        <v>160</v>
      </c>
      <c r="Y153" s="55">
        <f>IFERROR(IF(X153="",0,CEILING((X153/$H153),1)*$H153),"")</f>
        <v>162</v>
      </c>
      <c r="Z153" s="41">
        <f>IFERROR(IF(Y153=0,"",ROUNDUP(Y153/H153,0)*0.01898),"")</f>
        <v>0.34164</v>
      </c>
      <c r="AA153" s="68" t="s">
        <v>45</v>
      </c>
      <c r="AB153" s="69" t="s">
        <v>45</v>
      </c>
      <c r="AC153" s="214" t="s">
        <v>272</v>
      </c>
      <c r="AG153" s="78"/>
      <c r="AJ153" s="84" t="s">
        <v>45</v>
      </c>
      <c r="AK153" s="84">
        <v>0</v>
      </c>
      <c r="BB153" s="215" t="s">
        <v>66</v>
      </c>
      <c r="BM153" s="78">
        <f>IFERROR(X153*I153/H153,"0")</f>
        <v>170.4</v>
      </c>
      <c r="BN153" s="78">
        <f>IFERROR(Y153*I153/H153,"0")</f>
        <v>172.53000000000003</v>
      </c>
      <c r="BO153" s="78">
        <f>IFERROR(1/J153*(X153/H153),"0")</f>
        <v>0.27777777777777779</v>
      </c>
      <c r="BP153" s="78">
        <f>IFERROR(1/J153*(Y153/H153),"0")</f>
        <v>0.28125</v>
      </c>
    </row>
    <row r="154" spans="1:68">
      <c r="A154" s="589"/>
      <c r="B154" s="589"/>
      <c r="C154" s="589"/>
      <c r="D154" s="589"/>
      <c r="E154" s="589"/>
      <c r="F154" s="589"/>
      <c r="G154" s="589"/>
      <c r="H154" s="589"/>
      <c r="I154" s="589"/>
      <c r="J154" s="589"/>
      <c r="K154" s="589"/>
      <c r="L154" s="589"/>
      <c r="M154" s="589"/>
      <c r="N154" s="589"/>
      <c r="O154" s="590"/>
      <c r="P154" s="586" t="s">
        <v>40</v>
      </c>
      <c r="Q154" s="587"/>
      <c r="R154" s="587"/>
      <c r="S154" s="587"/>
      <c r="T154" s="587"/>
      <c r="U154" s="587"/>
      <c r="V154" s="588"/>
      <c r="W154" s="42" t="s">
        <v>39</v>
      </c>
      <c r="X154" s="43">
        <f>IFERROR(X151/H151,"0")+IFERROR(X152/H152,"0")+IFERROR(X153/H153,"0")</f>
        <v>27.777777777777779</v>
      </c>
      <c r="Y154" s="43">
        <f>IFERROR(Y151/H151,"0")+IFERROR(Y152/H152,"0")+IFERROR(Y153/H153,"0")</f>
        <v>28</v>
      </c>
      <c r="Z154" s="43">
        <f>IFERROR(IF(Z151="",0,Z151),"0")+IFERROR(IF(Z152="",0,Z152),"0")+IFERROR(IF(Z153="",0,Z153),"0")</f>
        <v>0.40673999999999999</v>
      </c>
      <c r="AA154" s="67"/>
      <c r="AB154" s="67"/>
      <c r="AC154" s="67"/>
    </row>
    <row r="155" spans="1:68">
      <c r="A155" s="589"/>
      <c r="B155" s="589"/>
      <c r="C155" s="589"/>
      <c r="D155" s="589"/>
      <c r="E155" s="589"/>
      <c r="F155" s="589"/>
      <c r="G155" s="589"/>
      <c r="H155" s="589"/>
      <c r="I155" s="589"/>
      <c r="J155" s="589"/>
      <c r="K155" s="589"/>
      <c r="L155" s="589"/>
      <c r="M155" s="589"/>
      <c r="N155" s="589"/>
      <c r="O155" s="590"/>
      <c r="P155" s="586" t="s">
        <v>40</v>
      </c>
      <c r="Q155" s="587"/>
      <c r="R155" s="587"/>
      <c r="S155" s="587"/>
      <c r="T155" s="587"/>
      <c r="U155" s="587"/>
      <c r="V155" s="588"/>
      <c r="W155" s="42" t="s">
        <v>0</v>
      </c>
      <c r="X155" s="43">
        <f>IFERROR(SUM(X151:X153),"0")</f>
        <v>202</v>
      </c>
      <c r="Y155" s="43">
        <f>IFERROR(SUM(Y151:Y153),"0")</f>
        <v>204</v>
      </c>
      <c r="Z155" s="42"/>
      <c r="AA155" s="67"/>
      <c r="AB155" s="67"/>
      <c r="AC155" s="67"/>
    </row>
    <row r="156" spans="1:68" ht="27.75" customHeight="1">
      <c r="A156" s="613" t="s">
        <v>273</v>
      </c>
      <c r="B156" s="613"/>
      <c r="C156" s="613"/>
      <c r="D156" s="613"/>
      <c r="E156" s="613"/>
      <c r="F156" s="613"/>
      <c r="G156" s="613"/>
      <c r="H156" s="613"/>
      <c r="I156" s="613"/>
      <c r="J156" s="613"/>
      <c r="K156" s="613"/>
      <c r="L156" s="613"/>
      <c r="M156" s="613"/>
      <c r="N156" s="613"/>
      <c r="O156" s="613"/>
      <c r="P156" s="613"/>
      <c r="Q156" s="613"/>
      <c r="R156" s="613"/>
      <c r="S156" s="613"/>
      <c r="T156" s="613"/>
      <c r="U156" s="613"/>
      <c r="V156" s="613"/>
      <c r="W156" s="613"/>
      <c r="X156" s="613"/>
      <c r="Y156" s="613"/>
      <c r="Z156" s="613"/>
      <c r="AA156" s="54"/>
      <c r="AB156" s="54"/>
      <c r="AC156" s="54"/>
    </row>
    <row r="157" spans="1:68" ht="16.5" customHeight="1">
      <c r="A157" s="599" t="s">
        <v>274</v>
      </c>
      <c r="B157" s="599"/>
      <c r="C157" s="599"/>
      <c r="D157" s="599"/>
      <c r="E157" s="599"/>
      <c r="F157" s="599"/>
      <c r="G157" s="599"/>
      <c r="H157" s="599"/>
      <c r="I157" s="599"/>
      <c r="J157" s="599"/>
      <c r="K157" s="599"/>
      <c r="L157" s="599"/>
      <c r="M157" s="599"/>
      <c r="N157" s="599"/>
      <c r="O157" s="599"/>
      <c r="P157" s="599"/>
      <c r="Q157" s="599"/>
      <c r="R157" s="599"/>
      <c r="S157" s="599"/>
      <c r="T157" s="599"/>
      <c r="U157" s="599"/>
      <c r="V157" s="599"/>
      <c r="W157" s="599"/>
      <c r="X157" s="599"/>
      <c r="Y157" s="599"/>
      <c r="Z157" s="599"/>
      <c r="AA157" s="65"/>
      <c r="AB157" s="65"/>
      <c r="AC157" s="79"/>
    </row>
    <row r="158" spans="1:68" ht="14.25" customHeight="1">
      <c r="A158" s="600" t="s">
        <v>150</v>
      </c>
      <c r="B158" s="600"/>
      <c r="C158" s="600"/>
      <c r="D158" s="600"/>
      <c r="E158" s="600"/>
      <c r="F158" s="600"/>
      <c r="G158" s="600"/>
      <c r="H158" s="600"/>
      <c r="I158" s="600"/>
      <c r="J158" s="600"/>
      <c r="K158" s="600"/>
      <c r="L158" s="600"/>
      <c r="M158" s="600"/>
      <c r="N158" s="600"/>
      <c r="O158" s="600"/>
      <c r="P158" s="600"/>
      <c r="Q158" s="600"/>
      <c r="R158" s="600"/>
      <c r="S158" s="600"/>
      <c r="T158" s="600"/>
      <c r="U158" s="600"/>
      <c r="V158" s="600"/>
      <c r="W158" s="600"/>
      <c r="X158" s="600"/>
      <c r="Y158" s="600"/>
      <c r="Z158" s="600"/>
      <c r="AA158" s="66"/>
      <c r="AB158" s="66"/>
      <c r="AC158" s="80"/>
    </row>
    <row r="159" spans="1:68" ht="27" customHeight="1">
      <c r="A159" s="63" t="s">
        <v>275</v>
      </c>
      <c r="B159" s="63" t="s">
        <v>276</v>
      </c>
      <c r="C159" s="36">
        <v>4301020323</v>
      </c>
      <c r="D159" s="595">
        <v>4680115886223</v>
      </c>
      <c r="E159" s="595"/>
      <c r="F159" s="62">
        <v>0.33</v>
      </c>
      <c r="G159" s="37">
        <v>6</v>
      </c>
      <c r="H159" s="62">
        <v>1.98</v>
      </c>
      <c r="I159" s="62">
        <v>2.08</v>
      </c>
      <c r="J159" s="37">
        <v>234</v>
      </c>
      <c r="K159" s="37" t="s">
        <v>84</v>
      </c>
      <c r="L159" s="37" t="s">
        <v>45</v>
      </c>
      <c r="M159" s="38" t="s">
        <v>83</v>
      </c>
      <c r="N159" s="38"/>
      <c r="O159" s="37">
        <v>40</v>
      </c>
      <c r="P159" s="78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97"/>
      <c r="R159" s="597"/>
      <c r="S159" s="597"/>
      <c r="T159" s="59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16" t="s">
        <v>277</v>
      </c>
      <c r="AG159" s="78"/>
      <c r="AJ159" s="84" t="s">
        <v>45</v>
      </c>
      <c r="AK159" s="84">
        <v>0</v>
      </c>
      <c r="BB159" s="217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>
      <c r="A160" s="589"/>
      <c r="B160" s="589"/>
      <c r="C160" s="589"/>
      <c r="D160" s="589"/>
      <c r="E160" s="589"/>
      <c r="F160" s="589"/>
      <c r="G160" s="589"/>
      <c r="H160" s="589"/>
      <c r="I160" s="589"/>
      <c r="J160" s="589"/>
      <c r="K160" s="589"/>
      <c r="L160" s="589"/>
      <c r="M160" s="589"/>
      <c r="N160" s="589"/>
      <c r="O160" s="590"/>
      <c r="P160" s="586" t="s">
        <v>40</v>
      </c>
      <c r="Q160" s="587"/>
      <c r="R160" s="587"/>
      <c r="S160" s="587"/>
      <c r="T160" s="587"/>
      <c r="U160" s="587"/>
      <c r="V160" s="588"/>
      <c r="W160" s="42" t="s">
        <v>39</v>
      </c>
      <c r="X160" s="43">
        <f>IFERROR(X159/H159,"0")</f>
        <v>0</v>
      </c>
      <c r="Y160" s="43">
        <f>IFERROR(Y159/H159,"0")</f>
        <v>0</v>
      </c>
      <c r="Z160" s="43">
        <f>IFERROR(IF(Z159="",0,Z159),"0")</f>
        <v>0</v>
      </c>
      <c r="AA160" s="67"/>
      <c r="AB160" s="67"/>
      <c r="AC160" s="67"/>
    </row>
    <row r="161" spans="1:68">
      <c r="A161" s="589"/>
      <c r="B161" s="589"/>
      <c r="C161" s="589"/>
      <c r="D161" s="589"/>
      <c r="E161" s="589"/>
      <c r="F161" s="589"/>
      <c r="G161" s="589"/>
      <c r="H161" s="589"/>
      <c r="I161" s="589"/>
      <c r="J161" s="589"/>
      <c r="K161" s="589"/>
      <c r="L161" s="589"/>
      <c r="M161" s="589"/>
      <c r="N161" s="589"/>
      <c r="O161" s="590"/>
      <c r="P161" s="586" t="s">
        <v>40</v>
      </c>
      <c r="Q161" s="587"/>
      <c r="R161" s="587"/>
      <c r="S161" s="587"/>
      <c r="T161" s="587"/>
      <c r="U161" s="587"/>
      <c r="V161" s="588"/>
      <c r="W161" s="42" t="s">
        <v>0</v>
      </c>
      <c r="X161" s="43">
        <f>IFERROR(SUM(X159:X159),"0")</f>
        <v>0</v>
      </c>
      <c r="Y161" s="43">
        <f>IFERROR(SUM(Y159:Y159),"0")</f>
        <v>0</v>
      </c>
      <c r="Z161" s="42"/>
      <c r="AA161" s="67"/>
      <c r="AB161" s="67"/>
      <c r="AC161" s="67"/>
    </row>
    <row r="162" spans="1:68" ht="14.25" customHeight="1">
      <c r="A162" s="600" t="s">
        <v>78</v>
      </c>
      <c r="B162" s="600"/>
      <c r="C162" s="600"/>
      <c r="D162" s="600"/>
      <c r="E162" s="600"/>
      <c r="F162" s="600"/>
      <c r="G162" s="600"/>
      <c r="H162" s="600"/>
      <c r="I162" s="600"/>
      <c r="J162" s="600"/>
      <c r="K162" s="600"/>
      <c r="L162" s="600"/>
      <c r="M162" s="600"/>
      <c r="N162" s="600"/>
      <c r="O162" s="600"/>
      <c r="P162" s="600"/>
      <c r="Q162" s="600"/>
      <c r="R162" s="600"/>
      <c r="S162" s="600"/>
      <c r="T162" s="600"/>
      <c r="U162" s="600"/>
      <c r="V162" s="600"/>
      <c r="W162" s="600"/>
      <c r="X162" s="600"/>
      <c r="Y162" s="600"/>
      <c r="Z162" s="600"/>
      <c r="AA162" s="66"/>
      <c r="AB162" s="66"/>
      <c r="AC162" s="80"/>
    </row>
    <row r="163" spans="1:68" ht="27" customHeight="1">
      <c r="A163" s="63" t="s">
        <v>278</v>
      </c>
      <c r="B163" s="63" t="s">
        <v>279</v>
      </c>
      <c r="C163" s="36">
        <v>4301031191</v>
      </c>
      <c r="D163" s="595">
        <v>4680115880993</v>
      </c>
      <c r="E163" s="595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97"/>
      <c r="R163" s="597"/>
      <c r="S163" s="597"/>
      <c r="T163" s="598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ref="Y163:Y171" si="21"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280</v>
      </c>
      <c r="AG163" s="78"/>
      <c r="AJ163" s="84" t="s">
        <v>45</v>
      </c>
      <c r="AK163" s="84">
        <v>0</v>
      </c>
      <c r="BB163" s="219" t="s">
        <v>66</v>
      </c>
      <c r="BM163" s="78">
        <f t="shared" ref="BM163:BM171" si="22">IFERROR(X163*I163/H163,"0")</f>
        <v>0</v>
      </c>
      <c r="BN163" s="78">
        <f t="shared" ref="BN163:BN171" si="23">IFERROR(Y163*I163/H163,"0")</f>
        <v>0</v>
      </c>
      <c r="BO163" s="78">
        <f t="shared" ref="BO163:BO171" si="24">IFERROR(1/J163*(X163/H163),"0")</f>
        <v>0</v>
      </c>
      <c r="BP163" s="78">
        <f t="shared" ref="BP163:BP171" si="25">IFERROR(1/J163*(Y163/H163),"0")</f>
        <v>0</v>
      </c>
    </row>
    <row r="164" spans="1:68" ht="27" customHeight="1">
      <c r="A164" s="63" t="s">
        <v>281</v>
      </c>
      <c r="B164" s="63" t="s">
        <v>282</v>
      </c>
      <c r="C164" s="36">
        <v>4301031204</v>
      </c>
      <c r="D164" s="595">
        <v>4680115881761</v>
      </c>
      <c r="E164" s="595"/>
      <c r="F164" s="62">
        <v>0.7</v>
      </c>
      <c r="G164" s="37">
        <v>6</v>
      </c>
      <c r="H164" s="62">
        <v>4.2</v>
      </c>
      <c r="I164" s="62">
        <v>4.47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97"/>
      <c r="R164" s="597"/>
      <c r="S164" s="597"/>
      <c r="T164" s="598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283</v>
      </c>
      <c r="AG164" s="78"/>
      <c r="AJ164" s="84" t="s">
        <v>45</v>
      </c>
      <c r="AK164" s="84">
        <v>0</v>
      </c>
      <c r="BB164" s="221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>
      <c r="A165" s="63" t="s">
        <v>284</v>
      </c>
      <c r="B165" s="63" t="s">
        <v>285</v>
      </c>
      <c r="C165" s="36">
        <v>4301031201</v>
      </c>
      <c r="D165" s="595">
        <v>4680115881563</v>
      </c>
      <c r="E165" s="595"/>
      <c r="F165" s="62">
        <v>0.7</v>
      </c>
      <c r="G165" s="37">
        <v>6</v>
      </c>
      <c r="H165" s="62">
        <v>4.2</v>
      </c>
      <c r="I165" s="62">
        <v>4.41</v>
      </c>
      <c r="J165" s="37">
        <v>132</v>
      </c>
      <c r="K165" s="37" t="s">
        <v>122</v>
      </c>
      <c r="L165" s="37" t="s">
        <v>45</v>
      </c>
      <c r="M165" s="38" t="s">
        <v>83</v>
      </c>
      <c r="N165" s="38"/>
      <c r="O165" s="37">
        <v>40</v>
      </c>
      <c r="P165" s="7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97"/>
      <c r="R165" s="597"/>
      <c r="S165" s="597"/>
      <c r="T165" s="598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IFERROR(IF(Y165=0,"",ROUNDUP(Y165/H165,0)*0.00902),"")</f>
        <v/>
      </c>
      <c r="AA165" s="68" t="s">
        <v>45</v>
      </c>
      <c r="AB165" s="69" t="s">
        <v>45</v>
      </c>
      <c r="AC165" s="222" t="s">
        <v>286</v>
      </c>
      <c r="AG165" s="78"/>
      <c r="AJ165" s="84" t="s">
        <v>45</v>
      </c>
      <c r="AK165" s="84">
        <v>0</v>
      </c>
      <c r="BB165" s="223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>
      <c r="A166" s="63" t="s">
        <v>287</v>
      </c>
      <c r="B166" s="63" t="s">
        <v>288</v>
      </c>
      <c r="C166" s="36">
        <v>4301031199</v>
      </c>
      <c r="D166" s="595">
        <v>4680115880986</v>
      </c>
      <c r="E166" s="595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97"/>
      <c r="R166" s="597"/>
      <c r="S166" s="597"/>
      <c r="T166" s="598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280</v>
      </c>
      <c r="AG166" s="78"/>
      <c r="AJ166" s="84" t="s">
        <v>45</v>
      </c>
      <c r="AK166" s="84">
        <v>0</v>
      </c>
      <c r="BB166" s="225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ht="27" customHeight="1">
      <c r="A167" s="63" t="s">
        <v>289</v>
      </c>
      <c r="B167" s="63" t="s">
        <v>290</v>
      </c>
      <c r="C167" s="36">
        <v>4301031205</v>
      </c>
      <c r="D167" s="595">
        <v>4680115881785</v>
      </c>
      <c r="E167" s="595"/>
      <c r="F167" s="62">
        <v>0.35</v>
      </c>
      <c r="G167" s="37">
        <v>6</v>
      </c>
      <c r="H167" s="62">
        <v>2.1</v>
      </c>
      <c r="I167" s="62">
        <v>2.23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97"/>
      <c r="R167" s="597"/>
      <c r="S167" s="597"/>
      <c r="T167" s="598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21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283</v>
      </c>
      <c r="AG167" s="78"/>
      <c r="AJ167" s="84" t="s">
        <v>45</v>
      </c>
      <c r="AK167" s="84">
        <v>0</v>
      </c>
      <c r="BB167" s="227" t="s">
        <v>66</v>
      </c>
      <c r="BM167" s="78">
        <f t="shared" si="22"/>
        <v>0</v>
      </c>
      <c r="BN167" s="78">
        <f t="shared" si="23"/>
        <v>0</v>
      </c>
      <c r="BO167" s="78">
        <f t="shared" si="24"/>
        <v>0</v>
      </c>
      <c r="BP167" s="78">
        <f t="shared" si="25"/>
        <v>0</v>
      </c>
    </row>
    <row r="168" spans="1:68" ht="27" customHeight="1">
      <c r="A168" s="63" t="s">
        <v>291</v>
      </c>
      <c r="B168" s="63" t="s">
        <v>292</v>
      </c>
      <c r="C168" s="36">
        <v>4301031399</v>
      </c>
      <c r="D168" s="595">
        <v>4680115886537</v>
      </c>
      <c r="E168" s="595"/>
      <c r="F168" s="62">
        <v>0.3</v>
      </c>
      <c r="G168" s="37">
        <v>6</v>
      </c>
      <c r="H168" s="62">
        <v>1.8</v>
      </c>
      <c r="I168" s="62">
        <v>1.93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7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97"/>
      <c r="R168" s="597"/>
      <c r="S168" s="597"/>
      <c r="T168" s="598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21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293</v>
      </c>
      <c r="AG168" s="78"/>
      <c r="AJ168" s="84" t="s">
        <v>45</v>
      </c>
      <c r="AK168" s="84">
        <v>0</v>
      </c>
      <c r="BB168" s="229" t="s">
        <v>66</v>
      </c>
      <c r="BM168" s="78">
        <f t="shared" si="22"/>
        <v>0</v>
      </c>
      <c r="BN168" s="78">
        <f t="shared" si="23"/>
        <v>0</v>
      </c>
      <c r="BO168" s="78">
        <f t="shared" si="24"/>
        <v>0</v>
      </c>
      <c r="BP168" s="78">
        <f t="shared" si="25"/>
        <v>0</v>
      </c>
    </row>
    <row r="169" spans="1:68" ht="37.5" customHeight="1">
      <c r="A169" s="63" t="s">
        <v>294</v>
      </c>
      <c r="B169" s="63" t="s">
        <v>295</v>
      </c>
      <c r="C169" s="36">
        <v>4301031202</v>
      </c>
      <c r="D169" s="595">
        <v>4680115881679</v>
      </c>
      <c r="E169" s="595"/>
      <c r="F169" s="62">
        <v>0.35</v>
      </c>
      <c r="G169" s="37">
        <v>6</v>
      </c>
      <c r="H169" s="62">
        <v>2.1</v>
      </c>
      <c r="I169" s="62">
        <v>2.2000000000000002</v>
      </c>
      <c r="J169" s="37">
        <v>234</v>
      </c>
      <c r="K169" s="37" t="s">
        <v>84</v>
      </c>
      <c r="L169" s="37" t="s">
        <v>45</v>
      </c>
      <c r="M169" s="38" t="s">
        <v>83</v>
      </c>
      <c r="N169" s="38"/>
      <c r="O169" s="37">
        <v>40</v>
      </c>
      <c r="P169" s="77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97"/>
      <c r="R169" s="597"/>
      <c r="S169" s="597"/>
      <c r="T169" s="598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21"/>
        <v>0</v>
      </c>
      <c r="Z169" s="41" t="str">
        <f>IFERROR(IF(Y169=0,"",ROUNDUP(Y169/H169,0)*0.00502),"")</f>
        <v/>
      </c>
      <c r="AA169" s="68" t="s">
        <v>45</v>
      </c>
      <c r="AB169" s="69" t="s">
        <v>45</v>
      </c>
      <c r="AC169" s="230" t="s">
        <v>286</v>
      </c>
      <c r="AG169" s="78"/>
      <c r="AJ169" s="84" t="s">
        <v>45</v>
      </c>
      <c r="AK169" s="84">
        <v>0</v>
      </c>
      <c r="BB169" s="231" t="s">
        <v>66</v>
      </c>
      <c r="BM169" s="78">
        <f t="shared" si="22"/>
        <v>0</v>
      </c>
      <c r="BN169" s="78">
        <f t="shared" si="23"/>
        <v>0</v>
      </c>
      <c r="BO169" s="78">
        <f t="shared" si="24"/>
        <v>0</v>
      </c>
      <c r="BP169" s="78">
        <f t="shared" si="25"/>
        <v>0</v>
      </c>
    </row>
    <row r="170" spans="1:68" ht="27" customHeight="1">
      <c r="A170" s="63" t="s">
        <v>296</v>
      </c>
      <c r="B170" s="63" t="s">
        <v>297</v>
      </c>
      <c r="C170" s="36">
        <v>4301031158</v>
      </c>
      <c r="D170" s="595">
        <v>4680115880191</v>
      </c>
      <c r="E170" s="595"/>
      <c r="F170" s="62">
        <v>0.4</v>
      </c>
      <c r="G170" s="37">
        <v>6</v>
      </c>
      <c r="H170" s="62">
        <v>2.4</v>
      </c>
      <c r="I170" s="62">
        <v>2.58</v>
      </c>
      <c r="J170" s="37">
        <v>182</v>
      </c>
      <c r="K170" s="37" t="s">
        <v>90</v>
      </c>
      <c r="L170" s="37" t="s">
        <v>45</v>
      </c>
      <c r="M170" s="38" t="s">
        <v>83</v>
      </c>
      <c r="N170" s="38"/>
      <c r="O170" s="37">
        <v>40</v>
      </c>
      <c r="P170" s="7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97"/>
      <c r="R170" s="597"/>
      <c r="S170" s="597"/>
      <c r="T170" s="598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21"/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32" t="s">
        <v>286</v>
      </c>
      <c r="AG170" s="78"/>
      <c r="AJ170" s="84" t="s">
        <v>45</v>
      </c>
      <c r="AK170" s="84">
        <v>0</v>
      </c>
      <c r="BB170" s="233" t="s">
        <v>66</v>
      </c>
      <c r="BM170" s="78">
        <f t="shared" si="22"/>
        <v>0</v>
      </c>
      <c r="BN170" s="78">
        <f t="shared" si="23"/>
        <v>0</v>
      </c>
      <c r="BO170" s="78">
        <f t="shared" si="24"/>
        <v>0</v>
      </c>
      <c r="BP170" s="78">
        <f t="shared" si="25"/>
        <v>0</v>
      </c>
    </row>
    <row r="171" spans="1:68" ht="27" customHeight="1">
      <c r="A171" s="63" t="s">
        <v>298</v>
      </c>
      <c r="B171" s="63" t="s">
        <v>299</v>
      </c>
      <c r="C171" s="36">
        <v>4301031245</v>
      </c>
      <c r="D171" s="595">
        <v>4680115883963</v>
      </c>
      <c r="E171" s="595"/>
      <c r="F171" s="62">
        <v>0.28000000000000003</v>
      </c>
      <c r="G171" s="37">
        <v>6</v>
      </c>
      <c r="H171" s="62">
        <v>1.68</v>
      </c>
      <c r="I171" s="62">
        <v>1.78</v>
      </c>
      <c r="J171" s="37">
        <v>234</v>
      </c>
      <c r="K171" s="37" t="s">
        <v>84</v>
      </c>
      <c r="L171" s="37" t="s">
        <v>45</v>
      </c>
      <c r="M171" s="38" t="s">
        <v>83</v>
      </c>
      <c r="N171" s="38"/>
      <c r="O171" s="37">
        <v>40</v>
      </c>
      <c r="P171" s="7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97"/>
      <c r="R171" s="597"/>
      <c r="S171" s="597"/>
      <c r="T171" s="598"/>
      <c r="U171" s="39" t="s">
        <v>45</v>
      </c>
      <c r="V171" s="39" t="s">
        <v>45</v>
      </c>
      <c r="W171" s="40" t="s">
        <v>0</v>
      </c>
      <c r="X171" s="58">
        <v>0</v>
      </c>
      <c r="Y171" s="55">
        <f t="shared" si="21"/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34" t="s">
        <v>300</v>
      </c>
      <c r="AG171" s="78"/>
      <c r="AJ171" s="84" t="s">
        <v>45</v>
      </c>
      <c r="AK171" s="84">
        <v>0</v>
      </c>
      <c r="BB171" s="235" t="s">
        <v>66</v>
      </c>
      <c r="BM171" s="78">
        <f t="shared" si="22"/>
        <v>0</v>
      </c>
      <c r="BN171" s="78">
        <f t="shared" si="23"/>
        <v>0</v>
      </c>
      <c r="BO171" s="78">
        <f t="shared" si="24"/>
        <v>0</v>
      </c>
      <c r="BP171" s="78">
        <f t="shared" si="25"/>
        <v>0</v>
      </c>
    </row>
    <row r="172" spans="1:68">
      <c r="A172" s="589"/>
      <c r="B172" s="589"/>
      <c r="C172" s="589"/>
      <c r="D172" s="589"/>
      <c r="E172" s="589"/>
      <c r="F172" s="589"/>
      <c r="G172" s="589"/>
      <c r="H172" s="589"/>
      <c r="I172" s="589"/>
      <c r="J172" s="589"/>
      <c r="K172" s="589"/>
      <c r="L172" s="589"/>
      <c r="M172" s="589"/>
      <c r="N172" s="589"/>
      <c r="O172" s="590"/>
      <c r="P172" s="586" t="s">
        <v>40</v>
      </c>
      <c r="Q172" s="587"/>
      <c r="R172" s="587"/>
      <c r="S172" s="587"/>
      <c r="T172" s="587"/>
      <c r="U172" s="587"/>
      <c r="V172" s="588"/>
      <c r="W172" s="42" t="s">
        <v>39</v>
      </c>
      <c r="X172" s="43">
        <f>IFERROR(X163/H163,"0")+IFERROR(X164/H164,"0")+IFERROR(X165/H165,"0")+IFERROR(X166/H166,"0")+IFERROR(X167/H167,"0")+IFERROR(X168/H168,"0")+IFERROR(X169/H169,"0")+IFERROR(X170/H170,"0")+IFERROR(X171/H171,"0")</f>
        <v>0</v>
      </c>
      <c r="Y172" s="43">
        <f>IFERROR(Y163/H163,"0")+IFERROR(Y164/H164,"0")+IFERROR(Y165/H165,"0")+IFERROR(Y166/H166,"0")+IFERROR(Y167/H167,"0")+IFERROR(Y168/H168,"0")+IFERROR(Y169/H169,"0")+IFERROR(Y170/H170,"0")+IFERROR(Y171/H171,"0")</f>
        <v>0</v>
      </c>
      <c r="Z172" s="43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>
      <c r="A173" s="589"/>
      <c r="B173" s="589"/>
      <c r="C173" s="589"/>
      <c r="D173" s="589"/>
      <c r="E173" s="589"/>
      <c r="F173" s="589"/>
      <c r="G173" s="589"/>
      <c r="H173" s="589"/>
      <c r="I173" s="589"/>
      <c r="J173" s="589"/>
      <c r="K173" s="589"/>
      <c r="L173" s="589"/>
      <c r="M173" s="589"/>
      <c r="N173" s="589"/>
      <c r="O173" s="590"/>
      <c r="P173" s="586" t="s">
        <v>40</v>
      </c>
      <c r="Q173" s="587"/>
      <c r="R173" s="587"/>
      <c r="S173" s="587"/>
      <c r="T173" s="587"/>
      <c r="U173" s="587"/>
      <c r="V173" s="588"/>
      <c r="W173" s="42" t="s">
        <v>0</v>
      </c>
      <c r="X173" s="43">
        <f>IFERROR(SUM(X163:X171),"0")</f>
        <v>0</v>
      </c>
      <c r="Y173" s="43">
        <f>IFERROR(SUM(Y163:Y171),"0")</f>
        <v>0</v>
      </c>
      <c r="Z173" s="42"/>
      <c r="AA173" s="67"/>
      <c r="AB173" s="67"/>
      <c r="AC173" s="67"/>
    </row>
    <row r="174" spans="1:68" ht="14.25" customHeight="1">
      <c r="A174" s="600" t="s">
        <v>106</v>
      </c>
      <c r="B174" s="600"/>
      <c r="C174" s="600"/>
      <c r="D174" s="600"/>
      <c r="E174" s="600"/>
      <c r="F174" s="600"/>
      <c r="G174" s="600"/>
      <c r="H174" s="600"/>
      <c r="I174" s="600"/>
      <c r="J174" s="600"/>
      <c r="K174" s="600"/>
      <c r="L174" s="600"/>
      <c r="M174" s="600"/>
      <c r="N174" s="600"/>
      <c r="O174" s="600"/>
      <c r="P174" s="600"/>
      <c r="Q174" s="600"/>
      <c r="R174" s="600"/>
      <c r="S174" s="600"/>
      <c r="T174" s="600"/>
      <c r="U174" s="600"/>
      <c r="V174" s="600"/>
      <c r="W174" s="600"/>
      <c r="X174" s="600"/>
      <c r="Y174" s="600"/>
      <c r="Z174" s="600"/>
      <c r="AA174" s="66"/>
      <c r="AB174" s="66"/>
      <c r="AC174" s="80"/>
    </row>
    <row r="175" spans="1:68" ht="27" customHeight="1">
      <c r="A175" s="63" t="s">
        <v>301</v>
      </c>
      <c r="B175" s="63" t="s">
        <v>302</v>
      </c>
      <c r="C175" s="36">
        <v>4301032053</v>
      </c>
      <c r="D175" s="595">
        <v>4680115886780</v>
      </c>
      <c r="E175" s="595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305</v>
      </c>
      <c r="L175" s="37" t="s">
        <v>45</v>
      </c>
      <c r="M175" s="38" t="s">
        <v>304</v>
      </c>
      <c r="N175" s="38"/>
      <c r="O175" s="37">
        <v>60</v>
      </c>
      <c r="P175" s="77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97"/>
      <c r="R175" s="597"/>
      <c r="S175" s="597"/>
      <c r="T175" s="598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303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306</v>
      </c>
      <c r="B176" s="63" t="s">
        <v>307</v>
      </c>
      <c r="C176" s="36">
        <v>4301032051</v>
      </c>
      <c r="D176" s="595">
        <v>4680115886742</v>
      </c>
      <c r="E176" s="595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305</v>
      </c>
      <c r="L176" s="37" t="s">
        <v>45</v>
      </c>
      <c r="M176" s="38" t="s">
        <v>304</v>
      </c>
      <c r="N176" s="38"/>
      <c r="O176" s="37">
        <v>90</v>
      </c>
      <c r="P176" s="77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97"/>
      <c r="R176" s="597"/>
      <c r="S176" s="597"/>
      <c r="T176" s="598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308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>
      <c r="A177" s="63" t="s">
        <v>309</v>
      </c>
      <c r="B177" s="63" t="s">
        <v>310</v>
      </c>
      <c r="C177" s="36">
        <v>4301032052</v>
      </c>
      <c r="D177" s="595">
        <v>4680115886766</v>
      </c>
      <c r="E177" s="595"/>
      <c r="F177" s="62">
        <v>7.0000000000000007E-2</v>
      </c>
      <c r="G177" s="37">
        <v>18</v>
      </c>
      <c r="H177" s="62">
        <v>1.26</v>
      </c>
      <c r="I177" s="62">
        <v>1.45</v>
      </c>
      <c r="J177" s="37">
        <v>216</v>
      </c>
      <c r="K177" s="37" t="s">
        <v>305</v>
      </c>
      <c r="L177" s="37" t="s">
        <v>45</v>
      </c>
      <c r="M177" s="38" t="s">
        <v>304</v>
      </c>
      <c r="N177" s="38"/>
      <c r="O177" s="37">
        <v>90</v>
      </c>
      <c r="P177" s="7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97"/>
      <c r="R177" s="597"/>
      <c r="S177" s="597"/>
      <c r="T177" s="59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IFERROR(IF(Y177=0,"",ROUNDUP(Y177/H177,0)*0.0059),"")</f>
        <v/>
      </c>
      <c r="AA177" s="68" t="s">
        <v>45</v>
      </c>
      <c r="AB177" s="69" t="s">
        <v>45</v>
      </c>
      <c r="AC177" s="240" t="s">
        <v>308</v>
      </c>
      <c r="AG177" s="78"/>
      <c r="AJ177" s="84" t="s">
        <v>45</v>
      </c>
      <c r="AK177" s="84">
        <v>0</v>
      </c>
      <c r="BB177" s="24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>
      <c r="A178" s="589"/>
      <c r="B178" s="589"/>
      <c r="C178" s="589"/>
      <c r="D178" s="589"/>
      <c r="E178" s="589"/>
      <c r="F178" s="589"/>
      <c r="G178" s="589"/>
      <c r="H178" s="589"/>
      <c r="I178" s="589"/>
      <c r="J178" s="589"/>
      <c r="K178" s="589"/>
      <c r="L178" s="589"/>
      <c r="M178" s="589"/>
      <c r="N178" s="589"/>
      <c r="O178" s="590"/>
      <c r="P178" s="586" t="s">
        <v>40</v>
      </c>
      <c r="Q178" s="587"/>
      <c r="R178" s="587"/>
      <c r="S178" s="587"/>
      <c r="T178" s="587"/>
      <c r="U178" s="587"/>
      <c r="V178" s="588"/>
      <c r="W178" s="42" t="s">
        <v>39</v>
      </c>
      <c r="X178" s="43">
        <f>IFERROR(X175/H175,"0")+IFERROR(X176/H176,"0")+IFERROR(X177/H177,"0")</f>
        <v>0</v>
      </c>
      <c r="Y178" s="43">
        <f>IFERROR(Y175/H175,"0")+IFERROR(Y176/H176,"0")+IFERROR(Y177/H177,"0")</f>
        <v>0</v>
      </c>
      <c r="Z178" s="43">
        <f>IFERROR(IF(Z175="",0,Z175),"0")+IFERROR(IF(Z176="",0,Z176),"0")+IFERROR(IF(Z177="",0,Z177),"0")</f>
        <v>0</v>
      </c>
      <c r="AA178" s="67"/>
      <c r="AB178" s="67"/>
      <c r="AC178" s="67"/>
    </row>
    <row r="179" spans="1:68">
      <c r="A179" s="589"/>
      <c r="B179" s="589"/>
      <c r="C179" s="589"/>
      <c r="D179" s="589"/>
      <c r="E179" s="589"/>
      <c r="F179" s="589"/>
      <c r="G179" s="589"/>
      <c r="H179" s="589"/>
      <c r="I179" s="589"/>
      <c r="J179" s="589"/>
      <c r="K179" s="589"/>
      <c r="L179" s="589"/>
      <c r="M179" s="589"/>
      <c r="N179" s="589"/>
      <c r="O179" s="590"/>
      <c r="P179" s="586" t="s">
        <v>40</v>
      </c>
      <c r="Q179" s="587"/>
      <c r="R179" s="587"/>
      <c r="S179" s="587"/>
      <c r="T179" s="587"/>
      <c r="U179" s="587"/>
      <c r="V179" s="588"/>
      <c r="W179" s="42" t="s">
        <v>0</v>
      </c>
      <c r="X179" s="43">
        <f>IFERROR(SUM(X175:X177),"0")</f>
        <v>0</v>
      </c>
      <c r="Y179" s="43">
        <f>IFERROR(SUM(Y175:Y177),"0")</f>
        <v>0</v>
      </c>
      <c r="Z179" s="42"/>
      <c r="AA179" s="67"/>
      <c r="AB179" s="67"/>
      <c r="AC179" s="67"/>
    </row>
    <row r="180" spans="1:68" ht="14.25" customHeight="1">
      <c r="A180" s="600" t="s">
        <v>311</v>
      </c>
      <c r="B180" s="600"/>
      <c r="C180" s="600"/>
      <c r="D180" s="600"/>
      <c r="E180" s="600"/>
      <c r="F180" s="600"/>
      <c r="G180" s="600"/>
      <c r="H180" s="600"/>
      <c r="I180" s="600"/>
      <c r="J180" s="600"/>
      <c r="K180" s="600"/>
      <c r="L180" s="600"/>
      <c r="M180" s="600"/>
      <c r="N180" s="600"/>
      <c r="O180" s="600"/>
      <c r="P180" s="600"/>
      <c r="Q180" s="600"/>
      <c r="R180" s="600"/>
      <c r="S180" s="600"/>
      <c r="T180" s="600"/>
      <c r="U180" s="600"/>
      <c r="V180" s="600"/>
      <c r="W180" s="600"/>
      <c r="X180" s="600"/>
      <c r="Y180" s="600"/>
      <c r="Z180" s="600"/>
      <c r="AA180" s="66"/>
      <c r="AB180" s="66"/>
      <c r="AC180" s="80"/>
    </row>
    <row r="181" spans="1:68" ht="27" customHeight="1">
      <c r="A181" s="63" t="s">
        <v>312</v>
      </c>
      <c r="B181" s="63" t="s">
        <v>313</v>
      </c>
      <c r="C181" s="36">
        <v>4301170013</v>
      </c>
      <c r="D181" s="595">
        <v>4680115886797</v>
      </c>
      <c r="E181" s="595"/>
      <c r="F181" s="62">
        <v>7.0000000000000007E-2</v>
      </c>
      <c r="G181" s="37">
        <v>18</v>
      </c>
      <c r="H181" s="62">
        <v>1.26</v>
      </c>
      <c r="I181" s="62">
        <v>1.45</v>
      </c>
      <c r="J181" s="37">
        <v>216</v>
      </c>
      <c r="K181" s="37" t="s">
        <v>305</v>
      </c>
      <c r="L181" s="37" t="s">
        <v>45</v>
      </c>
      <c r="M181" s="38" t="s">
        <v>304</v>
      </c>
      <c r="N181" s="38"/>
      <c r="O181" s="37">
        <v>90</v>
      </c>
      <c r="P181" s="770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97"/>
      <c r="R181" s="597"/>
      <c r="S181" s="597"/>
      <c r="T181" s="598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IFERROR(IF(Y181=0,"",ROUNDUP(Y181/H181,0)*0.0059),"")</f>
        <v/>
      </c>
      <c r="AA181" s="68" t="s">
        <v>45</v>
      </c>
      <c r="AB181" s="69" t="s">
        <v>45</v>
      </c>
      <c r="AC181" s="242" t="s">
        <v>308</v>
      </c>
      <c r="AG181" s="78"/>
      <c r="AJ181" s="84" t="s">
        <v>45</v>
      </c>
      <c r="AK181" s="84">
        <v>0</v>
      </c>
      <c r="BB181" s="243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>
      <c r="A182" s="589"/>
      <c r="B182" s="589"/>
      <c r="C182" s="589"/>
      <c r="D182" s="589"/>
      <c r="E182" s="589"/>
      <c r="F182" s="589"/>
      <c r="G182" s="589"/>
      <c r="H182" s="589"/>
      <c r="I182" s="589"/>
      <c r="J182" s="589"/>
      <c r="K182" s="589"/>
      <c r="L182" s="589"/>
      <c r="M182" s="589"/>
      <c r="N182" s="589"/>
      <c r="O182" s="590"/>
      <c r="P182" s="586" t="s">
        <v>40</v>
      </c>
      <c r="Q182" s="587"/>
      <c r="R182" s="587"/>
      <c r="S182" s="587"/>
      <c r="T182" s="587"/>
      <c r="U182" s="587"/>
      <c r="V182" s="588"/>
      <c r="W182" s="42" t="s">
        <v>39</v>
      </c>
      <c r="X182" s="43">
        <f>IFERROR(X181/H181,"0")</f>
        <v>0</v>
      </c>
      <c r="Y182" s="43">
        <f>IFERROR(Y181/H181,"0")</f>
        <v>0</v>
      </c>
      <c r="Z182" s="43">
        <f>IFERROR(IF(Z181="",0,Z181),"0")</f>
        <v>0</v>
      </c>
      <c r="AA182" s="67"/>
      <c r="AB182" s="67"/>
      <c r="AC182" s="67"/>
    </row>
    <row r="183" spans="1:68">
      <c r="A183" s="589"/>
      <c r="B183" s="589"/>
      <c r="C183" s="589"/>
      <c r="D183" s="589"/>
      <c r="E183" s="589"/>
      <c r="F183" s="589"/>
      <c r="G183" s="589"/>
      <c r="H183" s="589"/>
      <c r="I183" s="589"/>
      <c r="J183" s="589"/>
      <c r="K183" s="589"/>
      <c r="L183" s="589"/>
      <c r="M183" s="589"/>
      <c r="N183" s="589"/>
      <c r="O183" s="590"/>
      <c r="P183" s="586" t="s">
        <v>40</v>
      </c>
      <c r="Q183" s="587"/>
      <c r="R183" s="587"/>
      <c r="S183" s="587"/>
      <c r="T183" s="587"/>
      <c r="U183" s="587"/>
      <c r="V183" s="588"/>
      <c r="W183" s="42" t="s">
        <v>0</v>
      </c>
      <c r="X183" s="43">
        <f>IFERROR(SUM(X181:X181),"0")</f>
        <v>0</v>
      </c>
      <c r="Y183" s="43">
        <f>IFERROR(SUM(Y181:Y181),"0")</f>
        <v>0</v>
      </c>
      <c r="Z183" s="42"/>
      <c r="AA183" s="67"/>
      <c r="AB183" s="67"/>
      <c r="AC183" s="67"/>
    </row>
    <row r="184" spans="1:68" ht="16.5" customHeight="1">
      <c r="A184" s="599" t="s">
        <v>314</v>
      </c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599"/>
      <c r="P184" s="599"/>
      <c r="Q184" s="599"/>
      <c r="R184" s="599"/>
      <c r="S184" s="599"/>
      <c r="T184" s="599"/>
      <c r="U184" s="599"/>
      <c r="V184" s="599"/>
      <c r="W184" s="599"/>
      <c r="X184" s="599"/>
      <c r="Y184" s="599"/>
      <c r="Z184" s="599"/>
      <c r="AA184" s="65"/>
      <c r="AB184" s="65"/>
      <c r="AC184" s="79"/>
    </row>
    <row r="185" spans="1:68" ht="14.25" customHeight="1">
      <c r="A185" s="600" t="s">
        <v>114</v>
      </c>
      <c r="B185" s="600"/>
      <c r="C185" s="600"/>
      <c r="D185" s="600"/>
      <c r="E185" s="600"/>
      <c r="F185" s="600"/>
      <c r="G185" s="600"/>
      <c r="H185" s="600"/>
      <c r="I185" s="600"/>
      <c r="J185" s="600"/>
      <c r="K185" s="600"/>
      <c r="L185" s="600"/>
      <c r="M185" s="600"/>
      <c r="N185" s="600"/>
      <c r="O185" s="600"/>
      <c r="P185" s="600"/>
      <c r="Q185" s="600"/>
      <c r="R185" s="600"/>
      <c r="S185" s="600"/>
      <c r="T185" s="600"/>
      <c r="U185" s="600"/>
      <c r="V185" s="600"/>
      <c r="W185" s="600"/>
      <c r="X185" s="600"/>
      <c r="Y185" s="600"/>
      <c r="Z185" s="600"/>
      <c r="AA185" s="66"/>
      <c r="AB185" s="66"/>
      <c r="AC185" s="80"/>
    </row>
    <row r="186" spans="1:68" ht="16.5" customHeight="1">
      <c r="A186" s="63" t="s">
        <v>315</v>
      </c>
      <c r="B186" s="63" t="s">
        <v>316</v>
      </c>
      <c r="C186" s="36">
        <v>4301011450</v>
      </c>
      <c r="D186" s="595">
        <v>4680115881402</v>
      </c>
      <c r="E186" s="595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118</v>
      </c>
      <c r="N186" s="38"/>
      <c r="O186" s="37">
        <v>55</v>
      </c>
      <c r="P186" s="7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97"/>
      <c r="R186" s="597"/>
      <c r="S186" s="597"/>
      <c r="T186" s="59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317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>
      <c r="A187" s="63" t="s">
        <v>318</v>
      </c>
      <c r="B187" s="63" t="s">
        <v>319</v>
      </c>
      <c r="C187" s="36">
        <v>4301011768</v>
      </c>
      <c r="D187" s="595">
        <v>4680115881396</v>
      </c>
      <c r="E187" s="595"/>
      <c r="F187" s="62">
        <v>0.45</v>
      </c>
      <c r="G187" s="37">
        <v>6</v>
      </c>
      <c r="H187" s="62">
        <v>2.7</v>
      </c>
      <c r="I187" s="62">
        <v>2.88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55</v>
      </c>
      <c r="P187" s="76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97"/>
      <c r="R187" s="597"/>
      <c r="S187" s="597"/>
      <c r="T187" s="598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317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>
      <c r="A188" s="589"/>
      <c r="B188" s="589"/>
      <c r="C188" s="589"/>
      <c r="D188" s="589"/>
      <c r="E188" s="589"/>
      <c r="F188" s="589"/>
      <c r="G188" s="589"/>
      <c r="H188" s="589"/>
      <c r="I188" s="589"/>
      <c r="J188" s="589"/>
      <c r="K188" s="589"/>
      <c r="L188" s="589"/>
      <c r="M188" s="589"/>
      <c r="N188" s="589"/>
      <c r="O188" s="590"/>
      <c r="P188" s="586" t="s">
        <v>40</v>
      </c>
      <c r="Q188" s="587"/>
      <c r="R188" s="587"/>
      <c r="S188" s="587"/>
      <c r="T188" s="587"/>
      <c r="U188" s="587"/>
      <c r="V188" s="588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>
      <c r="A189" s="589"/>
      <c r="B189" s="589"/>
      <c r="C189" s="589"/>
      <c r="D189" s="589"/>
      <c r="E189" s="589"/>
      <c r="F189" s="589"/>
      <c r="G189" s="589"/>
      <c r="H189" s="589"/>
      <c r="I189" s="589"/>
      <c r="J189" s="589"/>
      <c r="K189" s="589"/>
      <c r="L189" s="589"/>
      <c r="M189" s="589"/>
      <c r="N189" s="589"/>
      <c r="O189" s="590"/>
      <c r="P189" s="586" t="s">
        <v>40</v>
      </c>
      <c r="Q189" s="587"/>
      <c r="R189" s="587"/>
      <c r="S189" s="587"/>
      <c r="T189" s="587"/>
      <c r="U189" s="587"/>
      <c r="V189" s="588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>
      <c r="A190" s="600" t="s">
        <v>150</v>
      </c>
      <c r="B190" s="600"/>
      <c r="C190" s="600"/>
      <c r="D190" s="600"/>
      <c r="E190" s="600"/>
      <c r="F190" s="600"/>
      <c r="G190" s="600"/>
      <c r="H190" s="600"/>
      <c r="I190" s="600"/>
      <c r="J190" s="600"/>
      <c r="K190" s="600"/>
      <c r="L190" s="600"/>
      <c r="M190" s="600"/>
      <c r="N190" s="600"/>
      <c r="O190" s="600"/>
      <c r="P190" s="600"/>
      <c r="Q190" s="600"/>
      <c r="R190" s="600"/>
      <c r="S190" s="600"/>
      <c r="T190" s="600"/>
      <c r="U190" s="600"/>
      <c r="V190" s="600"/>
      <c r="W190" s="600"/>
      <c r="X190" s="600"/>
      <c r="Y190" s="600"/>
      <c r="Z190" s="600"/>
      <c r="AA190" s="66"/>
      <c r="AB190" s="66"/>
      <c r="AC190" s="80"/>
    </row>
    <row r="191" spans="1:68" ht="16.5" customHeight="1">
      <c r="A191" s="63" t="s">
        <v>320</v>
      </c>
      <c r="B191" s="63" t="s">
        <v>321</v>
      </c>
      <c r="C191" s="36">
        <v>4301020262</v>
      </c>
      <c r="D191" s="595">
        <v>4680115882935</v>
      </c>
      <c r="E191" s="59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119</v>
      </c>
      <c r="L191" s="37" t="s">
        <v>45</v>
      </c>
      <c r="M191" s="38" t="s">
        <v>89</v>
      </c>
      <c r="N191" s="38"/>
      <c r="O191" s="37">
        <v>50</v>
      </c>
      <c r="P191" s="7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97"/>
      <c r="R191" s="597"/>
      <c r="S191" s="597"/>
      <c r="T191" s="59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48" t="s">
        <v>322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16.5" customHeight="1">
      <c r="A192" s="63" t="s">
        <v>323</v>
      </c>
      <c r="B192" s="63" t="s">
        <v>324</v>
      </c>
      <c r="C192" s="36">
        <v>4301020220</v>
      </c>
      <c r="D192" s="595">
        <v>4680115880764</v>
      </c>
      <c r="E192" s="595"/>
      <c r="F192" s="62">
        <v>0.35</v>
      </c>
      <c r="G192" s="37">
        <v>6</v>
      </c>
      <c r="H192" s="62">
        <v>2.1</v>
      </c>
      <c r="I192" s="62">
        <v>2.2799999999999998</v>
      </c>
      <c r="J192" s="37">
        <v>182</v>
      </c>
      <c r="K192" s="37" t="s">
        <v>90</v>
      </c>
      <c r="L192" s="37" t="s">
        <v>45</v>
      </c>
      <c r="M192" s="38" t="s">
        <v>118</v>
      </c>
      <c r="N192" s="38"/>
      <c r="O192" s="37">
        <v>50</v>
      </c>
      <c r="P192" s="7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97"/>
      <c r="R192" s="597"/>
      <c r="S192" s="597"/>
      <c r="T192" s="59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50" t="s">
        <v>322</v>
      </c>
      <c r="AG192" s="78"/>
      <c r="AJ192" s="84" t="s">
        <v>45</v>
      </c>
      <c r="AK192" s="84">
        <v>0</v>
      </c>
      <c r="BB192" s="251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>
      <c r="A193" s="589"/>
      <c r="B193" s="589"/>
      <c r="C193" s="589"/>
      <c r="D193" s="589"/>
      <c r="E193" s="589"/>
      <c r="F193" s="589"/>
      <c r="G193" s="589"/>
      <c r="H193" s="589"/>
      <c r="I193" s="589"/>
      <c r="J193" s="589"/>
      <c r="K193" s="589"/>
      <c r="L193" s="589"/>
      <c r="M193" s="589"/>
      <c r="N193" s="589"/>
      <c r="O193" s="590"/>
      <c r="P193" s="586" t="s">
        <v>40</v>
      </c>
      <c r="Q193" s="587"/>
      <c r="R193" s="587"/>
      <c r="S193" s="587"/>
      <c r="T193" s="587"/>
      <c r="U193" s="587"/>
      <c r="V193" s="588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>
      <c r="A194" s="589"/>
      <c r="B194" s="589"/>
      <c r="C194" s="589"/>
      <c r="D194" s="589"/>
      <c r="E194" s="589"/>
      <c r="F194" s="589"/>
      <c r="G194" s="589"/>
      <c r="H194" s="589"/>
      <c r="I194" s="589"/>
      <c r="J194" s="589"/>
      <c r="K194" s="589"/>
      <c r="L194" s="589"/>
      <c r="M194" s="589"/>
      <c r="N194" s="589"/>
      <c r="O194" s="590"/>
      <c r="P194" s="586" t="s">
        <v>40</v>
      </c>
      <c r="Q194" s="587"/>
      <c r="R194" s="587"/>
      <c r="S194" s="587"/>
      <c r="T194" s="587"/>
      <c r="U194" s="587"/>
      <c r="V194" s="588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>
      <c r="A195" s="600" t="s">
        <v>78</v>
      </c>
      <c r="B195" s="600"/>
      <c r="C195" s="600"/>
      <c r="D195" s="600"/>
      <c r="E195" s="600"/>
      <c r="F195" s="600"/>
      <c r="G195" s="600"/>
      <c r="H195" s="600"/>
      <c r="I195" s="600"/>
      <c r="J195" s="600"/>
      <c r="K195" s="600"/>
      <c r="L195" s="600"/>
      <c r="M195" s="600"/>
      <c r="N195" s="600"/>
      <c r="O195" s="600"/>
      <c r="P195" s="600"/>
      <c r="Q195" s="600"/>
      <c r="R195" s="600"/>
      <c r="S195" s="600"/>
      <c r="T195" s="600"/>
      <c r="U195" s="600"/>
      <c r="V195" s="600"/>
      <c r="W195" s="600"/>
      <c r="X195" s="600"/>
      <c r="Y195" s="600"/>
      <c r="Z195" s="600"/>
      <c r="AA195" s="66"/>
      <c r="AB195" s="66"/>
      <c r="AC195" s="80"/>
    </row>
    <row r="196" spans="1:68" ht="27" customHeight="1">
      <c r="A196" s="63" t="s">
        <v>325</v>
      </c>
      <c r="B196" s="63" t="s">
        <v>326</v>
      </c>
      <c r="C196" s="36">
        <v>4301031224</v>
      </c>
      <c r="D196" s="595">
        <v>4680115882683</v>
      </c>
      <c r="E196" s="595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97"/>
      <c r="R196" s="597"/>
      <c r="S196" s="597"/>
      <c r="T196" s="598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ref="Y196:Y203" si="26">IFERROR(IF(X196="",0,CEILING((X196/$H196),1)*$H196),"")</f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327</v>
      </c>
      <c r="AG196" s="78"/>
      <c r="AJ196" s="84" t="s">
        <v>45</v>
      </c>
      <c r="AK196" s="84">
        <v>0</v>
      </c>
      <c r="BB196" s="253" t="s">
        <v>66</v>
      </c>
      <c r="BM196" s="78">
        <f t="shared" ref="BM196:BM203" si="27">IFERROR(X196*I196/H196,"0")</f>
        <v>103.88888888888889</v>
      </c>
      <c r="BN196" s="78">
        <f t="shared" ref="BN196:BN203" si="28">IFERROR(Y196*I196/H196,"0")</f>
        <v>106.59000000000002</v>
      </c>
      <c r="BO196" s="78">
        <f t="shared" ref="BO196:BO203" si="29">IFERROR(1/J196*(X196/H196),"0")</f>
        <v>0.14029180695847362</v>
      </c>
      <c r="BP196" s="78">
        <f t="shared" ref="BP196:BP203" si="30">IFERROR(1/J196*(Y196/H196),"0")</f>
        <v>0.14393939393939395</v>
      </c>
    </row>
    <row r="197" spans="1:68" ht="27" customHeight="1">
      <c r="A197" s="63" t="s">
        <v>328</v>
      </c>
      <c r="B197" s="63" t="s">
        <v>329</v>
      </c>
      <c r="C197" s="36">
        <v>4301031230</v>
      </c>
      <c r="D197" s="595">
        <v>4680115882690</v>
      </c>
      <c r="E197" s="595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6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97"/>
      <c r="R197" s="597"/>
      <c r="S197" s="597"/>
      <c r="T197" s="598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330</v>
      </c>
      <c r="AG197" s="78"/>
      <c r="AJ197" s="84" t="s">
        <v>45</v>
      </c>
      <c r="AK197" s="84">
        <v>0</v>
      </c>
      <c r="BB197" s="25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>
      <c r="A198" s="63" t="s">
        <v>331</v>
      </c>
      <c r="B198" s="63" t="s">
        <v>332</v>
      </c>
      <c r="C198" s="36">
        <v>4301031220</v>
      </c>
      <c r="D198" s="595">
        <v>4680115882669</v>
      </c>
      <c r="E198" s="595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97"/>
      <c r="R198" s="597"/>
      <c r="S198" s="597"/>
      <c r="T198" s="598"/>
      <c r="U198" s="39" t="s">
        <v>45</v>
      </c>
      <c r="V198" s="39" t="s">
        <v>45</v>
      </c>
      <c r="W198" s="40" t="s">
        <v>0</v>
      </c>
      <c r="X198" s="58">
        <v>300</v>
      </c>
      <c r="Y198" s="55">
        <f t="shared" si="26"/>
        <v>302.40000000000003</v>
      </c>
      <c r="Z198" s="41">
        <f>IFERROR(IF(Y198=0,"",ROUNDUP(Y198/H198,0)*0.00902),"")</f>
        <v>0.50512000000000001</v>
      </c>
      <c r="AA198" s="68" t="s">
        <v>45</v>
      </c>
      <c r="AB198" s="69" t="s">
        <v>45</v>
      </c>
      <c r="AC198" s="256" t="s">
        <v>333</v>
      </c>
      <c r="AG198" s="78"/>
      <c r="AJ198" s="84" t="s">
        <v>45</v>
      </c>
      <c r="AK198" s="84">
        <v>0</v>
      </c>
      <c r="BB198" s="257" t="s">
        <v>66</v>
      </c>
      <c r="BM198" s="78">
        <f t="shared" si="27"/>
        <v>311.66666666666663</v>
      </c>
      <c r="BN198" s="78">
        <f t="shared" si="28"/>
        <v>314.16000000000003</v>
      </c>
      <c r="BO198" s="78">
        <f t="shared" si="29"/>
        <v>0.42087542087542085</v>
      </c>
      <c r="BP198" s="78">
        <f t="shared" si="30"/>
        <v>0.42424242424242425</v>
      </c>
    </row>
    <row r="199" spans="1:68" ht="27" customHeight="1">
      <c r="A199" s="63" t="s">
        <v>334</v>
      </c>
      <c r="B199" s="63" t="s">
        <v>335</v>
      </c>
      <c r="C199" s="36">
        <v>4301031221</v>
      </c>
      <c r="D199" s="595">
        <v>4680115882676</v>
      </c>
      <c r="E199" s="595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122</v>
      </c>
      <c r="L199" s="37" t="s">
        <v>45</v>
      </c>
      <c r="M199" s="38" t="s">
        <v>83</v>
      </c>
      <c r="N199" s="38"/>
      <c r="O199" s="37">
        <v>40</v>
      </c>
      <c r="P199" s="76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97"/>
      <c r="R199" s="597"/>
      <c r="S199" s="597"/>
      <c r="T199" s="598"/>
      <c r="U199" s="39" t="s">
        <v>45</v>
      </c>
      <c r="V199" s="39" t="s">
        <v>45</v>
      </c>
      <c r="W199" s="40" t="s">
        <v>0</v>
      </c>
      <c r="X199" s="58">
        <v>100</v>
      </c>
      <c r="Y199" s="55">
        <f t="shared" si="26"/>
        <v>102.60000000000001</v>
      </c>
      <c r="Z199" s="41">
        <f>IFERROR(IF(Y199=0,"",ROUNDUP(Y199/H199,0)*0.00902),"")</f>
        <v>0.17138</v>
      </c>
      <c r="AA199" s="68" t="s">
        <v>45</v>
      </c>
      <c r="AB199" s="69" t="s">
        <v>45</v>
      </c>
      <c r="AC199" s="258" t="s">
        <v>336</v>
      </c>
      <c r="AG199" s="78"/>
      <c r="AJ199" s="84" t="s">
        <v>45</v>
      </c>
      <c r="AK199" s="84">
        <v>0</v>
      </c>
      <c r="BB199" s="259" t="s">
        <v>66</v>
      </c>
      <c r="BM199" s="78">
        <f t="shared" si="27"/>
        <v>103.88888888888889</v>
      </c>
      <c r="BN199" s="78">
        <f t="shared" si="28"/>
        <v>106.59000000000002</v>
      </c>
      <c r="BO199" s="78">
        <f t="shared" si="29"/>
        <v>0.14029180695847362</v>
      </c>
      <c r="BP199" s="78">
        <f t="shared" si="30"/>
        <v>0.14393939393939395</v>
      </c>
    </row>
    <row r="200" spans="1:68" ht="27" customHeight="1">
      <c r="A200" s="63" t="s">
        <v>337</v>
      </c>
      <c r="B200" s="63" t="s">
        <v>338</v>
      </c>
      <c r="C200" s="36">
        <v>4301031223</v>
      </c>
      <c r="D200" s="595">
        <v>4680115884014</v>
      </c>
      <c r="E200" s="595"/>
      <c r="F200" s="62">
        <v>0.3</v>
      </c>
      <c r="G200" s="37">
        <v>6</v>
      </c>
      <c r="H200" s="62">
        <v>1.8</v>
      </c>
      <c r="I200" s="62">
        <v>1.93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97"/>
      <c r="R200" s="597"/>
      <c r="S200" s="597"/>
      <c r="T200" s="598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327</v>
      </c>
      <c r="AG200" s="78"/>
      <c r="AJ200" s="84" t="s">
        <v>45</v>
      </c>
      <c r="AK200" s="84">
        <v>0</v>
      </c>
      <c r="BB200" s="261" t="s">
        <v>66</v>
      </c>
      <c r="BM200" s="78">
        <f t="shared" si="27"/>
        <v>0</v>
      </c>
      <c r="BN200" s="78">
        <f t="shared" si="28"/>
        <v>0</v>
      </c>
      <c r="BO200" s="78">
        <f t="shared" si="29"/>
        <v>0</v>
      </c>
      <c r="BP200" s="78">
        <f t="shared" si="30"/>
        <v>0</v>
      </c>
    </row>
    <row r="201" spans="1:68" ht="27" customHeight="1">
      <c r="A201" s="63" t="s">
        <v>339</v>
      </c>
      <c r="B201" s="63" t="s">
        <v>340</v>
      </c>
      <c r="C201" s="36">
        <v>4301031222</v>
      </c>
      <c r="D201" s="595">
        <v>4680115884007</v>
      </c>
      <c r="E201" s="595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97"/>
      <c r="R201" s="597"/>
      <c r="S201" s="597"/>
      <c r="T201" s="59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330</v>
      </c>
      <c r="AG201" s="78"/>
      <c r="AJ201" s="84" t="s">
        <v>45</v>
      </c>
      <c r="AK201" s="84">
        <v>0</v>
      </c>
      <c r="BB201" s="263" t="s">
        <v>66</v>
      </c>
      <c r="BM201" s="78">
        <f t="shared" si="27"/>
        <v>0</v>
      </c>
      <c r="BN201" s="78">
        <f t="shared" si="28"/>
        <v>0</v>
      </c>
      <c r="BO201" s="78">
        <f t="shared" si="29"/>
        <v>0</v>
      </c>
      <c r="BP201" s="78">
        <f t="shared" si="30"/>
        <v>0</v>
      </c>
    </row>
    <row r="202" spans="1:68" ht="27" customHeight="1">
      <c r="A202" s="63" t="s">
        <v>341</v>
      </c>
      <c r="B202" s="63" t="s">
        <v>342</v>
      </c>
      <c r="C202" s="36">
        <v>4301031229</v>
      </c>
      <c r="D202" s="595">
        <v>4680115884038</v>
      </c>
      <c r="E202" s="595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97"/>
      <c r="R202" s="597"/>
      <c r="S202" s="597"/>
      <c r="T202" s="59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333</v>
      </c>
      <c r="AG202" s="78"/>
      <c r="AJ202" s="84" t="s">
        <v>45</v>
      </c>
      <c r="AK202" s="84">
        <v>0</v>
      </c>
      <c r="BB202" s="265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>
      <c r="A203" s="63" t="s">
        <v>343</v>
      </c>
      <c r="B203" s="63" t="s">
        <v>344</v>
      </c>
      <c r="C203" s="36">
        <v>4301031225</v>
      </c>
      <c r="D203" s="595">
        <v>4680115884021</v>
      </c>
      <c r="E203" s="595"/>
      <c r="F203" s="62">
        <v>0.3</v>
      </c>
      <c r="G203" s="37">
        <v>6</v>
      </c>
      <c r="H203" s="62">
        <v>1.8</v>
      </c>
      <c r="I203" s="62">
        <v>1.9</v>
      </c>
      <c r="J203" s="37">
        <v>234</v>
      </c>
      <c r="K203" s="37" t="s">
        <v>84</v>
      </c>
      <c r="L203" s="37" t="s">
        <v>45</v>
      </c>
      <c r="M203" s="38" t="s">
        <v>83</v>
      </c>
      <c r="N203" s="38"/>
      <c r="O203" s="37">
        <v>40</v>
      </c>
      <c r="P203" s="7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97"/>
      <c r="R203" s="597"/>
      <c r="S203" s="597"/>
      <c r="T203" s="59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66" t="s">
        <v>336</v>
      </c>
      <c r="AG203" s="78"/>
      <c r="AJ203" s="84" t="s">
        <v>45</v>
      </c>
      <c r="AK203" s="84">
        <v>0</v>
      </c>
      <c r="BB203" s="267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>
      <c r="A204" s="589"/>
      <c r="B204" s="589"/>
      <c r="C204" s="589"/>
      <c r="D204" s="589"/>
      <c r="E204" s="589"/>
      <c r="F204" s="589"/>
      <c r="G204" s="589"/>
      <c r="H204" s="589"/>
      <c r="I204" s="589"/>
      <c r="J204" s="589"/>
      <c r="K204" s="589"/>
      <c r="L204" s="589"/>
      <c r="M204" s="589"/>
      <c r="N204" s="589"/>
      <c r="O204" s="590"/>
      <c r="P204" s="586" t="s">
        <v>40</v>
      </c>
      <c r="Q204" s="587"/>
      <c r="R204" s="587"/>
      <c r="S204" s="587"/>
      <c r="T204" s="587"/>
      <c r="U204" s="587"/>
      <c r="V204" s="588"/>
      <c r="W204" s="42" t="s">
        <v>39</v>
      </c>
      <c r="X204" s="43">
        <f>IFERROR(X196/H196,"0")+IFERROR(X197/H197,"0")+IFERROR(X198/H198,"0")+IFERROR(X199/H199,"0")+IFERROR(X200/H200,"0")+IFERROR(X201/H201,"0")+IFERROR(X202/H202,"0")+IFERROR(X203/H203,"0")</f>
        <v>92.592592592592595</v>
      </c>
      <c r="Y204" s="43">
        <f>IFERROR(Y196/H196,"0")+IFERROR(Y197/H197,"0")+IFERROR(Y198/H198,"0")+IFERROR(Y199/H199,"0")+IFERROR(Y200/H200,"0")+IFERROR(Y201/H201,"0")+IFERROR(Y202/H202,"0")+IFERROR(Y203/H203,"0")</f>
        <v>94</v>
      </c>
      <c r="Z204" s="43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0.84787999999999997</v>
      </c>
      <c r="AA204" s="67"/>
      <c r="AB204" s="67"/>
      <c r="AC204" s="67"/>
    </row>
    <row r="205" spans="1:68">
      <c r="A205" s="589"/>
      <c r="B205" s="589"/>
      <c r="C205" s="589"/>
      <c r="D205" s="589"/>
      <c r="E205" s="589"/>
      <c r="F205" s="589"/>
      <c r="G205" s="589"/>
      <c r="H205" s="589"/>
      <c r="I205" s="589"/>
      <c r="J205" s="589"/>
      <c r="K205" s="589"/>
      <c r="L205" s="589"/>
      <c r="M205" s="589"/>
      <c r="N205" s="589"/>
      <c r="O205" s="590"/>
      <c r="P205" s="586" t="s">
        <v>40</v>
      </c>
      <c r="Q205" s="587"/>
      <c r="R205" s="587"/>
      <c r="S205" s="587"/>
      <c r="T205" s="587"/>
      <c r="U205" s="587"/>
      <c r="V205" s="588"/>
      <c r="W205" s="42" t="s">
        <v>0</v>
      </c>
      <c r="X205" s="43">
        <f>IFERROR(SUM(X196:X203),"0")</f>
        <v>500</v>
      </c>
      <c r="Y205" s="43">
        <f>IFERROR(SUM(Y196:Y203),"0")</f>
        <v>507.60000000000008</v>
      </c>
      <c r="Z205" s="42"/>
      <c r="AA205" s="67"/>
      <c r="AB205" s="67"/>
      <c r="AC205" s="67"/>
    </row>
    <row r="206" spans="1:68" ht="14.25" customHeight="1">
      <c r="A206" s="600" t="s">
        <v>85</v>
      </c>
      <c r="B206" s="600"/>
      <c r="C206" s="600"/>
      <c r="D206" s="600"/>
      <c r="E206" s="600"/>
      <c r="F206" s="600"/>
      <c r="G206" s="600"/>
      <c r="H206" s="600"/>
      <c r="I206" s="600"/>
      <c r="J206" s="600"/>
      <c r="K206" s="600"/>
      <c r="L206" s="600"/>
      <c r="M206" s="600"/>
      <c r="N206" s="600"/>
      <c r="O206" s="600"/>
      <c r="P206" s="600"/>
      <c r="Q206" s="600"/>
      <c r="R206" s="600"/>
      <c r="S206" s="600"/>
      <c r="T206" s="600"/>
      <c r="U206" s="600"/>
      <c r="V206" s="600"/>
      <c r="W206" s="600"/>
      <c r="X206" s="600"/>
      <c r="Y206" s="600"/>
      <c r="Z206" s="600"/>
      <c r="AA206" s="66"/>
      <c r="AB206" s="66"/>
      <c r="AC206" s="80"/>
    </row>
    <row r="207" spans="1:68" ht="27" customHeight="1">
      <c r="A207" s="63" t="s">
        <v>345</v>
      </c>
      <c r="B207" s="63" t="s">
        <v>346</v>
      </c>
      <c r="C207" s="36">
        <v>4301051408</v>
      </c>
      <c r="D207" s="595">
        <v>4680115881594</v>
      </c>
      <c r="E207" s="595"/>
      <c r="F207" s="62">
        <v>1.35</v>
      </c>
      <c r="G207" s="37">
        <v>6</v>
      </c>
      <c r="H207" s="62">
        <v>8.1</v>
      </c>
      <c r="I207" s="62">
        <v>8.6189999999999998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5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97"/>
      <c r="R207" s="597"/>
      <c r="S207" s="597"/>
      <c r="T207" s="59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ref="Y207:Y215" si="31">IFERROR(IF(X207="",0,CEILING((X207/$H207),1)*$H207),"")</f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347</v>
      </c>
      <c r="AG207" s="78"/>
      <c r="AJ207" s="84" t="s">
        <v>45</v>
      </c>
      <c r="AK207" s="84">
        <v>0</v>
      </c>
      <c r="BB207" s="269" t="s">
        <v>66</v>
      </c>
      <c r="BM207" s="78">
        <f t="shared" ref="BM207:BM215" si="32">IFERROR(X207*I207/H207,"0")</f>
        <v>0</v>
      </c>
      <c r="BN207" s="78">
        <f t="shared" ref="BN207:BN215" si="33">IFERROR(Y207*I207/H207,"0")</f>
        <v>0</v>
      </c>
      <c r="BO207" s="78">
        <f t="shared" ref="BO207:BO215" si="34">IFERROR(1/J207*(X207/H207),"0")</f>
        <v>0</v>
      </c>
      <c r="BP207" s="78">
        <f t="shared" ref="BP207:BP215" si="35">IFERROR(1/J207*(Y207/H207),"0")</f>
        <v>0</v>
      </c>
    </row>
    <row r="208" spans="1:68" ht="27" customHeight="1">
      <c r="A208" s="63" t="s">
        <v>348</v>
      </c>
      <c r="B208" s="63" t="s">
        <v>349</v>
      </c>
      <c r="C208" s="36">
        <v>4301051411</v>
      </c>
      <c r="D208" s="595">
        <v>4680115881617</v>
      </c>
      <c r="E208" s="595"/>
      <c r="F208" s="62">
        <v>1.35</v>
      </c>
      <c r="G208" s="37">
        <v>6</v>
      </c>
      <c r="H208" s="62">
        <v>8.1</v>
      </c>
      <c r="I208" s="62">
        <v>8.6010000000000009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40</v>
      </c>
      <c r="P208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97"/>
      <c r="R208" s="597"/>
      <c r="S208" s="597"/>
      <c r="T208" s="59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350</v>
      </c>
      <c r="AG208" s="78"/>
      <c r="AJ208" s="84" t="s">
        <v>45</v>
      </c>
      <c r="AK208" s="84">
        <v>0</v>
      </c>
      <c r="BB208" s="271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16.5" customHeight="1">
      <c r="A209" s="63" t="s">
        <v>351</v>
      </c>
      <c r="B209" s="63" t="s">
        <v>352</v>
      </c>
      <c r="C209" s="36">
        <v>4301051656</v>
      </c>
      <c r="D209" s="595">
        <v>4680115880573</v>
      </c>
      <c r="E209" s="595"/>
      <c r="F209" s="62">
        <v>1.45</v>
      </c>
      <c r="G209" s="37">
        <v>6</v>
      </c>
      <c r="H209" s="62">
        <v>8.6999999999999993</v>
      </c>
      <c r="I209" s="62">
        <v>9.2189999999999994</v>
      </c>
      <c r="J209" s="37">
        <v>64</v>
      </c>
      <c r="K209" s="37" t="s">
        <v>119</v>
      </c>
      <c r="L209" s="37" t="s">
        <v>45</v>
      </c>
      <c r="M209" s="38" t="s">
        <v>89</v>
      </c>
      <c r="N209" s="38"/>
      <c r="O209" s="37">
        <v>45</v>
      </c>
      <c r="P209" s="75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97"/>
      <c r="R209" s="597"/>
      <c r="S209" s="597"/>
      <c r="T209" s="59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>IFERROR(IF(Y209=0,"",ROUNDUP(Y209/H209,0)*0.01898),"")</f>
        <v/>
      </c>
      <c r="AA209" s="68" t="s">
        <v>45</v>
      </c>
      <c r="AB209" s="69" t="s">
        <v>45</v>
      </c>
      <c r="AC209" s="272" t="s">
        <v>353</v>
      </c>
      <c r="AG209" s="78"/>
      <c r="AJ209" s="84" t="s">
        <v>45</v>
      </c>
      <c r="AK209" s="84">
        <v>0</v>
      </c>
      <c r="BB209" s="273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>
      <c r="A210" s="63" t="s">
        <v>354</v>
      </c>
      <c r="B210" s="63" t="s">
        <v>355</v>
      </c>
      <c r="C210" s="36">
        <v>4301051407</v>
      </c>
      <c r="D210" s="595">
        <v>4680115882195</v>
      </c>
      <c r="E210" s="595"/>
      <c r="F210" s="62">
        <v>0.4</v>
      </c>
      <c r="G210" s="37">
        <v>6</v>
      </c>
      <c r="H210" s="62">
        <v>2.4</v>
      </c>
      <c r="I210" s="62">
        <v>2.67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97"/>
      <c r="R210" s="597"/>
      <c r="S210" s="597"/>
      <c r="T210" s="59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ref="Z210:Z215" si="36">IFERROR(IF(Y210=0,"",ROUNDUP(Y210/H210,0)*0.00651),"")</f>
        <v/>
      </c>
      <c r="AA210" s="68" t="s">
        <v>45</v>
      </c>
      <c r="AB210" s="69" t="s">
        <v>45</v>
      </c>
      <c r="AC210" s="274" t="s">
        <v>347</v>
      </c>
      <c r="AG210" s="78"/>
      <c r="AJ210" s="84" t="s">
        <v>45</v>
      </c>
      <c r="AK210" s="84">
        <v>0</v>
      </c>
      <c r="BB210" s="275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ht="27" customHeight="1">
      <c r="A211" s="63" t="s">
        <v>356</v>
      </c>
      <c r="B211" s="63" t="s">
        <v>357</v>
      </c>
      <c r="C211" s="36">
        <v>4301051752</v>
      </c>
      <c r="D211" s="595">
        <v>4680115882607</v>
      </c>
      <c r="E211" s="595"/>
      <c r="F211" s="62">
        <v>0.3</v>
      </c>
      <c r="G211" s="37">
        <v>6</v>
      </c>
      <c r="H211" s="62">
        <v>1.8</v>
      </c>
      <c r="I211" s="62">
        <v>2.052</v>
      </c>
      <c r="J211" s="37">
        <v>182</v>
      </c>
      <c r="K211" s="37" t="s">
        <v>90</v>
      </c>
      <c r="L211" s="37" t="s">
        <v>45</v>
      </c>
      <c r="M211" s="38" t="s">
        <v>105</v>
      </c>
      <c r="N211" s="38"/>
      <c r="O211" s="37">
        <v>45</v>
      </c>
      <c r="P211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97"/>
      <c r="R211" s="597"/>
      <c r="S211" s="597"/>
      <c r="T211" s="598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31"/>
        <v>0</v>
      </c>
      <c r="Z211" s="41" t="str">
        <f t="shared" si="36"/>
        <v/>
      </c>
      <c r="AA211" s="68" t="s">
        <v>45</v>
      </c>
      <c r="AB211" s="69" t="s">
        <v>45</v>
      </c>
      <c r="AC211" s="276" t="s">
        <v>358</v>
      </c>
      <c r="AG211" s="78"/>
      <c r="AJ211" s="84" t="s">
        <v>45</v>
      </c>
      <c r="AK211" s="84">
        <v>0</v>
      </c>
      <c r="BB211" s="277" t="s">
        <v>66</v>
      </c>
      <c r="BM211" s="78">
        <f t="shared" si="32"/>
        <v>0</v>
      </c>
      <c r="BN211" s="78">
        <f t="shared" si="33"/>
        <v>0</v>
      </c>
      <c r="BO211" s="78">
        <f t="shared" si="34"/>
        <v>0</v>
      </c>
      <c r="BP211" s="78">
        <f t="shared" si="35"/>
        <v>0</v>
      </c>
    </row>
    <row r="212" spans="1:68" ht="27" customHeight="1">
      <c r="A212" s="63" t="s">
        <v>359</v>
      </c>
      <c r="B212" s="63" t="s">
        <v>360</v>
      </c>
      <c r="C212" s="36">
        <v>4301051666</v>
      </c>
      <c r="D212" s="595">
        <v>4680115880092</v>
      </c>
      <c r="E212" s="595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97"/>
      <c r="R212" s="597"/>
      <c r="S212" s="597"/>
      <c r="T212" s="59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31"/>
        <v>0</v>
      </c>
      <c r="Z212" s="41" t="str">
        <f t="shared" si="36"/>
        <v/>
      </c>
      <c r="AA212" s="68" t="s">
        <v>45</v>
      </c>
      <c r="AB212" s="69" t="s">
        <v>45</v>
      </c>
      <c r="AC212" s="278" t="s">
        <v>353</v>
      </c>
      <c r="AG212" s="78"/>
      <c r="AJ212" s="84" t="s">
        <v>45</v>
      </c>
      <c r="AK212" s="84">
        <v>0</v>
      </c>
      <c r="BB212" s="279" t="s">
        <v>66</v>
      </c>
      <c r="BM212" s="78">
        <f t="shared" si="32"/>
        <v>0</v>
      </c>
      <c r="BN212" s="78">
        <f t="shared" si="33"/>
        <v>0</v>
      </c>
      <c r="BO212" s="78">
        <f t="shared" si="34"/>
        <v>0</v>
      </c>
      <c r="BP212" s="78">
        <f t="shared" si="35"/>
        <v>0</v>
      </c>
    </row>
    <row r="213" spans="1:68" ht="27" customHeight="1">
      <c r="A213" s="63" t="s">
        <v>361</v>
      </c>
      <c r="B213" s="63" t="s">
        <v>362</v>
      </c>
      <c r="C213" s="36">
        <v>4301051668</v>
      </c>
      <c r="D213" s="595">
        <v>4680115880221</v>
      </c>
      <c r="E213" s="595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89</v>
      </c>
      <c r="N213" s="38"/>
      <c r="O213" s="37">
        <v>45</v>
      </c>
      <c r="P213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97"/>
      <c r="R213" s="597"/>
      <c r="S213" s="597"/>
      <c r="T213" s="59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 t="shared" si="36"/>
        <v/>
      </c>
      <c r="AA213" s="68" t="s">
        <v>45</v>
      </c>
      <c r="AB213" s="69" t="s">
        <v>45</v>
      </c>
      <c r="AC213" s="280" t="s">
        <v>353</v>
      </c>
      <c r="AG213" s="78"/>
      <c r="AJ213" s="84" t="s">
        <v>45</v>
      </c>
      <c r="AK213" s="84">
        <v>0</v>
      </c>
      <c r="BB213" s="281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27" customHeight="1">
      <c r="A214" s="63" t="s">
        <v>363</v>
      </c>
      <c r="B214" s="63" t="s">
        <v>364</v>
      </c>
      <c r="C214" s="36">
        <v>4301051945</v>
      </c>
      <c r="D214" s="595">
        <v>4680115880504</v>
      </c>
      <c r="E214" s="595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97"/>
      <c r="R214" s="597"/>
      <c r="S214" s="597"/>
      <c r="T214" s="59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 t="shared" si="36"/>
        <v/>
      </c>
      <c r="AA214" s="68" t="s">
        <v>45</v>
      </c>
      <c r="AB214" s="69" t="s">
        <v>45</v>
      </c>
      <c r="AC214" s="282" t="s">
        <v>365</v>
      </c>
      <c r="AG214" s="78"/>
      <c r="AJ214" s="84" t="s">
        <v>45</v>
      </c>
      <c r="AK214" s="84">
        <v>0</v>
      </c>
      <c r="BB214" s="283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>
      <c r="A215" s="63" t="s">
        <v>366</v>
      </c>
      <c r="B215" s="63" t="s">
        <v>367</v>
      </c>
      <c r="C215" s="36">
        <v>4301051410</v>
      </c>
      <c r="D215" s="595">
        <v>4680115882164</v>
      </c>
      <c r="E215" s="595"/>
      <c r="F215" s="62">
        <v>0.4</v>
      </c>
      <c r="G215" s="37">
        <v>6</v>
      </c>
      <c r="H215" s="62">
        <v>2.4</v>
      </c>
      <c r="I215" s="62">
        <v>2.6579999999999999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97"/>
      <c r="R215" s="597"/>
      <c r="S215" s="597"/>
      <c r="T215" s="59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si="36"/>
        <v/>
      </c>
      <c r="AA215" s="68" t="s">
        <v>45</v>
      </c>
      <c r="AB215" s="69" t="s">
        <v>45</v>
      </c>
      <c r="AC215" s="284" t="s">
        <v>368</v>
      </c>
      <c r="AG215" s="78"/>
      <c r="AJ215" s="84" t="s">
        <v>45</v>
      </c>
      <c r="AK215" s="84">
        <v>0</v>
      </c>
      <c r="BB215" s="285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>
      <c r="A216" s="589"/>
      <c r="B216" s="589"/>
      <c r="C216" s="589"/>
      <c r="D216" s="589"/>
      <c r="E216" s="589"/>
      <c r="F216" s="589"/>
      <c r="G216" s="589"/>
      <c r="H216" s="589"/>
      <c r="I216" s="589"/>
      <c r="J216" s="589"/>
      <c r="K216" s="589"/>
      <c r="L216" s="589"/>
      <c r="M216" s="589"/>
      <c r="N216" s="589"/>
      <c r="O216" s="590"/>
      <c r="P216" s="586" t="s">
        <v>40</v>
      </c>
      <c r="Q216" s="587"/>
      <c r="R216" s="587"/>
      <c r="S216" s="587"/>
      <c r="T216" s="587"/>
      <c r="U216" s="587"/>
      <c r="V216" s="588"/>
      <c r="W216" s="42" t="s">
        <v>39</v>
      </c>
      <c r="X216" s="43">
        <f>IFERROR(X207/H207,"0")+IFERROR(X208/H208,"0")+IFERROR(X209/H209,"0")+IFERROR(X210/H210,"0")+IFERROR(X211/H211,"0")+IFERROR(X212/H212,"0")+IFERROR(X213/H213,"0")+IFERROR(X214/H214,"0")+IFERROR(X215/H215,"0")</f>
        <v>0</v>
      </c>
      <c r="Y216" s="43">
        <f>IFERROR(Y207/H207,"0")+IFERROR(Y208/H208,"0")+IFERROR(Y209/H209,"0")+IFERROR(Y210/H210,"0")+IFERROR(Y211/H211,"0")+IFERROR(Y212/H212,"0")+IFERROR(Y213/H213,"0")+IFERROR(Y214/H214,"0")+IFERROR(Y215/H215,"0")</f>
        <v>0</v>
      </c>
      <c r="Z216" s="43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7"/>
      <c r="AB216" s="67"/>
      <c r="AC216" s="67"/>
    </row>
    <row r="217" spans="1:68">
      <c r="A217" s="589"/>
      <c r="B217" s="589"/>
      <c r="C217" s="589"/>
      <c r="D217" s="589"/>
      <c r="E217" s="589"/>
      <c r="F217" s="589"/>
      <c r="G217" s="589"/>
      <c r="H217" s="589"/>
      <c r="I217" s="589"/>
      <c r="J217" s="589"/>
      <c r="K217" s="589"/>
      <c r="L217" s="589"/>
      <c r="M217" s="589"/>
      <c r="N217" s="589"/>
      <c r="O217" s="590"/>
      <c r="P217" s="586" t="s">
        <v>40</v>
      </c>
      <c r="Q217" s="587"/>
      <c r="R217" s="587"/>
      <c r="S217" s="587"/>
      <c r="T217" s="587"/>
      <c r="U217" s="587"/>
      <c r="V217" s="588"/>
      <c r="W217" s="42" t="s">
        <v>0</v>
      </c>
      <c r="X217" s="43">
        <f>IFERROR(SUM(X207:X215),"0")</f>
        <v>0</v>
      </c>
      <c r="Y217" s="43">
        <f>IFERROR(SUM(Y207:Y215),"0")</f>
        <v>0</v>
      </c>
      <c r="Z217" s="42"/>
      <c r="AA217" s="67"/>
      <c r="AB217" s="67"/>
      <c r="AC217" s="67"/>
    </row>
    <row r="218" spans="1:68" ht="14.25" customHeight="1">
      <c r="A218" s="600" t="s">
        <v>185</v>
      </c>
      <c r="B218" s="600"/>
      <c r="C218" s="600"/>
      <c r="D218" s="600"/>
      <c r="E218" s="600"/>
      <c r="F218" s="600"/>
      <c r="G218" s="600"/>
      <c r="H218" s="600"/>
      <c r="I218" s="600"/>
      <c r="J218" s="600"/>
      <c r="K218" s="600"/>
      <c r="L218" s="600"/>
      <c r="M218" s="600"/>
      <c r="N218" s="600"/>
      <c r="O218" s="600"/>
      <c r="P218" s="600"/>
      <c r="Q218" s="600"/>
      <c r="R218" s="600"/>
      <c r="S218" s="600"/>
      <c r="T218" s="600"/>
      <c r="U218" s="600"/>
      <c r="V218" s="600"/>
      <c r="W218" s="600"/>
      <c r="X218" s="600"/>
      <c r="Y218" s="600"/>
      <c r="Z218" s="600"/>
      <c r="AA218" s="66"/>
      <c r="AB218" s="66"/>
      <c r="AC218" s="80"/>
    </row>
    <row r="219" spans="1:68" ht="27" customHeight="1">
      <c r="A219" s="63" t="s">
        <v>369</v>
      </c>
      <c r="B219" s="63" t="s">
        <v>370</v>
      </c>
      <c r="C219" s="36">
        <v>4301060463</v>
      </c>
      <c r="D219" s="595">
        <v>4680115880818</v>
      </c>
      <c r="E219" s="59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105</v>
      </c>
      <c r="N219" s="38"/>
      <c r="O219" s="37">
        <v>40</v>
      </c>
      <c r="P219" s="7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97"/>
      <c r="R219" s="597"/>
      <c r="S219" s="597"/>
      <c r="T219" s="598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t="27" customHeight="1">
      <c r="A220" s="63" t="s">
        <v>372</v>
      </c>
      <c r="B220" s="63" t="s">
        <v>373</v>
      </c>
      <c r="C220" s="36">
        <v>4301060389</v>
      </c>
      <c r="D220" s="595">
        <v>4680115880801</v>
      </c>
      <c r="E220" s="595"/>
      <c r="F220" s="62">
        <v>0.4</v>
      </c>
      <c r="G220" s="37">
        <v>6</v>
      </c>
      <c r="H220" s="62">
        <v>2.4</v>
      </c>
      <c r="I220" s="62">
        <v>2.6520000000000001</v>
      </c>
      <c r="J220" s="37">
        <v>182</v>
      </c>
      <c r="K220" s="37" t="s">
        <v>90</v>
      </c>
      <c r="L220" s="37" t="s">
        <v>45</v>
      </c>
      <c r="M220" s="38" t="s">
        <v>89</v>
      </c>
      <c r="N220" s="38"/>
      <c r="O220" s="37">
        <v>40</v>
      </c>
      <c r="P220" s="74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97"/>
      <c r="R220" s="597"/>
      <c r="S220" s="597"/>
      <c r="T220" s="598"/>
      <c r="U220" s="39" t="s">
        <v>45</v>
      </c>
      <c r="V220" s="39" t="s">
        <v>45</v>
      </c>
      <c r="W220" s="40" t="s">
        <v>0</v>
      </c>
      <c r="X220" s="58">
        <v>0</v>
      </c>
      <c r="Y220" s="55">
        <f>IFERROR(IF(X220="",0,CEILING((X220/$H220),1)*$H220),"")</f>
        <v>0</v>
      </c>
      <c r="Z220" s="41" t="str">
        <f>IFERROR(IF(Y220=0,"",ROUNDUP(Y220/H220,0)*0.00651),"")</f>
        <v/>
      </c>
      <c r="AA220" s="68" t="s">
        <v>45</v>
      </c>
      <c r="AB220" s="69" t="s">
        <v>45</v>
      </c>
      <c r="AC220" s="288" t="s">
        <v>374</v>
      </c>
      <c r="AG220" s="78"/>
      <c r="AJ220" s="84" t="s">
        <v>45</v>
      </c>
      <c r="AK220" s="84">
        <v>0</v>
      </c>
      <c r="BB220" s="289" t="s">
        <v>66</v>
      </c>
      <c r="BM220" s="78">
        <f>IFERROR(X220*I220/H220,"0")</f>
        <v>0</v>
      </c>
      <c r="BN220" s="78">
        <f>IFERROR(Y220*I220/H220,"0")</f>
        <v>0</v>
      </c>
      <c r="BO220" s="78">
        <f>IFERROR(1/J220*(X220/H220),"0")</f>
        <v>0</v>
      </c>
      <c r="BP220" s="78">
        <f>IFERROR(1/J220*(Y220/H220),"0")</f>
        <v>0</v>
      </c>
    </row>
    <row r="221" spans="1:68">
      <c r="A221" s="589"/>
      <c r="B221" s="589"/>
      <c r="C221" s="589"/>
      <c r="D221" s="589"/>
      <c r="E221" s="589"/>
      <c r="F221" s="589"/>
      <c r="G221" s="589"/>
      <c r="H221" s="589"/>
      <c r="I221" s="589"/>
      <c r="J221" s="589"/>
      <c r="K221" s="589"/>
      <c r="L221" s="589"/>
      <c r="M221" s="589"/>
      <c r="N221" s="589"/>
      <c r="O221" s="590"/>
      <c r="P221" s="586" t="s">
        <v>40</v>
      </c>
      <c r="Q221" s="587"/>
      <c r="R221" s="587"/>
      <c r="S221" s="587"/>
      <c r="T221" s="587"/>
      <c r="U221" s="587"/>
      <c r="V221" s="588"/>
      <c r="W221" s="42" t="s">
        <v>39</v>
      </c>
      <c r="X221" s="43">
        <f>IFERROR(X219/H219,"0")+IFERROR(X220/H220,"0")</f>
        <v>0</v>
      </c>
      <c r="Y221" s="43">
        <f>IFERROR(Y219/H219,"0")+IFERROR(Y220/H220,"0")</f>
        <v>0</v>
      </c>
      <c r="Z221" s="43">
        <f>IFERROR(IF(Z219="",0,Z219),"0")+IFERROR(IF(Z220="",0,Z220),"0")</f>
        <v>0</v>
      </c>
      <c r="AA221" s="67"/>
      <c r="AB221" s="67"/>
      <c r="AC221" s="67"/>
    </row>
    <row r="222" spans="1:68">
      <c r="A222" s="589"/>
      <c r="B222" s="589"/>
      <c r="C222" s="589"/>
      <c r="D222" s="589"/>
      <c r="E222" s="589"/>
      <c r="F222" s="589"/>
      <c r="G222" s="589"/>
      <c r="H222" s="589"/>
      <c r="I222" s="589"/>
      <c r="J222" s="589"/>
      <c r="K222" s="589"/>
      <c r="L222" s="589"/>
      <c r="M222" s="589"/>
      <c r="N222" s="589"/>
      <c r="O222" s="590"/>
      <c r="P222" s="586" t="s">
        <v>40</v>
      </c>
      <c r="Q222" s="587"/>
      <c r="R222" s="587"/>
      <c r="S222" s="587"/>
      <c r="T222" s="587"/>
      <c r="U222" s="587"/>
      <c r="V222" s="588"/>
      <c r="W222" s="42" t="s">
        <v>0</v>
      </c>
      <c r="X222" s="43">
        <f>IFERROR(SUM(X219:X220),"0")</f>
        <v>0</v>
      </c>
      <c r="Y222" s="43">
        <f>IFERROR(SUM(Y219:Y220),"0")</f>
        <v>0</v>
      </c>
      <c r="Z222" s="42"/>
      <c r="AA222" s="67"/>
      <c r="AB222" s="67"/>
      <c r="AC222" s="67"/>
    </row>
    <row r="223" spans="1:68" ht="16.5" customHeight="1">
      <c r="A223" s="599" t="s">
        <v>375</v>
      </c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599"/>
      <c r="P223" s="599"/>
      <c r="Q223" s="599"/>
      <c r="R223" s="599"/>
      <c r="S223" s="599"/>
      <c r="T223" s="599"/>
      <c r="U223" s="599"/>
      <c r="V223" s="599"/>
      <c r="W223" s="599"/>
      <c r="X223" s="599"/>
      <c r="Y223" s="599"/>
      <c r="Z223" s="599"/>
      <c r="AA223" s="65"/>
      <c r="AB223" s="65"/>
      <c r="AC223" s="79"/>
    </row>
    <row r="224" spans="1:68" ht="14.25" customHeight="1">
      <c r="A224" s="600" t="s">
        <v>114</v>
      </c>
      <c r="B224" s="600"/>
      <c r="C224" s="600"/>
      <c r="D224" s="600"/>
      <c r="E224" s="600"/>
      <c r="F224" s="600"/>
      <c r="G224" s="600"/>
      <c r="H224" s="600"/>
      <c r="I224" s="600"/>
      <c r="J224" s="600"/>
      <c r="K224" s="600"/>
      <c r="L224" s="600"/>
      <c r="M224" s="600"/>
      <c r="N224" s="600"/>
      <c r="O224" s="600"/>
      <c r="P224" s="600"/>
      <c r="Q224" s="600"/>
      <c r="R224" s="600"/>
      <c r="S224" s="600"/>
      <c r="T224" s="600"/>
      <c r="U224" s="600"/>
      <c r="V224" s="600"/>
      <c r="W224" s="600"/>
      <c r="X224" s="600"/>
      <c r="Y224" s="600"/>
      <c r="Z224" s="600"/>
      <c r="AA224" s="66"/>
      <c r="AB224" s="66"/>
      <c r="AC224" s="80"/>
    </row>
    <row r="225" spans="1:68" ht="27" customHeight="1">
      <c r="A225" s="63" t="s">
        <v>376</v>
      </c>
      <c r="B225" s="63" t="s">
        <v>377</v>
      </c>
      <c r="C225" s="36">
        <v>4301011826</v>
      </c>
      <c r="D225" s="595">
        <v>4680115884137</v>
      </c>
      <c r="E225" s="595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97"/>
      <c r="R225" s="597"/>
      <c r="S225" s="597"/>
      <c r="T225" s="598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1" si="37">IFERROR(IF(X225="",0,CEILING((X225/$H225),1)*$H225),"")</f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ref="BM225:BM231" si="38">IFERROR(X225*I225/H225,"0")</f>
        <v>0</v>
      </c>
      <c r="BN225" s="78">
        <f t="shared" ref="BN225:BN231" si="39">IFERROR(Y225*I225/H225,"0")</f>
        <v>0</v>
      </c>
      <c r="BO225" s="78">
        <f t="shared" ref="BO225:BO231" si="40">IFERROR(1/J225*(X225/H225),"0")</f>
        <v>0</v>
      </c>
      <c r="BP225" s="78">
        <f t="shared" ref="BP225:BP231" si="41">IFERROR(1/J225*(Y225/H225),"0")</f>
        <v>0</v>
      </c>
    </row>
    <row r="226" spans="1:68" ht="27" customHeight="1">
      <c r="A226" s="63" t="s">
        <v>379</v>
      </c>
      <c r="B226" s="63" t="s">
        <v>380</v>
      </c>
      <c r="C226" s="36">
        <v>4301011724</v>
      </c>
      <c r="D226" s="595">
        <v>4680115884236</v>
      </c>
      <c r="E226" s="595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97"/>
      <c r="R226" s="597"/>
      <c r="S226" s="597"/>
      <c r="T226" s="598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t="27" customHeight="1">
      <c r="A227" s="63" t="s">
        <v>382</v>
      </c>
      <c r="B227" s="63" t="s">
        <v>383</v>
      </c>
      <c r="C227" s="36">
        <v>4301011721</v>
      </c>
      <c r="D227" s="595">
        <v>4680115884175</v>
      </c>
      <c r="E227" s="595"/>
      <c r="F227" s="62">
        <v>1.45</v>
      </c>
      <c r="G227" s="37">
        <v>8</v>
      </c>
      <c r="H227" s="62">
        <v>11.6</v>
      </c>
      <c r="I227" s="62">
        <v>12.035</v>
      </c>
      <c r="J227" s="37">
        <v>64</v>
      </c>
      <c r="K227" s="37" t="s">
        <v>119</v>
      </c>
      <c r="L227" s="37" t="s">
        <v>45</v>
      </c>
      <c r="M227" s="38" t="s">
        <v>118</v>
      </c>
      <c r="N227" s="38"/>
      <c r="O227" s="37">
        <v>55</v>
      </c>
      <c r="P227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97"/>
      <c r="R227" s="597"/>
      <c r="S227" s="597"/>
      <c r="T227" s="598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7"/>
        <v>0</v>
      </c>
      <c r="Z227" s="41" t="str">
        <f>IFERROR(IF(Y227=0,"",ROUNDUP(Y227/H227,0)*0.01898),"")</f>
        <v/>
      </c>
      <c r="AA227" s="68" t="s">
        <v>45</v>
      </c>
      <c r="AB227" s="69" t="s">
        <v>45</v>
      </c>
      <c r="AC227" s="294" t="s">
        <v>384</v>
      </c>
      <c r="AG227" s="78"/>
      <c r="AJ227" s="84" t="s">
        <v>45</v>
      </c>
      <c r="AK227" s="84">
        <v>0</v>
      </c>
      <c r="BB227" s="295" t="s">
        <v>66</v>
      </c>
      <c r="BM227" s="78">
        <f t="shared" si="38"/>
        <v>0</v>
      </c>
      <c r="BN227" s="78">
        <f t="shared" si="39"/>
        <v>0</v>
      </c>
      <c r="BO227" s="78">
        <f t="shared" si="40"/>
        <v>0</v>
      </c>
      <c r="BP227" s="78">
        <f t="shared" si="41"/>
        <v>0</v>
      </c>
    </row>
    <row r="228" spans="1:68" ht="27" customHeight="1">
      <c r="A228" s="63" t="s">
        <v>385</v>
      </c>
      <c r="B228" s="63" t="s">
        <v>386</v>
      </c>
      <c r="C228" s="36">
        <v>4301011824</v>
      </c>
      <c r="D228" s="595">
        <v>4680115884144</v>
      </c>
      <c r="E228" s="595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97"/>
      <c r="R228" s="597"/>
      <c r="S228" s="597"/>
      <c r="T228" s="598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7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378</v>
      </c>
      <c r="AG228" s="78"/>
      <c r="AJ228" s="84" t="s">
        <v>45</v>
      </c>
      <c r="AK228" s="84">
        <v>0</v>
      </c>
      <c r="BB228" s="297" t="s">
        <v>66</v>
      </c>
      <c r="BM228" s="78">
        <f t="shared" si="38"/>
        <v>0</v>
      </c>
      <c r="BN228" s="78">
        <f t="shared" si="39"/>
        <v>0</v>
      </c>
      <c r="BO228" s="78">
        <f t="shared" si="40"/>
        <v>0</v>
      </c>
      <c r="BP228" s="78">
        <f t="shared" si="41"/>
        <v>0</v>
      </c>
    </row>
    <row r="229" spans="1:68" ht="27" customHeight="1">
      <c r="A229" s="63" t="s">
        <v>387</v>
      </c>
      <c r="B229" s="63" t="s">
        <v>388</v>
      </c>
      <c r="C229" s="36">
        <v>4301012149</v>
      </c>
      <c r="D229" s="595">
        <v>4680115886551</v>
      </c>
      <c r="E229" s="595"/>
      <c r="F229" s="62">
        <v>0.4</v>
      </c>
      <c r="G229" s="37">
        <v>10</v>
      </c>
      <c r="H229" s="62">
        <v>4</v>
      </c>
      <c r="I229" s="62">
        <v>4.21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97"/>
      <c r="R229" s="597"/>
      <c r="S229" s="597"/>
      <c r="T229" s="598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7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389</v>
      </c>
      <c r="AG229" s="78"/>
      <c r="AJ229" s="84" t="s">
        <v>45</v>
      </c>
      <c r="AK229" s="84">
        <v>0</v>
      </c>
      <c r="BB229" s="299" t="s">
        <v>66</v>
      </c>
      <c r="BM229" s="78">
        <f t="shared" si="38"/>
        <v>0</v>
      </c>
      <c r="BN229" s="78">
        <f t="shared" si="39"/>
        <v>0</v>
      </c>
      <c r="BO229" s="78">
        <f t="shared" si="40"/>
        <v>0</v>
      </c>
      <c r="BP229" s="78">
        <f t="shared" si="41"/>
        <v>0</v>
      </c>
    </row>
    <row r="230" spans="1:68" ht="27" customHeight="1">
      <c r="A230" s="63" t="s">
        <v>390</v>
      </c>
      <c r="B230" s="63" t="s">
        <v>391</v>
      </c>
      <c r="C230" s="36">
        <v>4301011726</v>
      </c>
      <c r="D230" s="595">
        <v>4680115884182</v>
      </c>
      <c r="E230" s="595"/>
      <c r="F230" s="62">
        <v>0.37</v>
      </c>
      <c r="G230" s="37">
        <v>10</v>
      </c>
      <c r="H230" s="62">
        <v>3.7</v>
      </c>
      <c r="I230" s="62">
        <v>3.91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97"/>
      <c r="R230" s="597"/>
      <c r="S230" s="597"/>
      <c r="T230" s="59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7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381</v>
      </c>
      <c r="AG230" s="78"/>
      <c r="AJ230" s="84" t="s">
        <v>45</v>
      </c>
      <c r="AK230" s="84">
        <v>0</v>
      </c>
      <c r="BB230" s="301" t="s">
        <v>66</v>
      </c>
      <c r="BM230" s="78">
        <f t="shared" si="38"/>
        <v>0</v>
      </c>
      <c r="BN230" s="78">
        <f t="shared" si="39"/>
        <v>0</v>
      </c>
      <c r="BO230" s="78">
        <f t="shared" si="40"/>
        <v>0</v>
      </c>
      <c r="BP230" s="78">
        <f t="shared" si="41"/>
        <v>0</v>
      </c>
    </row>
    <row r="231" spans="1:68" ht="27" customHeight="1">
      <c r="A231" s="63" t="s">
        <v>392</v>
      </c>
      <c r="B231" s="63" t="s">
        <v>393</v>
      </c>
      <c r="C231" s="36">
        <v>4301011722</v>
      </c>
      <c r="D231" s="595">
        <v>4680115884205</v>
      </c>
      <c r="E231" s="595"/>
      <c r="F231" s="62">
        <v>0.4</v>
      </c>
      <c r="G231" s="37">
        <v>10</v>
      </c>
      <c r="H231" s="62">
        <v>4</v>
      </c>
      <c r="I231" s="62">
        <v>4.21</v>
      </c>
      <c r="J231" s="37">
        <v>132</v>
      </c>
      <c r="K231" s="37" t="s">
        <v>122</v>
      </c>
      <c r="L231" s="37" t="s">
        <v>45</v>
      </c>
      <c r="M231" s="38" t="s">
        <v>118</v>
      </c>
      <c r="N231" s="38"/>
      <c r="O231" s="37">
        <v>55</v>
      </c>
      <c r="P231" s="7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97"/>
      <c r="R231" s="597"/>
      <c r="S231" s="597"/>
      <c r="T231" s="59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02" t="s">
        <v>384</v>
      </c>
      <c r="AG231" s="78"/>
      <c r="AJ231" s="84" t="s">
        <v>45</v>
      </c>
      <c r="AK231" s="84">
        <v>0</v>
      </c>
      <c r="BB231" s="303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>
      <c r="A232" s="589"/>
      <c r="B232" s="589"/>
      <c r="C232" s="589"/>
      <c r="D232" s="589"/>
      <c r="E232" s="589"/>
      <c r="F232" s="589"/>
      <c r="G232" s="589"/>
      <c r="H232" s="589"/>
      <c r="I232" s="589"/>
      <c r="J232" s="589"/>
      <c r="K232" s="589"/>
      <c r="L232" s="589"/>
      <c r="M232" s="589"/>
      <c r="N232" s="589"/>
      <c r="O232" s="590"/>
      <c r="P232" s="586" t="s">
        <v>40</v>
      </c>
      <c r="Q232" s="587"/>
      <c r="R232" s="587"/>
      <c r="S232" s="587"/>
      <c r="T232" s="587"/>
      <c r="U232" s="587"/>
      <c r="V232" s="588"/>
      <c r="W232" s="42" t="s">
        <v>39</v>
      </c>
      <c r="X232" s="43">
        <f>IFERROR(X225/H225,"0")+IFERROR(X226/H226,"0")+IFERROR(X227/H227,"0")+IFERROR(X228/H228,"0")+IFERROR(X229/H229,"0")+IFERROR(X230/H230,"0")+IFERROR(X231/H231,"0")</f>
        <v>0</v>
      </c>
      <c r="Y232" s="43">
        <f>IFERROR(Y225/H225,"0")+IFERROR(Y226/H226,"0")+IFERROR(Y227/H227,"0")+IFERROR(Y228/H228,"0")+IFERROR(Y229/H229,"0")+IFERROR(Y230/H230,"0")+IFERROR(Y231/H231,"0")</f>
        <v>0</v>
      </c>
      <c r="Z232" s="43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67"/>
      <c r="AB232" s="67"/>
      <c r="AC232" s="67"/>
    </row>
    <row r="233" spans="1:68">
      <c r="A233" s="589"/>
      <c r="B233" s="589"/>
      <c r="C233" s="589"/>
      <c r="D233" s="589"/>
      <c r="E233" s="589"/>
      <c r="F233" s="589"/>
      <c r="G233" s="589"/>
      <c r="H233" s="589"/>
      <c r="I233" s="589"/>
      <c r="J233" s="589"/>
      <c r="K233" s="589"/>
      <c r="L233" s="589"/>
      <c r="M233" s="589"/>
      <c r="N233" s="589"/>
      <c r="O233" s="590"/>
      <c r="P233" s="586" t="s">
        <v>40</v>
      </c>
      <c r="Q233" s="587"/>
      <c r="R233" s="587"/>
      <c r="S233" s="587"/>
      <c r="T233" s="587"/>
      <c r="U233" s="587"/>
      <c r="V233" s="588"/>
      <c r="W233" s="42" t="s">
        <v>0</v>
      </c>
      <c r="X233" s="43">
        <f>IFERROR(SUM(X225:X231),"0")</f>
        <v>0</v>
      </c>
      <c r="Y233" s="43">
        <f>IFERROR(SUM(Y225:Y231),"0")</f>
        <v>0</v>
      </c>
      <c r="Z233" s="42"/>
      <c r="AA233" s="67"/>
      <c r="AB233" s="67"/>
      <c r="AC233" s="67"/>
    </row>
    <row r="234" spans="1:68" ht="14.25" customHeight="1">
      <c r="A234" s="600" t="s">
        <v>150</v>
      </c>
      <c r="B234" s="600"/>
      <c r="C234" s="600"/>
      <c r="D234" s="600"/>
      <c r="E234" s="600"/>
      <c r="F234" s="600"/>
      <c r="G234" s="600"/>
      <c r="H234" s="600"/>
      <c r="I234" s="600"/>
      <c r="J234" s="600"/>
      <c r="K234" s="600"/>
      <c r="L234" s="600"/>
      <c r="M234" s="600"/>
      <c r="N234" s="600"/>
      <c r="O234" s="600"/>
      <c r="P234" s="600"/>
      <c r="Q234" s="600"/>
      <c r="R234" s="600"/>
      <c r="S234" s="600"/>
      <c r="T234" s="600"/>
      <c r="U234" s="600"/>
      <c r="V234" s="600"/>
      <c r="W234" s="600"/>
      <c r="X234" s="600"/>
      <c r="Y234" s="600"/>
      <c r="Z234" s="600"/>
      <c r="AA234" s="66"/>
      <c r="AB234" s="66"/>
      <c r="AC234" s="80"/>
    </row>
    <row r="235" spans="1:68" ht="27" customHeight="1">
      <c r="A235" s="63" t="s">
        <v>394</v>
      </c>
      <c r="B235" s="63" t="s">
        <v>395</v>
      </c>
      <c r="C235" s="36">
        <v>4301020340</v>
      </c>
      <c r="D235" s="595">
        <v>4680115885721</v>
      </c>
      <c r="E235" s="595"/>
      <c r="F235" s="62">
        <v>0.33</v>
      </c>
      <c r="G235" s="37">
        <v>6</v>
      </c>
      <c r="H235" s="62">
        <v>1.98</v>
      </c>
      <c r="I235" s="62">
        <v>2.08</v>
      </c>
      <c r="J235" s="37">
        <v>234</v>
      </c>
      <c r="K235" s="37" t="s">
        <v>84</v>
      </c>
      <c r="L235" s="37" t="s">
        <v>45</v>
      </c>
      <c r="M235" s="38" t="s">
        <v>89</v>
      </c>
      <c r="N235" s="38"/>
      <c r="O235" s="37">
        <v>50</v>
      </c>
      <c r="P235" s="73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97"/>
      <c r="R235" s="597"/>
      <c r="S235" s="597"/>
      <c r="T235" s="598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IFERROR(IF(Y235=0,"",ROUNDUP(Y235/H235,0)*0.00502),"")</f>
        <v/>
      </c>
      <c r="AA235" s="68" t="s">
        <v>45</v>
      </c>
      <c r="AB235" s="69" t="s">
        <v>45</v>
      </c>
      <c r="AC235" s="304" t="s">
        <v>396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t="27" customHeight="1">
      <c r="A236" s="63" t="s">
        <v>394</v>
      </c>
      <c r="B236" s="63" t="s">
        <v>397</v>
      </c>
      <c r="C236" s="36">
        <v>4301020377</v>
      </c>
      <c r="D236" s="595">
        <v>4680115885981</v>
      </c>
      <c r="E236" s="595"/>
      <c r="F236" s="62">
        <v>0.33</v>
      </c>
      <c r="G236" s="37">
        <v>6</v>
      </c>
      <c r="H236" s="62">
        <v>1.98</v>
      </c>
      <c r="I236" s="62">
        <v>2.08</v>
      </c>
      <c r="J236" s="37">
        <v>234</v>
      </c>
      <c r="K236" s="37" t="s">
        <v>84</v>
      </c>
      <c r="L236" s="37" t="s">
        <v>45</v>
      </c>
      <c r="M236" s="38" t="s">
        <v>89</v>
      </c>
      <c r="N236" s="38"/>
      <c r="O236" s="37">
        <v>50</v>
      </c>
      <c r="P236" s="73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97"/>
      <c r="R236" s="597"/>
      <c r="S236" s="597"/>
      <c r="T236" s="598"/>
      <c r="U236" s="39" t="s">
        <v>45</v>
      </c>
      <c r="V236" s="39" t="s">
        <v>45</v>
      </c>
      <c r="W236" s="40" t="s">
        <v>0</v>
      </c>
      <c r="X236" s="58">
        <v>0</v>
      </c>
      <c r="Y236" s="55">
        <f>IFERROR(IF(X236="",0,CEILING((X236/$H236),1)*$H236),"")</f>
        <v>0</v>
      </c>
      <c r="Z236" s="41" t="str">
        <f>IFERROR(IF(Y236=0,"",ROUNDUP(Y236/H236,0)*0.00502),"")</f>
        <v/>
      </c>
      <c r="AA236" s="68" t="s">
        <v>45</v>
      </c>
      <c r="AB236" s="69" t="s">
        <v>45</v>
      </c>
      <c r="AC236" s="306" t="s">
        <v>396</v>
      </c>
      <c r="AG236" s="78"/>
      <c r="AJ236" s="84" t="s">
        <v>45</v>
      </c>
      <c r="AK236" s="84">
        <v>0</v>
      </c>
      <c r="BB236" s="307" t="s">
        <v>66</v>
      </c>
      <c r="BM236" s="78">
        <f>IFERROR(X236*I236/H236,"0")</f>
        <v>0</v>
      </c>
      <c r="BN236" s="78">
        <f>IFERROR(Y236*I236/H236,"0")</f>
        <v>0</v>
      </c>
      <c r="BO236" s="78">
        <f>IFERROR(1/J236*(X236/H236),"0")</f>
        <v>0</v>
      </c>
      <c r="BP236" s="78">
        <f>IFERROR(1/J236*(Y236/H236),"0")</f>
        <v>0</v>
      </c>
    </row>
    <row r="237" spans="1:68">
      <c r="A237" s="589"/>
      <c r="B237" s="589"/>
      <c r="C237" s="589"/>
      <c r="D237" s="589"/>
      <c r="E237" s="589"/>
      <c r="F237" s="589"/>
      <c r="G237" s="589"/>
      <c r="H237" s="589"/>
      <c r="I237" s="589"/>
      <c r="J237" s="589"/>
      <c r="K237" s="589"/>
      <c r="L237" s="589"/>
      <c r="M237" s="589"/>
      <c r="N237" s="589"/>
      <c r="O237" s="590"/>
      <c r="P237" s="586" t="s">
        <v>40</v>
      </c>
      <c r="Q237" s="587"/>
      <c r="R237" s="587"/>
      <c r="S237" s="587"/>
      <c r="T237" s="587"/>
      <c r="U237" s="587"/>
      <c r="V237" s="588"/>
      <c r="W237" s="42" t="s">
        <v>39</v>
      </c>
      <c r="X237" s="43">
        <f>IFERROR(X235/H235,"0")+IFERROR(X236/H236,"0")</f>
        <v>0</v>
      </c>
      <c r="Y237" s="43">
        <f>IFERROR(Y235/H235,"0")+IFERROR(Y236/H236,"0")</f>
        <v>0</v>
      </c>
      <c r="Z237" s="43">
        <f>IFERROR(IF(Z235="",0,Z235),"0")+IFERROR(IF(Z236="",0,Z236),"0")</f>
        <v>0</v>
      </c>
      <c r="AA237" s="67"/>
      <c r="AB237" s="67"/>
      <c r="AC237" s="67"/>
    </row>
    <row r="238" spans="1:68">
      <c r="A238" s="589"/>
      <c r="B238" s="589"/>
      <c r="C238" s="589"/>
      <c r="D238" s="589"/>
      <c r="E238" s="589"/>
      <c r="F238" s="589"/>
      <c r="G238" s="589"/>
      <c r="H238" s="589"/>
      <c r="I238" s="589"/>
      <c r="J238" s="589"/>
      <c r="K238" s="589"/>
      <c r="L238" s="589"/>
      <c r="M238" s="589"/>
      <c r="N238" s="589"/>
      <c r="O238" s="590"/>
      <c r="P238" s="586" t="s">
        <v>40</v>
      </c>
      <c r="Q238" s="587"/>
      <c r="R238" s="587"/>
      <c r="S238" s="587"/>
      <c r="T238" s="587"/>
      <c r="U238" s="587"/>
      <c r="V238" s="588"/>
      <c r="W238" s="42" t="s">
        <v>0</v>
      </c>
      <c r="X238" s="43">
        <f>IFERROR(SUM(X235:X236),"0")</f>
        <v>0</v>
      </c>
      <c r="Y238" s="43">
        <f>IFERROR(SUM(Y235:Y236),"0")</f>
        <v>0</v>
      </c>
      <c r="Z238" s="42"/>
      <c r="AA238" s="67"/>
      <c r="AB238" s="67"/>
      <c r="AC238" s="67"/>
    </row>
    <row r="239" spans="1:68" ht="14.25" customHeight="1">
      <c r="A239" s="600" t="s">
        <v>398</v>
      </c>
      <c r="B239" s="600"/>
      <c r="C239" s="600"/>
      <c r="D239" s="600"/>
      <c r="E239" s="600"/>
      <c r="F239" s="600"/>
      <c r="G239" s="600"/>
      <c r="H239" s="600"/>
      <c r="I239" s="600"/>
      <c r="J239" s="600"/>
      <c r="K239" s="600"/>
      <c r="L239" s="600"/>
      <c r="M239" s="600"/>
      <c r="N239" s="600"/>
      <c r="O239" s="600"/>
      <c r="P239" s="600"/>
      <c r="Q239" s="600"/>
      <c r="R239" s="600"/>
      <c r="S239" s="600"/>
      <c r="T239" s="600"/>
      <c r="U239" s="600"/>
      <c r="V239" s="600"/>
      <c r="W239" s="600"/>
      <c r="X239" s="600"/>
      <c r="Y239" s="600"/>
      <c r="Z239" s="600"/>
      <c r="AA239" s="66"/>
      <c r="AB239" s="66"/>
      <c r="AC239" s="80"/>
    </row>
    <row r="240" spans="1:68" ht="27" customHeight="1">
      <c r="A240" s="63" t="s">
        <v>399</v>
      </c>
      <c r="B240" s="63" t="s">
        <v>400</v>
      </c>
      <c r="C240" s="36">
        <v>4301040362</v>
      </c>
      <c r="D240" s="595">
        <v>4680115886803</v>
      </c>
      <c r="E240" s="595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305</v>
      </c>
      <c r="L240" s="37" t="s">
        <v>45</v>
      </c>
      <c r="M240" s="38" t="s">
        <v>304</v>
      </c>
      <c r="N240" s="38"/>
      <c r="O240" s="37">
        <v>45</v>
      </c>
      <c r="P240" s="735" t="s">
        <v>401</v>
      </c>
      <c r="Q240" s="597"/>
      <c r="R240" s="597"/>
      <c r="S240" s="597"/>
      <c r="T240" s="598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>
      <c r="A241" s="589"/>
      <c r="B241" s="589"/>
      <c r="C241" s="589"/>
      <c r="D241" s="589"/>
      <c r="E241" s="589"/>
      <c r="F241" s="589"/>
      <c r="G241" s="589"/>
      <c r="H241" s="589"/>
      <c r="I241" s="589"/>
      <c r="J241" s="589"/>
      <c r="K241" s="589"/>
      <c r="L241" s="589"/>
      <c r="M241" s="589"/>
      <c r="N241" s="589"/>
      <c r="O241" s="590"/>
      <c r="P241" s="586" t="s">
        <v>40</v>
      </c>
      <c r="Q241" s="587"/>
      <c r="R241" s="587"/>
      <c r="S241" s="587"/>
      <c r="T241" s="587"/>
      <c r="U241" s="587"/>
      <c r="V241" s="588"/>
      <c r="W241" s="42" t="s">
        <v>39</v>
      </c>
      <c r="X241" s="43">
        <f>IFERROR(X240/H240,"0")</f>
        <v>0</v>
      </c>
      <c r="Y241" s="43">
        <f>IFERROR(Y240/H240,"0")</f>
        <v>0</v>
      </c>
      <c r="Z241" s="43">
        <f>IFERROR(IF(Z240="",0,Z240),"0")</f>
        <v>0</v>
      </c>
      <c r="AA241" s="67"/>
      <c r="AB241" s="67"/>
      <c r="AC241" s="67"/>
    </row>
    <row r="242" spans="1:68">
      <c r="A242" s="589"/>
      <c r="B242" s="589"/>
      <c r="C242" s="589"/>
      <c r="D242" s="589"/>
      <c r="E242" s="589"/>
      <c r="F242" s="589"/>
      <c r="G242" s="589"/>
      <c r="H242" s="589"/>
      <c r="I242" s="589"/>
      <c r="J242" s="589"/>
      <c r="K242" s="589"/>
      <c r="L242" s="589"/>
      <c r="M242" s="589"/>
      <c r="N242" s="589"/>
      <c r="O242" s="590"/>
      <c r="P242" s="586" t="s">
        <v>40</v>
      </c>
      <c r="Q242" s="587"/>
      <c r="R242" s="587"/>
      <c r="S242" s="587"/>
      <c r="T242" s="587"/>
      <c r="U242" s="587"/>
      <c r="V242" s="588"/>
      <c r="W242" s="42" t="s">
        <v>0</v>
      </c>
      <c r="X242" s="43">
        <f>IFERROR(SUM(X240:X240),"0")</f>
        <v>0</v>
      </c>
      <c r="Y242" s="43">
        <f>IFERROR(SUM(Y240:Y240),"0")</f>
        <v>0</v>
      </c>
      <c r="Z242" s="42"/>
      <c r="AA242" s="67"/>
      <c r="AB242" s="67"/>
      <c r="AC242" s="67"/>
    </row>
    <row r="243" spans="1:68" ht="14.25" customHeight="1">
      <c r="A243" s="600" t="s">
        <v>403</v>
      </c>
      <c r="B243" s="600"/>
      <c r="C243" s="600"/>
      <c r="D243" s="600"/>
      <c r="E243" s="600"/>
      <c r="F243" s="600"/>
      <c r="G243" s="600"/>
      <c r="H243" s="600"/>
      <c r="I243" s="600"/>
      <c r="J243" s="600"/>
      <c r="K243" s="600"/>
      <c r="L243" s="600"/>
      <c r="M243" s="600"/>
      <c r="N243" s="600"/>
      <c r="O243" s="600"/>
      <c r="P243" s="600"/>
      <c r="Q243" s="600"/>
      <c r="R243" s="600"/>
      <c r="S243" s="600"/>
      <c r="T243" s="600"/>
      <c r="U243" s="600"/>
      <c r="V243" s="600"/>
      <c r="W243" s="600"/>
      <c r="X243" s="600"/>
      <c r="Y243" s="600"/>
      <c r="Z243" s="600"/>
      <c r="AA243" s="66"/>
      <c r="AB243" s="66"/>
      <c r="AC243" s="80"/>
    </row>
    <row r="244" spans="1:68" ht="27" customHeight="1">
      <c r="A244" s="63" t="s">
        <v>404</v>
      </c>
      <c r="B244" s="63" t="s">
        <v>405</v>
      </c>
      <c r="C244" s="36">
        <v>4301041004</v>
      </c>
      <c r="D244" s="595">
        <v>4680115886704</v>
      </c>
      <c r="E244" s="595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305</v>
      </c>
      <c r="L244" s="37" t="s">
        <v>45</v>
      </c>
      <c r="M244" s="38" t="s">
        <v>304</v>
      </c>
      <c r="N244" s="38"/>
      <c r="O244" s="37">
        <v>90</v>
      </c>
      <c r="P244" s="7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97"/>
      <c r="R244" s="597"/>
      <c r="S244" s="597"/>
      <c r="T244" s="59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ref="Y244:Y249" si="42">IFERROR(IF(X244="",0,CEILING((X244/$H244),1)*$H244),"")</f>
        <v>0</v>
      </c>
      <c r="Z244" s="41" t="str">
        <f t="shared" ref="Z244:Z249" si="43">IFERROR(IF(Y244=0,"",ROUNDUP(Y244/H244,0)*0.0059),"")</f>
        <v/>
      </c>
      <c r="AA244" s="68" t="s">
        <v>45</v>
      </c>
      <c r="AB244" s="69" t="s">
        <v>45</v>
      </c>
      <c r="AC244" s="310" t="s">
        <v>406</v>
      </c>
      <c r="AG244" s="78"/>
      <c r="AJ244" s="84" t="s">
        <v>45</v>
      </c>
      <c r="AK244" s="84">
        <v>0</v>
      </c>
      <c r="BB244" s="311" t="s">
        <v>66</v>
      </c>
      <c r="BM244" s="78">
        <f t="shared" ref="BM244:BM249" si="44">IFERROR(X244*I244/H244,"0")</f>
        <v>0</v>
      </c>
      <c r="BN244" s="78">
        <f t="shared" ref="BN244:BN249" si="45">IFERROR(Y244*I244/H244,"0")</f>
        <v>0</v>
      </c>
      <c r="BO244" s="78">
        <f t="shared" ref="BO244:BO249" si="46">IFERROR(1/J244*(X244/H244),"0")</f>
        <v>0</v>
      </c>
      <c r="BP244" s="78">
        <f t="shared" ref="BP244:BP249" si="47">IFERROR(1/J244*(Y244/H244),"0")</f>
        <v>0</v>
      </c>
    </row>
    <row r="245" spans="1:68" ht="27" customHeight="1">
      <c r="A245" s="63" t="s">
        <v>407</v>
      </c>
      <c r="B245" s="63" t="s">
        <v>408</v>
      </c>
      <c r="C245" s="36">
        <v>4301041008</v>
      </c>
      <c r="D245" s="595">
        <v>4680115886681</v>
      </c>
      <c r="E245" s="595"/>
      <c r="F245" s="62">
        <v>0.12</v>
      </c>
      <c r="G245" s="37">
        <v>15</v>
      </c>
      <c r="H245" s="62">
        <v>1.8</v>
      </c>
      <c r="I245" s="62">
        <v>1.9750000000000001</v>
      </c>
      <c r="J245" s="37">
        <v>216</v>
      </c>
      <c r="K245" s="37" t="s">
        <v>305</v>
      </c>
      <c r="L245" s="37" t="s">
        <v>45</v>
      </c>
      <c r="M245" s="38" t="s">
        <v>304</v>
      </c>
      <c r="N245" s="38"/>
      <c r="O245" s="37">
        <v>90</v>
      </c>
      <c r="P245" s="737" t="s">
        <v>409</v>
      </c>
      <c r="Q245" s="597"/>
      <c r="R245" s="597"/>
      <c r="S245" s="597"/>
      <c r="T245" s="598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42"/>
        <v>0</v>
      </c>
      <c r="Z245" s="41" t="str">
        <f t="shared" si="43"/>
        <v/>
      </c>
      <c r="AA245" s="68" t="s">
        <v>45</v>
      </c>
      <c r="AB245" s="69" t="s">
        <v>45</v>
      </c>
      <c r="AC245" s="312" t="s">
        <v>406</v>
      </c>
      <c r="AG245" s="78"/>
      <c r="AJ245" s="84" t="s">
        <v>45</v>
      </c>
      <c r="AK245" s="84">
        <v>0</v>
      </c>
      <c r="BB245" s="313" t="s">
        <v>66</v>
      </c>
      <c r="BM245" s="78">
        <f t="shared" si="44"/>
        <v>0</v>
      </c>
      <c r="BN245" s="78">
        <f t="shared" si="45"/>
        <v>0</v>
      </c>
      <c r="BO245" s="78">
        <f t="shared" si="46"/>
        <v>0</v>
      </c>
      <c r="BP245" s="78">
        <f t="shared" si="47"/>
        <v>0</v>
      </c>
    </row>
    <row r="246" spans="1:68" ht="27" customHeight="1">
      <c r="A246" s="63" t="s">
        <v>407</v>
      </c>
      <c r="B246" s="63" t="s">
        <v>410</v>
      </c>
      <c r="C246" s="36">
        <v>4301041003</v>
      </c>
      <c r="D246" s="595">
        <v>4680115886681</v>
      </c>
      <c r="E246" s="59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305</v>
      </c>
      <c r="L246" s="37" t="s">
        <v>45</v>
      </c>
      <c r="M246" s="38" t="s">
        <v>304</v>
      </c>
      <c r="N246" s="38"/>
      <c r="O246" s="37">
        <v>90</v>
      </c>
      <c r="P246" s="73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97"/>
      <c r="R246" s="597"/>
      <c r="S246" s="597"/>
      <c r="T246" s="598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42"/>
        <v>0</v>
      </c>
      <c r="Z246" s="41" t="str">
        <f t="shared" si="43"/>
        <v/>
      </c>
      <c r="AA246" s="68" t="s">
        <v>45</v>
      </c>
      <c r="AB246" s="69" t="s">
        <v>45</v>
      </c>
      <c r="AC246" s="314" t="s">
        <v>406</v>
      </c>
      <c r="AG246" s="78"/>
      <c r="AJ246" s="84" t="s">
        <v>45</v>
      </c>
      <c r="AK246" s="84">
        <v>0</v>
      </c>
      <c r="BB246" s="315" t="s">
        <v>66</v>
      </c>
      <c r="BM246" s="78">
        <f t="shared" si="44"/>
        <v>0</v>
      </c>
      <c r="BN246" s="78">
        <f t="shared" si="45"/>
        <v>0</v>
      </c>
      <c r="BO246" s="78">
        <f t="shared" si="46"/>
        <v>0</v>
      </c>
      <c r="BP246" s="78">
        <f t="shared" si="47"/>
        <v>0</v>
      </c>
    </row>
    <row r="247" spans="1:68" ht="27" customHeight="1">
      <c r="A247" s="63" t="s">
        <v>411</v>
      </c>
      <c r="B247" s="63" t="s">
        <v>412</v>
      </c>
      <c r="C247" s="36">
        <v>4301041007</v>
      </c>
      <c r="D247" s="595">
        <v>4680115886735</v>
      </c>
      <c r="E247" s="595"/>
      <c r="F247" s="62">
        <v>0.05</v>
      </c>
      <c r="G247" s="37">
        <v>18</v>
      </c>
      <c r="H247" s="62">
        <v>0.9</v>
      </c>
      <c r="I247" s="62">
        <v>1.0900000000000001</v>
      </c>
      <c r="J247" s="37">
        <v>216</v>
      </c>
      <c r="K247" s="37" t="s">
        <v>305</v>
      </c>
      <c r="L247" s="37" t="s">
        <v>45</v>
      </c>
      <c r="M247" s="38" t="s">
        <v>304</v>
      </c>
      <c r="N247" s="38"/>
      <c r="O247" s="37">
        <v>90</v>
      </c>
      <c r="P247" s="7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97"/>
      <c r="R247" s="597"/>
      <c r="S247" s="597"/>
      <c r="T247" s="598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42"/>
        <v>0</v>
      </c>
      <c r="Z247" s="41" t="str">
        <f t="shared" si="43"/>
        <v/>
      </c>
      <c r="AA247" s="68" t="s">
        <v>45</v>
      </c>
      <c r="AB247" s="69" t="s">
        <v>45</v>
      </c>
      <c r="AC247" s="316" t="s">
        <v>406</v>
      </c>
      <c r="AG247" s="78"/>
      <c r="AJ247" s="84" t="s">
        <v>45</v>
      </c>
      <c r="AK247" s="84">
        <v>0</v>
      </c>
      <c r="BB247" s="317" t="s">
        <v>66</v>
      </c>
      <c r="BM247" s="78">
        <f t="shared" si="44"/>
        <v>0</v>
      </c>
      <c r="BN247" s="78">
        <f t="shared" si="45"/>
        <v>0</v>
      </c>
      <c r="BO247" s="78">
        <f t="shared" si="46"/>
        <v>0</v>
      </c>
      <c r="BP247" s="78">
        <f t="shared" si="47"/>
        <v>0</v>
      </c>
    </row>
    <row r="248" spans="1:68" ht="27" customHeight="1">
      <c r="A248" s="63" t="s">
        <v>413</v>
      </c>
      <c r="B248" s="63" t="s">
        <v>414</v>
      </c>
      <c r="C248" s="36">
        <v>4301041006</v>
      </c>
      <c r="D248" s="595">
        <v>4680115886728</v>
      </c>
      <c r="E248" s="595"/>
      <c r="F248" s="62">
        <v>5.5E-2</v>
      </c>
      <c r="G248" s="37">
        <v>18</v>
      </c>
      <c r="H248" s="62">
        <v>0.99</v>
      </c>
      <c r="I248" s="62">
        <v>1.18</v>
      </c>
      <c r="J248" s="37">
        <v>216</v>
      </c>
      <c r="K248" s="37" t="s">
        <v>305</v>
      </c>
      <c r="L248" s="37" t="s">
        <v>45</v>
      </c>
      <c r="M248" s="38" t="s">
        <v>304</v>
      </c>
      <c r="N248" s="38"/>
      <c r="O248" s="37">
        <v>90</v>
      </c>
      <c r="P248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97"/>
      <c r="R248" s="597"/>
      <c r="S248" s="597"/>
      <c r="T248" s="598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 t="shared" si="43"/>
        <v/>
      </c>
      <c r="AA248" s="68" t="s">
        <v>45</v>
      </c>
      <c r="AB248" s="69" t="s">
        <v>45</v>
      </c>
      <c r="AC248" s="318" t="s">
        <v>406</v>
      </c>
      <c r="AG248" s="78"/>
      <c r="AJ248" s="84" t="s">
        <v>45</v>
      </c>
      <c r="AK248" s="84">
        <v>0</v>
      </c>
      <c r="BB248" s="319" t="s">
        <v>66</v>
      </c>
      <c r="BM248" s="78">
        <f t="shared" si="44"/>
        <v>0</v>
      </c>
      <c r="BN248" s="78">
        <f t="shared" si="45"/>
        <v>0</v>
      </c>
      <c r="BO248" s="78">
        <f t="shared" si="46"/>
        <v>0</v>
      </c>
      <c r="BP248" s="78">
        <f t="shared" si="47"/>
        <v>0</v>
      </c>
    </row>
    <row r="249" spans="1:68" ht="27" customHeight="1">
      <c r="A249" s="63" t="s">
        <v>415</v>
      </c>
      <c r="B249" s="63" t="s">
        <v>416</v>
      </c>
      <c r="C249" s="36">
        <v>4301041005</v>
      </c>
      <c r="D249" s="595">
        <v>4680115886711</v>
      </c>
      <c r="E249" s="595"/>
      <c r="F249" s="62">
        <v>5.5E-2</v>
      </c>
      <c r="G249" s="37">
        <v>18</v>
      </c>
      <c r="H249" s="62">
        <v>0.99</v>
      </c>
      <c r="I249" s="62">
        <v>1.18</v>
      </c>
      <c r="J249" s="37">
        <v>216</v>
      </c>
      <c r="K249" s="37" t="s">
        <v>305</v>
      </c>
      <c r="L249" s="37" t="s">
        <v>45</v>
      </c>
      <c r="M249" s="38" t="s">
        <v>304</v>
      </c>
      <c r="N249" s="38"/>
      <c r="O249" s="37">
        <v>90</v>
      </c>
      <c r="P249" s="73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97"/>
      <c r="R249" s="597"/>
      <c r="S249" s="597"/>
      <c r="T249" s="59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 t="shared" si="43"/>
        <v/>
      </c>
      <c r="AA249" s="68" t="s">
        <v>45</v>
      </c>
      <c r="AB249" s="69" t="s">
        <v>45</v>
      </c>
      <c r="AC249" s="320" t="s">
        <v>406</v>
      </c>
      <c r="AG249" s="78"/>
      <c r="AJ249" s="84" t="s">
        <v>45</v>
      </c>
      <c r="AK249" s="84">
        <v>0</v>
      </c>
      <c r="BB249" s="321" t="s">
        <v>66</v>
      </c>
      <c r="BM249" s="78">
        <f t="shared" si="44"/>
        <v>0</v>
      </c>
      <c r="BN249" s="78">
        <f t="shared" si="45"/>
        <v>0</v>
      </c>
      <c r="BO249" s="78">
        <f t="shared" si="46"/>
        <v>0</v>
      </c>
      <c r="BP249" s="78">
        <f t="shared" si="47"/>
        <v>0</v>
      </c>
    </row>
    <row r="250" spans="1:68">
      <c r="A250" s="589"/>
      <c r="B250" s="589"/>
      <c r="C250" s="589"/>
      <c r="D250" s="589"/>
      <c r="E250" s="589"/>
      <c r="F250" s="589"/>
      <c r="G250" s="589"/>
      <c r="H250" s="589"/>
      <c r="I250" s="589"/>
      <c r="J250" s="589"/>
      <c r="K250" s="589"/>
      <c r="L250" s="589"/>
      <c r="M250" s="589"/>
      <c r="N250" s="589"/>
      <c r="O250" s="590"/>
      <c r="P250" s="586" t="s">
        <v>40</v>
      </c>
      <c r="Q250" s="587"/>
      <c r="R250" s="587"/>
      <c r="S250" s="587"/>
      <c r="T250" s="587"/>
      <c r="U250" s="587"/>
      <c r="V250" s="588"/>
      <c r="W250" s="42" t="s">
        <v>39</v>
      </c>
      <c r="X250" s="43">
        <f>IFERROR(X244/H244,"0")+IFERROR(X245/H245,"0")+IFERROR(X246/H246,"0")+IFERROR(X247/H247,"0")+IFERROR(X248/H248,"0")+IFERROR(X249/H249,"0")</f>
        <v>0</v>
      </c>
      <c r="Y250" s="43">
        <f>IFERROR(Y244/H244,"0")+IFERROR(Y245/H245,"0")+IFERROR(Y246/H246,"0")+IFERROR(Y247/H247,"0")+IFERROR(Y248/H248,"0")+IFERROR(Y249/H249,"0")</f>
        <v>0</v>
      </c>
      <c r="Z250" s="43">
        <f>IFERROR(IF(Z244="",0,Z244),"0")+IFERROR(IF(Z245="",0,Z245),"0")+IFERROR(IF(Z246="",0,Z246),"0")+IFERROR(IF(Z247="",0,Z247),"0")+IFERROR(IF(Z248="",0,Z248),"0")+IFERROR(IF(Z249="",0,Z249),"0")</f>
        <v>0</v>
      </c>
      <c r="AA250" s="67"/>
      <c r="AB250" s="67"/>
      <c r="AC250" s="67"/>
    </row>
    <row r="251" spans="1:68">
      <c r="A251" s="589"/>
      <c r="B251" s="589"/>
      <c r="C251" s="589"/>
      <c r="D251" s="589"/>
      <c r="E251" s="589"/>
      <c r="F251" s="589"/>
      <c r="G251" s="589"/>
      <c r="H251" s="589"/>
      <c r="I251" s="589"/>
      <c r="J251" s="589"/>
      <c r="K251" s="589"/>
      <c r="L251" s="589"/>
      <c r="M251" s="589"/>
      <c r="N251" s="589"/>
      <c r="O251" s="590"/>
      <c r="P251" s="586" t="s">
        <v>40</v>
      </c>
      <c r="Q251" s="587"/>
      <c r="R251" s="587"/>
      <c r="S251" s="587"/>
      <c r="T251" s="587"/>
      <c r="U251" s="587"/>
      <c r="V251" s="588"/>
      <c r="W251" s="42" t="s">
        <v>0</v>
      </c>
      <c r="X251" s="43">
        <f>IFERROR(SUM(X244:X249),"0")</f>
        <v>0</v>
      </c>
      <c r="Y251" s="43">
        <f>IFERROR(SUM(Y244:Y249),"0")</f>
        <v>0</v>
      </c>
      <c r="Z251" s="42"/>
      <c r="AA251" s="67"/>
      <c r="AB251" s="67"/>
      <c r="AC251" s="67"/>
    </row>
    <row r="252" spans="1:68" ht="16.5" customHeight="1">
      <c r="A252" s="599" t="s">
        <v>417</v>
      </c>
      <c r="B252" s="599"/>
      <c r="C252" s="599"/>
      <c r="D252" s="599"/>
      <c r="E252" s="599"/>
      <c r="F252" s="599"/>
      <c r="G252" s="599"/>
      <c r="H252" s="599"/>
      <c r="I252" s="599"/>
      <c r="J252" s="599"/>
      <c r="K252" s="599"/>
      <c r="L252" s="599"/>
      <c r="M252" s="599"/>
      <c r="N252" s="599"/>
      <c r="O252" s="599"/>
      <c r="P252" s="599"/>
      <c r="Q252" s="599"/>
      <c r="R252" s="599"/>
      <c r="S252" s="599"/>
      <c r="T252" s="599"/>
      <c r="U252" s="599"/>
      <c r="V252" s="599"/>
      <c r="W252" s="599"/>
      <c r="X252" s="599"/>
      <c r="Y252" s="599"/>
      <c r="Z252" s="599"/>
      <c r="AA252" s="65"/>
      <c r="AB252" s="65"/>
      <c r="AC252" s="79"/>
    </row>
    <row r="253" spans="1:68" ht="14.25" customHeight="1">
      <c r="A253" s="600" t="s">
        <v>114</v>
      </c>
      <c r="B253" s="600"/>
      <c r="C253" s="600"/>
      <c r="D253" s="600"/>
      <c r="E253" s="600"/>
      <c r="F253" s="600"/>
      <c r="G253" s="600"/>
      <c r="H253" s="600"/>
      <c r="I253" s="600"/>
      <c r="J253" s="600"/>
      <c r="K253" s="600"/>
      <c r="L253" s="600"/>
      <c r="M253" s="600"/>
      <c r="N253" s="600"/>
      <c r="O253" s="600"/>
      <c r="P253" s="600"/>
      <c r="Q253" s="600"/>
      <c r="R253" s="600"/>
      <c r="S253" s="600"/>
      <c r="T253" s="600"/>
      <c r="U253" s="600"/>
      <c r="V253" s="600"/>
      <c r="W253" s="600"/>
      <c r="X253" s="600"/>
      <c r="Y253" s="600"/>
      <c r="Z253" s="600"/>
      <c r="AA253" s="66"/>
      <c r="AB253" s="66"/>
      <c r="AC253" s="80"/>
    </row>
    <row r="254" spans="1:68" ht="27" customHeight="1">
      <c r="A254" s="63" t="s">
        <v>418</v>
      </c>
      <c r="B254" s="63" t="s">
        <v>419</v>
      </c>
      <c r="C254" s="36">
        <v>4301011855</v>
      </c>
      <c r="D254" s="595">
        <v>4680115885837</v>
      </c>
      <c r="E254" s="595"/>
      <c r="F254" s="62">
        <v>1.35</v>
      </c>
      <c r="G254" s="37">
        <v>8</v>
      </c>
      <c r="H254" s="62">
        <v>10.8</v>
      </c>
      <c r="I254" s="62">
        <v>11.234999999999999</v>
      </c>
      <c r="J254" s="37">
        <v>64</v>
      </c>
      <c r="K254" s="37" t="s">
        <v>119</v>
      </c>
      <c r="L254" s="37" t="s">
        <v>45</v>
      </c>
      <c r="M254" s="38" t="s">
        <v>118</v>
      </c>
      <c r="N254" s="38"/>
      <c r="O254" s="37">
        <v>55</v>
      </c>
      <c r="P254" s="72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97"/>
      <c r="R254" s="597"/>
      <c r="S254" s="597"/>
      <c r="T254" s="598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IFERROR(IF(Y254=0,"",ROUNDUP(Y254/H254,0)*0.01898),"")</f>
        <v/>
      </c>
      <c r="AA254" s="68" t="s">
        <v>45</v>
      </c>
      <c r="AB254" s="69" t="s">
        <v>45</v>
      </c>
      <c r="AC254" s="322" t="s">
        <v>420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421</v>
      </c>
      <c r="B255" s="63" t="s">
        <v>422</v>
      </c>
      <c r="C255" s="36">
        <v>4301011850</v>
      </c>
      <c r="D255" s="595">
        <v>4680115885806</v>
      </c>
      <c r="E255" s="59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119</v>
      </c>
      <c r="L255" s="37" t="s">
        <v>45</v>
      </c>
      <c r="M255" s="38" t="s">
        <v>118</v>
      </c>
      <c r="N255" s="38"/>
      <c r="O255" s="37">
        <v>55</v>
      </c>
      <c r="P255" s="7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97"/>
      <c r="R255" s="597"/>
      <c r="S255" s="597"/>
      <c r="T255" s="598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24" t="s">
        <v>423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ht="37.5" customHeight="1">
      <c r="A256" s="63" t="s">
        <v>424</v>
      </c>
      <c r="B256" s="63" t="s">
        <v>425</v>
      </c>
      <c r="C256" s="36">
        <v>4301011853</v>
      </c>
      <c r="D256" s="595">
        <v>4680115885851</v>
      </c>
      <c r="E256" s="595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119</v>
      </c>
      <c r="L256" s="37" t="s">
        <v>45</v>
      </c>
      <c r="M256" s="38" t="s">
        <v>118</v>
      </c>
      <c r="N256" s="38"/>
      <c r="O256" s="37">
        <v>55</v>
      </c>
      <c r="P256" s="72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97"/>
      <c r="R256" s="597"/>
      <c r="S256" s="597"/>
      <c r="T256" s="598"/>
      <c r="U256" s="39" t="s">
        <v>45</v>
      </c>
      <c r="V256" s="39" t="s">
        <v>45</v>
      </c>
      <c r="W256" s="40" t="s">
        <v>0</v>
      </c>
      <c r="X256" s="58">
        <v>100</v>
      </c>
      <c r="Y256" s="55">
        <f>IFERROR(IF(X256="",0,CEILING((X256/$H256),1)*$H256),"")</f>
        <v>108</v>
      </c>
      <c r="Z256" s="41">
        <f>IFERROR(IF(Y256=0,"",ROUNDUP(Y256/H256,0)*0.01898),"")</f>
        <v>0.1898</v>
      </c>
      <c r="AA256" s="68" t="s">
        <v>45</v>
      </c>
      <c r="AB256" s="69" t="s">
        <v>45</v>
      </c>
      <c r="AC256" s="326" t="s">
        <v>426</v>
      </c>
      <c r="AG256" s="78"/>
      <c r="AJ256" s="84" t="s">
        <v>45</v>
      </c>
      <c r="AK256" s="84">
        <v>0</v>
      </c>
      <c r="BB256" s="327" t="s">
        <v>66</v>
      </c>
      <c r="BM256" s="78">
        <f>IFERROR(X256*I256/H256,"0")</f>
        <v>104.02777777777777</v>
      </c>
      <c r="BN256" s="78">
        <f>IFERROR(Y256*I256/H256,"0")</f>
        <v>112.34999999999998</v>
      </c>
      <c r="BO256" s="78">
        <f>IFERROR(1/J256*(X256/H256),"0")</f>
        <v>0.14467592592592593</v>
      </c>
      <c r="BP256" s="78">
        <f>IFERROR(1/J256*(Y256/H256),"0")</f>
        <v>0.15625</v>
      </c>
    </row>
    <row r="257" spans="1:68" ht="27" customHeight="1">
      <c r="A257" s="63" t="s">
        <v>427</v>
      </c>
      <c r="B257" s="63" t="s">
        <v>428</v>
      </c>
      <c r="C257" s="36">
        <v>4301011852</v>
      </c>
      <c r="D257" s="595">
        <v>4680115885844</v>
      </c>
      <c r="E257" s="59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122</v>
      </c>
      <c r="L257" s="37" t="s">
        <v>45</v>
      </c>
      <c r="M257" s="38" t="s">
        <v>118</v>
      </c>
      <c r="N257" s="38"/>
      <c r="O257" s="37">
        <v>55</v>
      </c>
      <c r="P257" s="73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97"/>
      <c r="R257" s="597"/>
      <c r="S257" s="597"/>
      <c r="T257" s="598"/>
      <c r="U257" s="39" t="s">
        <v>45</v>
      </c>
      <c r="V257" s="39" t="s">
        <v>45</v>
      </c>
      <c r="W257" s="40" t="s">
        <v>0</v>
      </c>
      <c r="X257" s="58">
        <v>60</v>
      </c>
      <c r="Y257" s="55">
        <f>IFERROR(IF(X257="",0,CEILING((X257/$H257),1)*$H257),"")</f>
        <v>60</v>
      </c>
      <c r="Z257" s="41">
        <f>IFERROR(IF(Y257=0,"",ROUNDUP(Y257/H257,0)*0.00902),"")</f>
        <v>0.1353</v>
      </c>
      <c r="AA257" s="68" t="s">
        <v>45</v>
      </c>
      <c r="AB257" s="69" t="s">
        <v>45</v>
      </c>
      <c r="AC257" s="328" t="s">
        <v>429</v>
      </c>
      <c r="AG257" s="78"/>
      <c r="AJ257" s="84" t="s">
        <v>45</v>
      </c>
      <c r="AK257" s="84">
        <v>0</v>
      </c>
      <c r="BB257" s="329" t="s">
        <v>66</v>
      </c>
      <c r="BM257" s="78">
        <f>IFERROR(X257*I257/H257,"0")</f>
        <v>63.15</v>
      </c>
      <c r="BN257" s="78">
        <f>IFERROR(Y257*I257/H257,"0")</f>
        <v>63.15</v>
      </c>
      <c r="BO257" s="78">
        <f>IFERROR(1/J257*(X257/H257),"0")</f>
        <v>0.11363636363636365</v>
      </c>
      <c r="BP257" s="78">
        <f>IFERROR(1/J257*(Y257/H257),"0")</f>
        <v>0.11363636363636365</v>
      </c>
    </row>
    <row r="258" spans="1:68" ht="27" customHeight="1">
      <c r="A258" s="63" t="s">
        <v>430</v>
      </c>
      <c r="B258" s="63" t="s">
        <v>431</v>
      </c>
      <c r="C258" s="36">
        <v>4301011851</v>
      </c>
      <c r="D258" s="595">
        <v>4680115885820</v>
      </c>
      <c r="E258" s="595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122</v>
      </c>
      <c r="L258" s="37" t="s">
        <v>45</v>
      </c>
      <c r="M258" s="38" t="s">
        <v>118</v>
      </c>
      <c r="N258" s="38"/>
      <c r="O258" s="37">
        <v>55</v>
      </c>
      <c r="P258" s="72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97"/>
      <c r="R258" s="597"/>
      <c r="S258" s="597"/>
      <c r="T258" s="598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30" t="s">
        <v>432</v>
      </c>
      <c r="AG258" s="78"/>
      <c r="AJ258" s="84" t="s">
        <v>45</v>
      </c>
      <c r="AK258" s="84">
        <v>0</v>
      </c>
      <c r="BB258" s="331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>
      <c r="A259" s="589"/>
      <c r="B259" s="589"/>
      <c r="C259" s="589"/>
      <c r="D259" s="589"/>
      <c r="E259" s="589"/>
      <c r="F259" s="589"/>
      <c r="G259" s="589"/>
      <c r="H259" s="589"/>
      <c r="I259" s="589"/>
      <c r="J259" s="589"/>
      <c r="K259" s="589"/>
      <c r="L259" s="589"/>
      <c r="M259" s="589"/>
      <c r="N259" s="589"/>
      <c r="O259" s="590"/>
      <c r="P259" s="586" t="s">
        <v>40</v>
      </c>
      <c r="Q259" s="587"/>
      <c r="R259" s="587"/>
      <c r="S259" s="587"/>
      <c r="T259" s="587"/>
      <c r="U259" s="587"/>
      <c r="V259" s="588"/>
      <c r="W259" s="42" t="s">
        <v>39</v>
      </c>
      <c r="X259" s="43">
        <f>IFERROR(X254/H254,"0")+IFERROR(X255/H255,"0")+IFERROR(X256/H256,"0")+IFERROR(X257/H257,"0")+IFERROR(X258/H258,"0")</f>
        <v>24.25925925925926</v>
      </c>
      <c r="Y259" s="43">
        <f>IFERROR(Y254/H254,"0")+IFERROR(Y255/H255,"0")+IFERROR(Y256/H256,"0")+IFERROR(Y257/H257,"0")+IFERROR(Y258/H258,"0")</f>
        <v>25</v>
      </c>
      <c r="Z259" s="43">
        <f>IFERROR(IF(Z254="",0,Z254),"0")+IFERROR(IF(Z255="",0,Z255),"0")+IFERROR(IF(Z256="",0,Z256),"0")+IFERROR(IF(Z257="",0,Z257),"0")+IFERROR(IF(Z258="",0,Z258),"0")</f>
        <v>0.3251</v>
      </c>
      <c r="AA259" s="67"/>
      <c r="AB259" s="67"/>
      <c r="AC259" s="67"/>
    </row>
    <row r="260" spans="1:68">
      <c r="A260" s="589"/>
      <c r="B260" s="589"/>
      <c r="C260" s="589"/>
      <c r="D260" s="589"/>
      <c r="E260" s="589"/>
      <c r="F260" s="589"/>
      <c r="G260" s="589"/>
      <c r="H260" s="589"/>
      <c r="I260" s="589"/>
      <c r="J260" s="589"/>
      <c r="K260" s="589"/>
      <c r="L260" s="589"/>
      <c r="M260" s="589"/>
      <c r="N260" s="589"/>
      <c r="O260" s="590"/>
      <c r="P260" s="586" t="s">
        <v>40</v>
      </c>
      <c r="Q260" s="587"/>
      <c r="R260" s="587"/>
      <c r="S260" s="587"/>
      <c r="T260" s="587"/>
      <c r="U260" s="587"/>
      <c r="V260" s="588"/>
      <c r="W260" s="42" t="s">
        <v>0</v>
      </c>
      <c r="X260" s="43">
        <f>IFERROR(SUM(X254:X258),"0")</f>
        <v>160</v>
      </c>
      <c r="Y260" s="43">
        <f>IFERROR(SUM(Y254:Y258),"0")</f>
        <v>168</v>
      </c>
      <c r="Z260" s="42"/>
      <c r="AA260" s="67"/>
      <c r="AB260" s="67"/>
      <c r="AC260" s="67"/>
    </row>
    <row r="261" spans="1:68" ht="16.5" customHeight="1">
      <c r="A261" s="599" t="s">
        <v>433</v>
      </c>
      <c r="B261" s="599"/>
      <c r="C261" s="599"/>
      <c r="D261" s="599"/>
      <c r="E261" s="599"/>
      <c r="F261" s="599"/>
      <c r="G261" s="599"/>
      <c r="H261" s="599"/>
      <c r="I261" s="599"/>
      <c r="J261" s="599"/>
      <c r="K261" s="599"/>
      <c r="L261" s="599"/>
      <c r="M261" s="599"/>
      <c r="N261" s="599"/>
      <c r="O261" s="599"/>
      <c r="P261" s="599"/>
      <c r="Q261" s="599"/>
      <c r="R261" s="599"/>
      <c r="S261" s="599"/>
      <c r="T261" s="599"/>
      <c r="U261" s="599"/>
      <c r="V261" s="599"/>
      <c r="W261" s="599"/>
      <c r="X261" s="599"/>
      <c r="Y261" s="599"/>
      <c r="Z261" s="599"/>
      <c r="AA261" s="65"/>
      <c r="AB261" s="65"/>
      <c r="AC261" s="79"/>
    </row>
    <row r="262" spans="1:68" ht="14.25" customHeight="1">
      <c r="A262" s="600" t="s">
        <v>114</v>
      </c>
      <c r="B262" s="600"/>
      <c r="C262" s="600"/>
      <c r="D262" s="600"/>
      <c r="E262" s="600"/>
      <c r="F262" s="600"/>
      <c r="G262" s="600"/>
      <c r="H262" s="600"/>
      <c r="I262" s="600"/>
      <c r="J262" s="600"/>
      <c r="K262" s="600"/>
      <c r="L262" s="600"/>
      <c r="M262" s="600"/>
      <c r="N262" s="600"/>
      <c r="O262" s="600"/>
      <c r="P262" s="600"/>
      <c r="Q262" s="600"/>
      <c r="R262" s="600"/>
      <c r="S262" s="600"/>
      <c r="T262" s="600"/>
      <c r="U262" s="600"/>
      <c r="V262" s="600"/>
      <c r="W262" s="600"/>
      <c r="X262" s="600"/>
      <c r="Y262" s="600"/>
      <c r="Z262" s="600"/>
      <c r="AA262" s="66"/>
      <c r="AB262" s="66"/>
      <c r="AC262" s="80"/>
    </row>
    <row r="263" spans="1:68" ht="27" customHeight="1">
      <c r="A263" s="63" t="s">
        <v>434</v>
      </c>
      <c r="B263" s="63" t="s">
        <v>435</v>
      </c>
      <c r="C263" s="36">
        <v>4301011223</v>
      </c>
      <c r="D263" s="595">
        <v>4607091383423</v>
      </c>
      <c r="E263" s="595"/>
      <c r="F263" s="62">
        <v>1.35</v>
      </c>
      <c r="G263" s="37">
        <v>8</v>
      </c>
      <c r="H263" s="62">
        <v>10.8</v>
      </c>
      <c r="I263" s="62">
        <v>11.331</v>
      </c>
      <c r="J263" s="37">
        <v>64</v>
      </c>
      <c r="K263" s="37" t="s">
        <v>119</v>
      </c>
      <c r="L263" s="37" t="s">
        <v>45</v>
      </c>
      <c r="M263" s="38" t="s">
        <v>89</v>
      </c>
      <c r="N263" s="38"/>
      <c r="O263" s="37">
        <v>35</v>
      </c>
      <c r="P263" s="72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97"/>
      <c r="R263" s="597"/>
      <c r="S263" s="597"/>
      <c r="T263" s="598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117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ht="37.5" customHeight="1">
      <c r="A264" s="63" t="s">
        <v>436</v>
      </c>
      <c r="B264" s="63" t="s">
        <v>437</v>
      </c>
      <c r="C264" s="36">
        <v>4301012099</v>
      </c>
      <c r="D264" s="595">
        <v>4680115885691</v>
      </c>
      <c r="E264" s="595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119</v>
      </c>
      <c r="L264" s="37" t="s">
        <v>45</v>
      </c>
      <c r="M264" s="38" t="s">
        <v>89</v>
      </c>
      <c r="N264" s="38"/>
      <c r="O264" s="37">
        <v>30</v>
      </c>
      <c r="P264" s="7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97"/>
      <c r="R264" s="597"/>
      <c r="S264" s="597"/>
      <c r="T264" s="598"/>
      <c r="U264" s="39" t="s">
        <v>45</v>
      </c>
      <c r="V264" s="39" t="s">
        <v>45</v>
      </c>
      <c r="W264" s="40" t="s">
        <v>0</v>
      </c>
      <c r="X264" s="58">
        <v>0</v>
      </c>
      <c r="Y264" s="55">
        <f>IFERROR(IF(X264="",0,CEILING((X264/$H264),1)*$H264),"")</f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34" t="s">
        <v>438</v>
      </c>
      <c r="AG264" s="78"/>
      <c r="AJ264" s="84" t="s">
        <v>45</v>
      </c>
      <c r="AK264" s="84">
        <v>0</v>
      </c>
      <c r="BB264" s="335" t="s">
        <v>66</v>
      </c>
      <c r="BM264" s="78">
        <f>IFERROR(X264*I264/H264,"0")</f>
        <v>0</v>
      </c>
      <c r="BN264" s="78">
        <f>IFERROR(Y264*I264/H264,"0")</f>
        <v>0</v>
      </c>
      <c r="BO264" s="78">
        <f>IFERROR(1/J264*(X264/H264),"0")</f>
        <v>0</v>
      </c>
      <c r="BP264" s="78">
        <f>IFERROR(1/J264*(Y264/H264),"0")</f>
        <v>0</v>
      </c>
    </row>
    <row r="265" spans="1:68" ht="27" customHeight="1">
      <c r="A265" s="63" t="s">
        <v>439</v>
      </c>
      <c r="B265" s="63" t="s">
        <v>440</v>
      </c>
      <c r="C265" s="36">
        <v>4301012098</v>
      </c>
      <c r="D265" s="595">
        <v>4680115885660</v>
      </c>
      <c r="E265" s="595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119</v>
      </c>
      <c r="L265" s="37" t="s">
        <v>45</v>
      </c>
      <c r="M265" s="38" t="s">
        <v>89</v>
      </c>
      <c r="N265" s="38"/>
      <c r="O265" s="37">
        <v>35</v>
      </c>
      <c r="P265" s="7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97"/>
      <c r="R265" s="597"/>
      <c r="S265" s="597"/>
      <c r="T265" s="59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36" t="s">
        <v>441</v>
      </c>
      <c r="AG265" s="78"/>
      <c r="AJ265" s="84" t="s">
        <v>45</v>
      </c>
      <c r="AK265" s="84">
        <v>0</v>
      </c>
      <c r="BB265" s="337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37.5" customHeight="1">
      <c r="A266" s="63" t="s">
        <v>442</v>
      </c>
      <c r="B266" s="63" t="s">
        <v>443</v>
      </c>
      <c r="C266" s="36">
        <v>4301012176</v>
      </c>
      <c r="D266" s="595">
        <v>4680115886773</v>
      </c>
      <c r="E266" s="595"/>
      <c r="F266" s="62">
        <v>0.9</v>
      </c>
      <c r="G266" s="37">
        <v>10</v>
      </c>
      <c r="H266" s="62">
        <v>9</v>
      </c>
      <c r="I266" s="62">
        <v>9.4350000000000005</v>
      </c>
      <c r="J266" s="37">
        <v>64</v>
      </c>
      <c r="K266" s="37" t="s">
        <v>119</v>
      </c>
      <c r="L266" s="37" t="s">
        <v>45</v>
      </c>
      <c r="M266" s="38" t="s">
        <v>118</v>
      </c>
      <c r="N266" s="38"/>
      <c r="O266" s="37">
        <v>31</v>
      </c>
      <c r="P266" s="724" t="s">
        <v>444</v>
      </c>
      <c r="Q266" s="597"/>
      <c r="R266" s="597"/>
      <c r="S266" s="597"/>
      <c r="T266" s="598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38" t="s">
        <v>445</v>
      </c>
      <c r="AG266" s="78"/>
      <c r="AJ266" s="84" t="s">
        <v>45</v>
      </c>
      <c r="AK266" s="84">
        <v>0</v>
      </c>
      <c r="BB266" s="339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>
      <c r="A267" s="589"/>
      <c r="B267" s="589"/>
      <c r="C267" s="589"/>
      <c r="D267" s="589"/>
      <c r="E267" s="589"/>
      <c r="F267" s="589"/>
      <c r="G267" s="589"/>
      <c r="H267" s="589"/>
      <c r="I267" s="589"/>
      <c r="J267" s="589"/>
      <c r="K267" s="589"/>
      <c r="L267" s="589"/>
      <c r="M267" s="589"/>
      <c r="N267" s="589"/>
      <c r="O267" s="590"/>
      <c r="P267" s="586" t="s">
        <v>40</v>
      </c>
      <c r="Q267" s="587"/>
      <c r="R267" s="587"/>
      <c r="S267" s="587"/>
      <c r="T267" s="587"/>
      <c r="U267" s="587"/>
      <c r="V267" s="588"/>
      <c r="W267" s="42" t="s">
        <v>39</v>
      </c>
      <c r="X267" s="43">
        <f>IFERROR(X263/H263,"0")+IFERROR(X264/H264,"0")+IFERROR(X265/H265,"0")+IFERROR(X266/H266,"0")</f>
        <v>0</v>
      </c>
      <c r="Y267" s="43">
        <f>IFERROR(Y263/H263,"0")+IFERROR(Y264/H264,"0")+IFERROR(Y265/H265,"0")+IFERROR(Y266/H266,"0")</f>
        <v>0</v>
      </c>
      <c r="Z267" s="43">
        <f>IFERROR(IF(Z263="",0,Z263),"0")+IFERROR(IF(Z264="",0,Z264),"0")+IFERROR(IF(Z265="",0,Z265),"0")+IFERROR(IF(Z266="",0,Z266),"0")</f>
        <v>0</v>
      </c>
      <c r="AA267" s="67"/>
      <c r="AB267" s="67"/>
      <c r="AC267" s="67"/>
    </row>
    <row r="268" spans="1:68">
      <c r="A268" s="589"/>
      <c r="B268" s="589"/>
      <c r="C268" s="589"/>
      <c r="D268" s="589"/>
      <c r="E268" s="589"/>
      <c r="F268" s="589"/>
      <c r="G268" s="589"/>
      <c r="H268" s="589"/>
      <c r="I268" s="589"/>
      <c r="J268" s="589"/>
      <c r="K268" s="589"/>
      <c r="L268" s="589"/>
      <c r="M268" s="589"/>
      <c r="N268" s="589"/>
      <c r="O268" s="590"/>
      <c r="P268" s="586" t="s">
        <v>40</v>
      </c>
      <c r="Q268" s="587"/>
      <c r="R268" s="587"/>
      <c r="S268" s="587"/>
      <c r="T268" s="587"/>
      <c r="U268" s="587"/>
      <c r="V268" s="588"/>
      <c r="W268" s="42" t="s">
        <v>0</v>
      </c>
      <c r="X268" s="43">
        <f>IFERROR(SUM(X263:X266),"0")</f>
        <v>0</v>
      </c>
      <c r="Y268" s="43">
        <f>IFERROR(SUM(Y263:Y266),"0")</f>
        <v>0</v>
      </c>
      <c r="Z268" s="42"/>
      <c r="AA268" s="67"/>
      <c r="AB268" s="67"/>
      <c r="AC268" s="67"/>
    </row>
    <row r="269" spans="1:68" ht="16.5" customHeight="1">
      <c r="A269" s="599" t="s">
        <v>446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65"/>
      <c r="AB269" s="65"/>
      <c r="AC269" s="79"/>
    </row>
    <row r="270" spans="1:68" ht="14.25" customHeight="1">
      <c r="A270" s="600" t="s">
        <v>85</v>
      </c>
      <c r="B270" s="600"/>
      <c r="C270" s="600"/>
      <c r="D270" s="600"/>
      <c r="E270" s="600"/>
      <c r="F270" s="600"/>
      <c r="G270" s="600"/>
      <c r="H270" s="600"/>
      <c r="I270" s="600"/>
      <c r="J270" s="600"/>
      <c r="K270" s="600"/>
      <c r="L270" s="600"/>
      <c r="M270" s="600"/>
      <c r="N270" s="600"/>
      <c r="O270" s="600"/>
      <c r="P270" s="600"/>
      <c r="Q270" s="600"/>
      <c r="R270" s="600"/>
      <c r="S270" s="600"/>
      <c r="T270" s="600"/>
      <c r="U270" s="600"/>
      <c r="V270" s="600"/>
      <c r="W270" s="600"/>
      <c r="X270" s="600"/>
      <c r="Y270" s="600"/>
      <c r="Z270" s="600"/>
      <c r="AA270" s="66"/>
      <c r="AB270" s="66"/>
      <c r="AC270" s="80"/>
    </row>
    <row r="271" spans="1:68" ht="27" customHeight="1">
      <c r="A271" s="63" t="s">
        <v>447</v>
      </c>
      <c r="B271" s="63" t="s">
        <v>448</v>
      </c>
      <c r="C271" s="36">
        <v>4301051893</v>
      </c>
      <c r="D271" s="595">
        <v>4680115886186</v>
      </c>
      <c r="E271" s="595"/>
      <c r="F271" s="62">
        <v>0.3</v>
      </c>
      <c r="G271" s="37">
        <v>6</v>
      </c>
      <c r="H271" s="62">
        <v>1.8</v>
      </c>
      <c r="I271" s="62">
        <v>1.98</v>
      </c>
      <c r="J271" s="37">
        <v>182</v>
      </c>
      <c r="K271" s="37" t="s">
        <v>90</v>
      </c>
      <c r="L271" s="37" t="s">
        <v>45</v>
      </c>
      <c r="M271" s="38" t="s">
        <v>89</v>
      </c>
      <c r="N271" s="38"/>
      <c r="O271" s="37">
        <v>45</v>
      </c>
      <c r="P271" s="71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97"/>
      <c r="R271" s="597"/>
      <c r="S271" s="597"/>
      <c r="T271" s="59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IFERROR(IF(Y271=0,"",ROUNDUP(Y271/H271,0)*0.00651),"")</f>
        <v/>
      </c>
      <c r="AA271" s="68" t="s">
        <v>45</v>
      </c>
      <c r="AB271" s="69" t="s">
        <v>45</v>
      </c>
      <c r="AC271" s="340" t="s">
        <v>449</v>
      </c>
      <c r="AG271" s="78"/>
      <c r="AJ271" s="84" t="s">
        <v>45</v>
      </c>
      <c r="AK271" s="84">
        <v>0</v>
      </c>
      <c r="BB271" s="341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>
      <c r="A272" s="63" t="s">
        <v>450</v>
      </c>
      <c r="B272" s="63" t="s">
        <v>451</v>
      </c>
      <c r="C272" s="36">
        <v>4301051795</v>
      </c>
      <c r="D272" s="595">
        <v>4680115881228</v>
      </c>
      <c r="E272" s="595"/>
      <c r="F272" s="62">
        <v>0.4</v>
      </c>
      <c r="G272" s="37">
        <v>6</v>
      </c>
      <c r="H272" s="62">
        <v>2.4</v>
      </c>
      <c r="I272" s="62">
        <v>2.6520000000000001</v>
      </c>
      <c r="J272" s="37">
        <v>182</v>
      </c>
      <c r="K272" s="37" t="s">
        <v>90</v>
      </c>
      <c r="L272" s="37" t="s">
        <v>45</v>
      </c>
      <c r="M272" s="38" t="s">
        <v>105</v>
      </c>
      <c r="N272" s="38"/>
      <c r="O272" s="37">
        <v>40</v>
      </c>
      <c r="P272" s="72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97"/>
      <c r="R272" s="597"/>
      <c r="S272" s="597"/>
      <c r="T272" s="59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IFERROR(IF(Y272=0,"",ROUNDUP(Y272/H272,0)*0.00651),"")</f>
        <v/>
      </c>
      <c r="AA272" s="68" t="s">
        <v>45</v>
      </c>
      <c r="AB272" s="69" t="s">
        <v>45</v>
      </c>
      <c r="AC272" s="342" t="s">
        <v>452</v>
      </c>
      <c r="AG272" s="78"/>
      <c r="AJ272" s="84" t="s">
        <v>45</v>
      </c>
      <c r="AK272" s="84">
        <v>0</v>
      </c>
      <c r="BB272" s="343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ht="37.5" customHeight="1">
      <c r="A273" s="63" t="s">
        <v>453</v>
      </c>
      <c r="B273" s="63" t="s">
        <v>454</v>
      </c>
      <c r="C273" s="36">
        <v>4301051388</v>
      </c>
      <c r="D273" s="595">
        <v>4680115881211</v>
      </c>
      <c r="E273" s="595"/>
      <c r="F273" s="62">
        <v>0.4</v>
      </c>
      <c r="G273" s="37">
        <v>6</v>
      </c>
      <c r="H273" s="62">
        <v>2.4</v>
      </c>
      <c r="I273" s="62">
        <v>2.58</v>
      </c>
      <c r="J273" s="37">
        <v>182</v>
      </c>
      <c r="K273" s="37" t="s">
        <v>90</v>
      </c>
      <c r="L273" s="37" t="s">
        <v>123</v>
      </c>
      <c r="M273" s="38" t="s">
        <v>89</v>
      </c>
      <c r="N273" s="38"/>
      <c r="O273" s="37">
        <v>45</v>
      </c>
      <c r="P273" s="7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97"/>
      <c r="R273" s="597"/>
      <c r="S273" s="597"/>
      <c r="T273" s="598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IFERROR(IF(Y273=0,"",ROUNDUP(Y273/H273,0)*0.00651),"")</f>
        <v/>
      </c>
      <c r="AA273" s="68" t="s">
        <v>45</v>
      </c>
      <c r="AB273" s="69" t="s">
        <v>45</v>
      </c>
      <c r="AC273" s="344" t="s">
        <v>455</v>
      </c>
      <c r="AG273" s="78"/>
      <c r="AJ273" s="84" t="s">
        <v>124</v>
      </c>
      <c r="AK273" s="84">
        <v>33.6</v>
      </c>
      <c r="BB273" s="345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>
      <c r="A274" s="589"/>
      <c r="B274" s="589"/>
      <c r="C274" s="589"/>
      <c r="D274" s="589"/>
      <c r="E274" s="589"/>
      <c r="F274" s="589"/>
      <c r="G274" s="589"/>
      <c r="H274" s="589"/>
      <c r="I274" s="589"/>
      <c r="J274" s="589"/>
      <c r="K274" s="589"/>
      <c r="L274" s="589"/>
      <c r="M274" s="589"/>
      <c r="N274" s="589"/>
      <c r="O274" s="590"/>
      <c r="P274" s="586" t="s">
        <v>40</v>
      </c>
      <c r="Q274" s="587"/>
      <c r="R274" s="587"/>
      <c r="S274" s="587"/>
      <c r="T274" s="587"/>
      <c r="U274" s="587"/>
      <c r="V274" s="588"/>
      <c r="W274" s="42" t="s">
        <v>39</v>
      </c>
      <c r="X274" s="43">
        <f>IFERROR(X271/H271,"0")+IFERROR(X272/H272,"0")+IFERROR(X273/H273,"0")</f>
        <v>0</v>
      </c>
      <c r="Y274" s="43">
        <f>IFERROR(Y271/H271,"0")+IFERROR(Y272/H272,"0")+IFERROR(Y273/H273,"0")</f>
        <v>0</v>
      </c>
      <c r="Z274" s="43">
        <f>IFERROR(IF(Z271="",0,Z271),"0")+IFERROR(IF(Z272="",0,Z272),"0")+IFERROR(IF(Z273="",0,Z273),"0")</f>
        <v>0</v>
      </c>
      <c r="AA274" s="67"/>
      <c r="AB274" s="67"/>
      <c r="AC274" s="67"/>
    </row>
    <row r="275" spans="1:68">
      <c r="A275" s="589"/>
      <c r="B275" s="589"/>
      <c r="C275" s="589"/>
      <c r="D275" s="589"/>
      <c r="E275" s="589"/>
      <c r="F275" s="589"/>
      <c r="G275" s="589"/>
      <c r="H275" s="589"/>
      <c r="I275" s="589"/>
      <c r="J275" s="589"/>
      <c r="K275" s="589"/>
      <c r="L275" s="589"/>
      <c r="M275" s="589"/>
      <c r="N275" s="589"/>
      <c r="O275" s="590"/>
      <c r="P275" s="586" t="s">
        <v>40</v>
      </c>
      <c r="Q275" s="587"/>
      <c r="R275" s="587"/>
      <c r="S275" s="587"/>
      <c r="T275" s="587"/>
      <c r="U275" s="587"/>
      <c r="V275" s="588"/>
      <c r="W275" s="42" t="s">
        <v>0</v>
      </c>
      <c r="X275" s="43">
        <f>IFERROR(SUM(X271:X273),"0")</f>
        <v>0</v>
      </c>
      <c r="Y275" s="43">
        <f>IFERROR(SUM(Y271:Y273),"0")</f>
        <v>0</v>
      </c>
      <c r="Z275" s="42"/>
      <c r="AA275" s="67"/>
      <c r="AB275" s="67"/>
      <c r="AC275" s="67"/>
    </row>
    <row r="276" spans="1:68" ht="16.5" customHeight="1">
      <c r="A276" s="599" t="s">
        <v>456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65"/>
      <c r="AB276" s="65"/>
      <c r="AC276" s="79"/>
    </row>
    <row r="277" spans="1:68" ht="14.25" customHeight="1">
      <c r="A277" s="600" t="s">
        <v>78</v>
      </c>
      <c r="B277" s="600"/>
      <c r="C277" s="600"/>
      <c r="D277" s="600"/>
      <c r="E277" s="600"/>
      <c r="F277" s="600"/>
      <c r="G277" s="600"/>
      <c r="H277" s="600"/>
      <c r="I277" s="600"/>
      <c r="J277" s="600"/>
      <c r="K277" s="600"/>
      <c r="L277" s="600"/>
      <c r="M277" s="600"/>
      <c r="N277" s="600"/>
      <c r="O277" s="600"/>
      <c r="P277" s="600"/>
      <c r="Q277" s="600"/>
      <c r="R277" s="600"/>
      <c r="S277" s="600"/>
      <c r="T277" s="600"/>
      <c r="U277" s="600"/>
      <c r="V277" s="600"/>
      <c r="W277" s="600"/>
      <c r="X277" s="600"/>
      <c r="Y277" s="600"/>
      <c r="Z277" s="600"/>
      <c r="AA277" s="66"/>
      <c r="AB277" s="66"/>
      <c r="AC277" s="80"/>
    </row>
    <row r="278" spans="1:68" ht="27" customHeight="1">
      <c r="A278" s="63" t="s">
        <v>457</v>
      </c>
      <c r="B278" s="63" t="s">
        <v>458</v>
      </c>
      <c r="C278" s="36">
        <v>4301031307</v>
      </c>
      <c r="D278" s="595">
        <v>4680115880344</v>
      </c>
      <c r="E278" s="595"/>
      <c r="F278" s="62">
        <v>0.28000000000000003</v>
      </c>
      <c r="G278" s="37">
        <v>6</v>
      </c>
      <c r="H278" s="62">
        <v>1.68</v>
      </c>
      <c r="I278" s="62">
        <v>1.78</v>
      </c>
      <c r="J278" s="37">
        <v>234</v>
      </c>
      <c r="K278" s="37" t="s">
        <v>84</v>
      </c>
      <c r="L278" s="37" t="s">
        <v>45</v>
      </c>
      <c r="M278" s="38" t="s">
        <v>83</v>
      </c>
      <c r="N278" s="38"/>
      <c r="O278" s="37">
        <v>40</v>
      </c>
      <c r="P278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97"/>
      <c r="R278" s="597"/>
      <c r="S278" s="597"/>
      <c r="T278" s="59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IFERROR(IF(Y278=0,"",ROUNDUP(Y278/H278,0)*0.00502),"")</f>
        <v/>
      </c>
      <c r="AA278" s="68" t="s">
        <v>45</v>
      </c>
      <c r="AB278" s="69" t="s">
        <v>45</v>
      </c>
      <c r="AC278" s="346" t="s">
        <v>459</v>
      </c>
      <c r="AG278" s="78"/>
      <c r="AJ278" s="84" t="s">
        <v>45</v>
      </c>
      <c r="AK278" s="84">
        <v>0</v>
      </c>
      <c r="BB278" s="347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>
      <c r="A279" s="589"/>
      <c r="B279" s="589"/>
      <c r="C279" s="589"/>
      <c r="D279" s="589"/>
      <c r="E279" s="589"/>
      <c r="F279" s="589"/>
      <c r="G279" s="589"/>
      <c r="H279" s="589"/>
      <c r="I279" s="589"/>
      <c r="J279" s="589"/>
      <c r="K279" s="589"/>
      <c r="L279" s="589"/>
      <c r="M279" s="589"/>
      <c r="N279" s="589"/>
      <c r="O279" s="590"/>
      <c r="P279" s="586" t="s">
        <v>40</v>
      </c>
      <c r="Q279" s="587"/>
      <c r="R279" s="587"/>
      <c r="S279" s="587"/>
      <c r="T279" s="587"/>
      <c r="U279" s="587"/>
      <c r="V279" s="588"/>
      <c r="W279" s="42" t="s">
        <v>39</v>
      </c>
      <c r="X279" s="43">
        <f>IFERROR(X278/H278,"0")</f>
        <v>0</v>
      </c>
      <c r="Y279" s="43">
        <f>IFERROR(Y278/H278,"0")</f>
        <v>0</v>
      </c>
      <c r="Z279" s="43">
        <f>IFERROR(IF(Z278="",0,Z278),"0")</f>
        <v>0</v>
      </c>
      <c r="AA279" s="67"/>
      <c r="AB279" s="67"/>
      <c r="AC279" s="67"/>
    </row>
    <row r="280" spans="1:68">
      <c r="A280" s="589"/>
      <c r="B280" s="589"/>
      <c r="C280" s="589"/>
      <c r="D280" s="589"/>
      <c r="E280" s="589"/>
      <c r="F280" s="589"/>
      <c r="G280" s="589"/>
      <c r="H280" s="589"/>
      <c r="I280" s="589"/>
      <c r="J280" s="589"/>
      <c r="K280" s="589"/>
      <c r="L280" s="589"/>
      <c r="M280" s="589"/>
      <c r="N280" s="589"/>
      <c r="O280" s="590"/>
      <c r="P280" s="586" t="s">
        <v>40</v>
      </c>
      <c r="Q280" s="587"/>
      <c r="R280" s="587"/>
      <c r="S280" s="587"/>
      <c r="T280" s="587"/>
      <c r="U280" s="587"/>
      <c r="V280" s="588"/>
      <c r="W280" s="42" t="s">
        <v>0</v>
      </c>
      <c r="X280" s="43">
        <f>IFERROR(SUM(X278:X278),"0")</f>
        <v>0</v>
      </c>
      <c r="Y280" s="43">
        <f>IFERROR(SUM(Y278:Y278),"0")</f>
        <v>0</v>
      </c>
      <c r="Z280" s="42"/>
      <c r="AA280" s="67"/>
      <c r="AB280" s="67"/>
      <c r="AC280" s="67"/>
    </row>
    <row r="281" spans="1:68" ht="14.25" customHeight="1">
      <c r="A281" s="600" t="s">
        <v>85</v>
      </c>
      <c r="B281" s="600"/>
      <c r="C281" s="600"/>
      <c r="D281" s="600"/>
      <c r="E281" s="600"/>
      <c r="F281" s="600"/>
      <c r="G281" s="600"/>
      <c r="H281" s="600"/>
      <c r="I281" s="600"/>
      <c r="J281" s="600"/>
      <c r="K281" s="600"/>
      <c r="L281" s="600"/>
      <c r="M281" s="600"/>
      <c r="N281" s="600"/>
      <c r="O281" s="600"/>
      <c r="P281" s="600"/>
      <c r="Q281" s="600"/>
      <c r="R281" s="600"/>
      <c r="S281" s="600"/>
      <c r="T281" s="600"/>
      <c r="U281" s="600"/>
      <c r="V281" s="600"/>
      <c r="W281" s="600"/>
      <c r="X281" s="600"/>
      <c r="Y281" s="600"/>
      <c r="Z281" s="600"/>
      <c r="AA281" s="66"/>
      <c r="AB281" s="66"/>
      <c r="AC281" s="80"/>
    </row>
    <row r="282" spans="1:68" ht="27" customHeight="1">
      <c r="A282" s="63" t="s">
        <v>460</v>
      </c>
      <c r="B282" s="63" t="s">
        <v>461</v>
      </c>
      <c r="C282" s="36">
        <v>4301051782</v>
      </c>
      <c r="D282" s="595">
        <v>4680115884618</v>
      </c>
      <c r="E282" s="595"/>
      <c r="F282" s="62">
        <v>0.6</v>
      </c>
      <c r="G282" s="37">
        <v>6</v>
      </c>
      <c r="H282" s="62">
        <v>3.6</v>
      </c>
      <c r="I282" s="62">
        <v>3.81</v>
      </c>
      <c r="J282" s="37">
        <v>132</v>
      </c>
      <c r="K282" s="37" t="s">
        <v>122</v>
      </c>
      <c r="L282" s="37" t="s">
        <v>45</v>
      </c>
      <c r="M282" s="38" t="s">
        <v>89</v>
      </c>
      <c r="N282" s="38"/>
      <c r="O282" s="37">
        <v>45</v>
      </c>
      <c r="P282" s="7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97"/>
      <c r="R282" s="597"/>
      <c r="S282" s="597"/>
      <c r="T282" s="598"/>
      <c r="U282" s="39" t="s">
        <v>45</v>
      </c>
      <c r="V282" s="39" t="s">
        <v>45</v>
      </c>
      <c r="W282" s="40" t="s">
        <v>0</v>
      </c>
      <c r="X282" s="58">
        <v>36</v>
      </c>
      <c r="Y282" s="55">
        <f>IFERROR(IF(X282="",0,CEILING((X282/$H282),1)*$H282),"")</f>
        <v>36</v>
      </c>
      <c r="Z282" s="41">
        <f>IFERROR(IF(Y282=0,"",ROUNDUP(Y282/H282,0)*0.00902),"")</f>
        <v>9.0200000000000002E-2</v>
      </c>
      <c r="AA282" s="68" t="s">
        <v>45</v>
      </c>
      <c r="AB282" s="69" t="s">
        <v>45</v>
      </c>
      <c r="AC282" s="348" t="s">
        <v>462</v>
      </c>
      <c r="AG282" s="78"/>
      <c r="AJ282" s="84" t="s">
        <v>45</v>
      </c>
      <c r="AK282" s="84">
        <v>0</v>
      </c>
      <c r="BB282" s="349" t="s">
        <v>66</v>
      </c>
      <c r="BM282" s="78">
        <f>IFERROR(X282*I282/H282,"0")</f>
        <v>38.1</v>
      </c>
      <c r="BN282" s="78">
        <f>IFERROR(Y282*I282/H282,"0")</f>
        <v>38.1</v>
      </c>
      <c r="BO282" s="78">
        <f>IFERROR(1/J282*(X282/H282),"0")</f>
        <v>7.575757575757576E-2</v>
      </c>
      <c r="BP282" s="78">
        <f>IFERROR(1/J282*(Y282/H282),"0")</f>
        <v>7.575757575757576E-2</v>
      </c>
    </row>
    <row r="283" spans="1:68">
      <c r="A283" s="589"/>
      <c r="B283" s="589"/>
      <c r="C283" s="589"/>
      <c r="D283" s="589"/>
      <c r="E283" s="589"/>
      <c r="F283" s="589"/>
      <c r="G283" s="589"/>
      <c r="H283" s="589"/>
      <c r="I283" s="589"/>
      <c r="J283" s="589"/>
      <c r="K283" s="589"/>
      <c r="L283" s="589"/>
      <c r="M283" s="589"/>
      <c r="N283" s="589"/>
      <c r="O283" s="590"/>
      <c r="P283" s="586" t="s">
        <v>40</v>
      </c>
      <c r="Q283" s="587"/>
      <c r="R283" s="587"/>
      <c r="S283" s="587"/>
      <c r="T283" s="587"/>
      <c r="U283" s="587"/>
      <c r="V283" s="588"/>
      <c r="W283" s="42" t="s">
        <v>39</v>
      </c>
      <c r="X283" s="43">
        <f>IFERROR(X282/H282,"0")</f>
        <v>10</v>
      </c>
      <c r="Y283" s="43">
        <f>IFERROR(Y282/H282,"0")</f>
        <v>10</v>
      </c>
      <c r="Z283" s="43">
        <f>IFERROR(IF(Z282="",0,Z282),"0")</f>
        <v>9.0200000000000002E-2</v>
      </c>
      <c r="AA283" s="67"/>
      <c r="AB283" s="67"/>
      <c r="AC283" s="67"/>
    </row>
    <row r="284" spans="1:68">
      <c r="A284" s="589"/>
      <c r="B284" s="589"/>
      <c r="C284" s="589"/>
      <c r="D284" s="589"/>
      <c r="E284" s="589"/>
      <c r="F284" s="589"/>
      <c r="G284" s="589"/>
      <c r="H284" s="589"/>
      <c r="I284" s="589"/>
      <c r="J284" s="589"/>
      <c r="K284" s="589"/>
      <c r="L284" s="589"/>
      <c r="M284" s="589"/>
      <c r="N284" s="589"/>
      <c r="O284" s="590"/>
      <c r="P284" s="586" t="s">
        <v>40</v>
      </c>
      <c r="Q284" s="587"/>
      <c r="R284" s="587"/>
      <c r="S284" s="587"/>
      <c r="T284" s="587"/>
      <c r="U284" s="587"/>
      <c r="V284" s="588"/>
      <c r="W284" s="42" t="s">
        <v>0</v>
      </c>
      <c r="X284" s="43">
        <f>IFERROR(SUM(X282:X282),"0")</f>
        <v>36</v>
      </c>
      <c r="Y284" s="43">
        <f>IFERROR(SUM(Y282:Y282),"0")</f>
        <v>36</v>
      </c>
      <c r="Z284" s="42"/>
      <c r="AA284" s="67"/>
      <c r="AB284" s="67"/>
      <c r="AC284" s="67"/>
    </row>
    <row r="285" spans="1:68" ht="16.5" customHeight="1">
      <c r="A285" s="599" t="s">
        <v>463</v>
      </c>
      <c r="B285" s="599"/>
      <c r="C285" s="599"/>
      <c r="D285" s="599"/>
      <c r="E285" s="599"/>
      <c r="F285" s="599"/>
      <c r="G285" s="599"/>
      <c r="H285" s="599"/>
      <c r="I285" s="599"/>
      <c r="J285" s="599"/>
      <c r="K285" s="599"/>
      <c r="L285" s="599"/>
      <c r="M285" s="599"/>
      <c r="N285" s="599"/>
      <c r="O285" s="599"/>
      <c r="P285" s="599"/>
      <c r="Q285" s="599"/>
      <c r="R285" s="599"/>
      <c r="S285" s="599"/>
      <c r="T285" s="599"/>
      <c r="U285" s="599"/>
      <c r="V285" s="599"/>
      <c r="W285" s="599"/>
      <c r="X285" s="599"/>
      <c r="Y285" s="599"/>
      <c r="Z285" s="599"/>
      <c r="AA285" s="65"/>
      <c r="AB285" s="65"/>
      <c r="AC285" s="79"/>
    </row>
    <row r="286" spans="1:68" ht="14.25" customHeight="1">
      <c r="A286" s="600" t="s">
        <v>114</v>
      </c>
      <c r="B286" s="600"/>
      <c r="C286" s="600"/>
      <c r="D286" s="600"/>
      <c r="E286" s="600"/>
      <c r="F286" s="600"/>
      <c r="G286" s="600"/>
      <c r="H286" s="600"/>
      <c r="I286" s="600"/>
      <c r="J286" s="600"/>
      <c r="K286" s="600"/>
      <c r="L286" s="600"/>
      <c r="M286" s="600"/>
      <c r="N286" s="600"/>
      <c r="O286" s="600"/>
      <c r="P286" s="600"/>
      <c r="Q286" s="600"/>
      <c r="R286" s="600"/>
      <c r="S286" s="600"/>
      <c r="T286" s="600"/>
      <c r="U286" s="600"/>
      <c r="V286" s="600"/>
      <c r="W286" s="600"/>
      <c r="X286" s="600"/>
      <c r="Y286" s="600"/>
      <c r="Z286" s="600"/>
      <c r="AA286" s="66"/>
      <c r="AB286" s="66"/>
      <c r="AC286" s="80"/>
    </row>
    <row r="287" spans="1:68" ht="27" customHeight="1">
      <c r="A287" s="63" t="s">
        <v>464</v>
      </c>
      <c r="B287" s="63" t="s">
        <v>465</v>
      </c>
      <c r="C287" s="36">
        <v>4301011662</v>
      </c>
      <c r="D287" s="595">
        <v>4680115883703</v>
      </c>
      <c r="E287" s="595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118</v>
      </c>
      <c r="N287" s="38"/>
      <c r="O287" s="37">
        <v>55</v>
      </c>
      <c r="P287" s="71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97"/>
      <c r="R287" s="597"/>
      <c r="S287" s="597"/>
      <c r="T287" s="598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IFERROR(IF(Y287=0,"",ROUNDUP(Y287/H287,0)*0.01898),"")</f>
        <v/>
      </c>
      <c r="AA287" s="68" t="s">
        <v>467</v>
      </c>
      <c r="AB287" s="69" t="s">
        <v>45</v>
      </c>
      <c r="AC287" s="350" t="s">
        <v>466</v>
      </c>
      <c r="AG287" s="78"/>
      <c r="AJ287" s="84" t="s">
        <v>45</v>
      </c>
      <c r="AK287" s="84">
        <v>0</v>
      </c>
      <c r="BB287" s="351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>
      <c r="A288" s="589"/>
      <c r="B288" s="589"/>
      <c r="C288" s="589"/>
      <c r="D288" s="589"/>
      <c r="E288" s="589"/>
      <c r="F288" s="589"/>
      <c r="G288" s="589"/>
      <c r="H288" s="589"/>
      <c r="I288" s="589"/>
      <c r="J288" s="589"/>
      <c r="K288" s="589"/>
      <c r="L288" s="589"/>
      <c r="M288" s="589"/>
      <c r="N288" s="589"/>
      <c r="O288" s="590"/>
      <c r="P288" s="586" t="s">
        <v>40</v>
      </c>
      <c r="Q288" s="587"/>
      <c r="R288" s="587"/>
      <c r="S288" s="587"/>
      <c r="T288" s="587"/>
      <c r="U288" s="587"/>
      <c r="V288" s="588"/>
      <c r="W288" s="42" t="s">
        <v>39</v>
      </c>
      <c r="X288" s="43">
        <f>IFERROR(X287/H287,"0")</f>
        <v>0</v>
      </c>
      <c r="Y288" s="43">
        <f>IFERROR(Y287/H287,"0")</f>
        <v>0</v>
      </c>
      <c r="Z288" s="43">
        <f>IFERROR(IF(Z287="",0,Z287),"0")</f>
        <v>0</v>
      </c>
      <c r="AA288" s="67"/>
      <c r="AB288" s="67"/>
      <c r="AC288" s="67"/>
    </row>
    <row r="289" spans="1:68">
      <c r="A289" s="589"/>
      <c r="B289" s="589"/>
      <c r="C289" s="589"/>
      <c r="D289" s="589"/>
      <c r="E289" s="589"/>
      <c r="F289" s="589"/>
      <c r="G289" s="589"/>
      <c r="H289" s="589"/>
      <c r="I289" s="589"/>
      <c r="J289" s="589"/>
      <c r="K289" s="589"/>
      <c r="L289" s="589"/>
      <c r="M289" s="589"/>
      <c r="N289" s="589"/>
      <c r="O289" s="590"/>
      <c r="P289" s="586" t="s">
        <v>40</v>
      </c>
      <c r="Q289" s="587"/>
      <c r="R289" s="587"/>
      <c r="S289" s="587"/>
      <c r="T289" s="587"/>
      <c r="U289" s="587"/>
      <c r="V289" s="588"/>
      <c r="W289" s="42" t="s">
        <v>0</v>
      </c>
      <c r="X289" s="43">
        <f>IFERROR(SUM(X287:X287),"0")</f>
        <v>0</v>
      </c>
      <c r="Y289" s="43">
        <f>IFERROR(SUM(Y287:Y287),"0")</f>
        <v>0</v>
      </c>
      <c r="Z289" s="42"/>
      <c r="AA289" s="67"/>
      <c r="AB289" s="67"/>
      <c r="AC289" s="67"/>
    </row>
    <row r="290" spans="1:68" ht="16.5" customHeight="1">
      <c r="A290" s="599" t="s">
        <v>468</v>
      </c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599"/>
      <c r="P290" s="599"/>
      <c r="Q290" s="599"/>
      <c r="R290" s="599"/>
      <c r="S290" s="599"/>
      <c r="T290" s="599"/>
      <c r="U290" s="599"/>
      <c r="V290" s="599"/>
      <c r="W290" s="599"/>
      <c r="X290" s="599"/>
      <c r="Y290" s="599"/>
      <c r="Z290" s="599"/>
      <c r="AA290" s="65"/>
      <c r="AB290" s="65"/>
      <c r="AC290" s="79"/>
    </row>
    <row r="291" spans="1:68" ht="14.25" customHeight="1">
      <c r="A291" s="600" t="s">
        <v>114</v>
      </c>
      <c r="B291" s="600"/>
      <c r="C291" s="600"/>
      <c r="D291" s="600"/>
      <c r="E291" s="600"/>
      <c r="F291" s="600"/>
      <c r="G291" s="600"/>
      <c r="H291" s="600"/>
      <c r="I291" s="600"/>
      <c r="J291" s="600"/>
      <c r="K291" s="600"/>
      <c r="L291" s="600"/>
      <c r="M291" s="600"/>
      <c r="N291" s="600"/>
      <c r="O291" s="600"/>
      <c r="P291" s="600"/>
      <c r="Q291" s="600"/>
      <c r="R291" s="600"/>
      <c r="S291" s="600"/>
      <c r="T291" s="600"/>
      <c r="U291" s="600"/>
      <c r="V291" s="600"/>
      <c r="W291" s="600"/>
      <c r="X291" s="600"/>
      <c r="Y291" s="600"/>
      <c r="Z291" s="600"/>
      <c r="AA291" s="66"/>
      <c r="AB291" s="66"/>
      <c r="AC291" s="80"/>
    </row>
    <row r="292" spans="1:68" ht="27" customHeight="1">
      <c r="A292" s="63" t="s">
        <v>469</v>
      </c>
      <c r="B292" s="63" t="s">
        <v>470</v>
      </c>
      <c r="C292" s="36">
        <v>4301012024</v>
      </c>
      <c r="D292" s="595">
        <v>4680115885615</v>
      </c>
      <c r="E292" s="595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89</v>
      </c>
      <c r="N292" s="38"/>
      <c r="O292" s="37">
        <v>55</v>
      </c>
      <c r="P292" s="71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97"/>
      <c r="R292" s="597"/>
      <c r="S292" s="597"/>
      <c r="T292" s="598"/>
      <c r="U292" s="39" t="s">
        <v>45</v>
      </c>
      <c r="V292" s="39" t="s">
        <v>45</v>
      </c>
      <c r="W292" s="40" t="s">
        <v>0</v>
      </c>
      <c r="X292" s="58">
        <v>100</v>
      </c>
      <c r="Y292" s="55">
        <f t="shared" ref="Y292:Y297" si="48">IFERROR(IF(X292="",0,CEILING((X292/$H292),1)*$H292),"")</f>
        <v>108</v>
      </c>
      <c r="Z292" s="41">
        <f>IFERROR(IF(Y292=0,"",ROUNDUP(Y292/H292,0)*0.01898),"")</f>
        <v>0.1898</v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ref="BM292:BM297" si="49">IFERROR(X292*I292/H292,"0")</f>
        <v>104.02777777777777</v>
      </c>
      <c r="BN292" s="78">
        <f t="shared" ref="BN292:BN297" si="50">IFERROR(Y292*I292/H292,"0")</f>
        <v>112.34999999999998</v>
      </c>
      <c r="BO292" s="78">
        <f t="shared" ref="BO292:BO297" si="51">IFERROR(1/J292*(X292/H292),"0")</f>
        <v>0.14467592592592593</v>
      </c>
      <c r="BP292" s="78">
        <f t="shared" ref="BP292:BP297" si="52">IFERROR(1/J292*(Y292/H292),"0")</f>
        <v>0.15625</v>
      </c>
    </row>
    <row r="293" spans="1:68" ht="27" customHeight="1">
      <c r="A293" s="63" t="s">
        <v>472</v>
      </c>
      <c r="B293" s="63" t="s">
        <v>473</v>
      </c>
      <c r="C293" s="36">
        <v>4301012016</v>
      </c>
      <c r="D293" s="595">
        <v>4680115885554</v>
      </c>
      <c r="E293" s="595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137</v>
      </c>
      <c r="M293" s="38" t="s">
        <v>89</v>
      </c>
      <c r="N293" s="38"/>
      <c r="O293" s="37">
        <v>55</v>
      </c>
      <c r="P293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97"/>
      <c r="R293" s="597"/>
      <c r="S293" s="597"/>
      <c r="T293" s="598"/>
      <c r="U293" s="39" t="s">
        <v>45</v>
      </c>
      <c r="V293" s="39" t="s">
        <v>45</v>
      </c>
      <c r="W293" s="40" t="s">
        <v>0</v>
      </c>
      <c r="X293" s="58">
        <v>1382.4</v>
      </c>
      <c r="Y293" s="55">
        <f t="shared" si="48"/>
        <v>1382.4</v>
      </c>
      <c r="Z293" s="41">
        <f>IFERROR(IF(Y293=0,"",ROUNDUP(Y293/H293,0)*0.01898),"")</f>
        <v>2.42944</v>
      </c>
      <c r="AA293" s="68" t="s">
        <v>45</v>
      </c>
      <c r="AB293" s="69" t="s">
        <v>45</v>
      </c>
      <c r="AC293" s="354" t="s">
        <v>474</v>
      </c>
      <c r="AG293" s="78"/>
      <c r="AJ293" s="84" t="s">
        <v>138</v>
      </c>
      <c r="AK293" s="84">
        <v>691.2</v>
      </c>
      <c r="BB293" s="355" t="s">
        <v>66</v>
      </c>
      <c r="BM293" s="78">
        <f t="shared" si="49"/>
        <v>1438.08</v>
      </c>
      <c r="BN293" s="78">
        <f t="shared" si="50"/>
        <v>1438.08</v>
      </c>
      <c r="BO293" s="78">
        <f t="shared" si="51"/>
        <v>2</v>
      </c>
      <c r="BP293" s="78">
        <f t="shared" si="52"/>
        <v>2</v>
      </c>
    </row>
    <row r="294" spans="1:68" ht="27" customHeight="1">
      <c r="A294" s="63" t="s">
        <v>472</v>
      </c>
      <c r="B294" s="63" t="s">
        <v>475</v>
      </c>
      <c r="C294" s="36">
        <v>4301011911</v>
      </c>
      <c r="D294" s="595">
        <v>4680115885554</v>
      </c>
      <c r="E294" s="595"/>
      <c r="F294" s="62">
        <v>1.35</v>
      </c>
      <c r="G294" s="37">
        <v>8</v>
      </c>
      <c r="H294" s="62">
        <v>10.8</v>
      </c>
      <c r="I294" s="62">
        <v>11.28</v>
      </c>
      <c r="J294" s="37">
        <v>48</v>
      </c>
      <c r="K294" s="37" t="s">
        <v>119</v>
      </c>
      <c r="L294" s="37" t="s">
        <v>45</v>
      </c>
      <c r="M294" s="38" t="s">
        <v>477</v>
      </c>
      <c r="N294" s="38"/>
      <c r="O294" s="37">
        <v>55</v>
      </c>
      <c r="P294" s="7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7"/>
      <c r="R294" s="597"/>
      <c r="S294" s="597"/>
      <c r="T294" s="59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48"/>
        <v>0</v>
      </c>
      <c r="Z294" s="41" t="str">
        <f>IFERROR(IF(Y294=0,"",ROUNDUP(Y294/H294,0)*0.02039),"")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49"/>
        <v>0</v>
      </c>
      <c r="BN294" s="78">
        <f t="shared" si="50"/>
        <v>0</v>
      </c>
      <c r="BO294" s="78">
        <f t="shared" si="51"/>
        <v>0</v>
      </c>
      <c r="BP294" s="78">
        <f t="shared" si="52"/>
        <v>0</v>
      </c>
    </row>
    <row r="295" spans="1:68" ht="37.5" customHeight="1">
      <c r="A295" s="63" t="s">
        <v>478</v>
      </c>
      <c r="B295" s="63" t="s">
        <v>479</v>
      </c>
      <c r="C295" s="36">
        <v>4301011858</v>
      </c>
      <c r="D295" s="595">
        <v>4680115885646</v>
      </c>
      <c r="E295" s="595"/>
      <c r="F295" s="62">
        <v>1.35</v>
      </c>
      <c r="G295" s="37">
        <v>8</v>
      </c>
      <c r="H295" s="62">
        <v>10.8</v>
      </c>
      <c r="I295" s="62">
        <v>11.234999999999999</v>
      </c>
      <c r="J295" s="37">
        <v>64</v>
      </c>
      <c r="K295" s="37" t="s">
        <v>119</v>
      </c>
      <c r="L295" s="37" t="s">
        <v>45</v>
      </c>
      <c r="M295" s="38" t="s">
        <v>118</v>
      </c>
      <c r="N295" s="38"/>
      <c r="O295" s="37">
        <v>55</v>
      </c>
      <c r="P295" s="7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97"/>
      <c r="R295" s="597"/>
      <c r="S295" s="597"/>
      <c r="T295" s="598"/>
      <c r="U295" s="39" t="s">
        <v>45</v>
      </c>
      <c r="V295" s="39" t="s">
        <v>45</v>
      </c>
      <c r="W295" s="40" t="s">
        <v>0</v>
      </c>
      <c r="X295" s="58">
        <v>200</v>
      </c>
      <c r="Y295" s="55">
        <f t="shared" si="48"/>
        <v>205.20000000000002</v>
      </c>
      <c r="Z295" s="41">
        <f>IFERROR(IF(Y295=0,"",ROUNDUP(Y295/H295,0)*0.01898),"")</f>
        <v>0.36062</v>
      </c>
      <c r="AA295" s="68" t="s">
        <v>45</v>
      </c>
      <c r="AB295" s="69" t="s">
        <v>45</v>
      </c>
      <c r="AC295" s="358" t="s">
        <v>480</v>
      </c>
      <c r="AG295" s="78"/>
      <c r="AJ295" s="84" t="s">
        <v>45</v>
      </c>
      <c r="AK295" s="84">
        <v>0</v>
      </c>
      <c r="BB295" s="359" t="s">
        <v>66</v>
      </c>
      <c r="BM295" s="78">
        <f t="shared" si="49"/>
        <v>208.05555555555554</v>
      </c>
      <c r="BN295" s="78">
        <f t="shared" si="50"/>
        <v>213.46499999999997</v>
      </c>
      <c r="BO295" s="78">
        <f t="shared" si="51"/>
        <v>0.28935185185185186</v>
      </c>
      <c r="BP295" s="78">
        <f t="shared" si="52"/>
        <v>0.296875</v>
      </c>
    </row>
    <row r="296" spans="1:68" ht="27" customHeight="1">
      <c r="A296" s="63" t="s">
        <v>481</v>
      </c>
      <c r="B296" s="63" t="s">
        <v>482</v>
      </c>
      <c r="C296" s="36">
        <v>4301011857</v>
      </c>
      <c r="D296" s="595">
        <v>4680115885622</v>
      </c>
      <c r="E296" s="595"/>
      <c r="F296" s="62">
        <v>0.4</v>
      </c>
      <c r="G296" s="37">
        <v>10</v>
      </c>
      <c r="H296" s="62">
        <v>4</v>
      </c>
      <c r="I296" s="62">
        <v>4.21</v>
      </c>
      <c r="J296" s="37">
        <v>132</v>
      </c>
      <c r="K296" s="37" t="s">
        <v>122</v>
      </c>
      <c r="L296" s="37" t="s">
        <v>45</v>
      </c>
      <c r="M296" s="38" t="s">
        <v>118</v>
      </c>
      <c r="N296" s="38"/>
      <c r="O296" s="37">
        <v>55</v>
      </c>
      <c r="P296" s="70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97"/>
      <c r="R296" s="597"/>
      <c r="S296" s="597"/>
      <c r="T296" s="59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8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471</v>
      </c>
      <c r="AG296" s="78"/>
      <c r="AJ296" s="84" t="s">
        <v>45</v>
      </c>
      <c r="AK296" s="84">
        <v>0</v>
      </c>
      <c r="BB296" s="361" t="s">
        <v>66</v>
      </c>
      <c r="BM296" s="78">
        <f t="shared" si="49"/>
        <v>0</v>
      </c>
      <c r="BN296" s="78">
        <f t="shared" si="50"/>
        <v>0</v>
      </c>
      <c r="BO296" s="78">
        <f t="shared" si="51"/>
        <v>0</v>
      </c>
      <c r="BP296" s="78">
        <f t="shared" si="52"/>
        <v>0</v>
      </c>
    </row>
    <row r="297" spans="1:68" ht="27" customHeight="1">
      <c r="A297" s="63" t="s">
        <v>483</v>
      </c>
      <c r="B297" s="63" t="s">
        <v>484</v>
      </c>
      <c r="C297" s="36">
        <v>4301011859</v>
      </c>
      <c r="D297" s="595">
        <v>4680115885608</v>
      </c>
      <c r="E297" s="595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122</v>
      </c>
      <c r="L297" s="37" t="s">
        <v>45</v>
      </c>
      <c r="M297" s="38" t="s">
        <v>118</v>
      </c>
      <c r="N297" s="38"/>
      <c r="O297" s="37">
        <v>55</v>
      </c>
      <c r="P297" s="71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97"/>
      <c r="R297" s="597"/>
      <c r="S297" s="597"/>
      <c r="T297" s="598"/>
      <c r="U297" s="39" t="s">
        <v>45</v>
      </c>
      <c r="V297" s="39" t="s">
        <v>45</v>
      </c>
      <c r="W297" s="40" t="s">
        <v>0</v>
      </c>
      <c r="X297" s="58">
        <v>528</v>
      </c>
      <c r="Y297" s="55">
        <f t="shared" si="48"/>
        <v>528</v>
      </c>
      <c r="Z297" s="41">
        <f>IFERROR(IF(Y297=0,"",ROUNDUP(Y297/H297,0)*0.00902),"")</f>
        <v>1.1906400000000001</v>
      </c>
      <c r="AA297" s="68" t="s">
        <v>45</v>
      </c>
      <c r="AB297" s="69" t="s">
        <v>45</v>
      </c>
      <c r="AC297" s="362" t="s">
        <v>485</v>
      </c>
      <c r="AG297" s="78"/>
      <c r="AJ297" s="84" t="s">
        <v>45</v>
      </c>
      <c r="AK297" s="84">
        <v>0</v>
      </c>
      <c r="BB297" s="363" t="s">
        <v>66</v>
      </c>
      <c r="BM297" s="78">
        <f t="shared" si="49"/>
        <v>555.72</v>
      </c>
      <c r="BN297" s="78">
        <f t="shared" si="50"/>
        <v>555.72</v>
      </c>
      <c r="BO297" s="78">
        <f t="shared" si="51"/>
        <v>1</v>
      </c>
      <c r="BP297" s="78">
        <f t="shared" si="52"/>
        <v>1</v>
      </c>
    </row>
    <row r="298" spans="1:68">
      <c r="A298" s="589"/>
      <c r="B298" s="589"/>
      <c r="C298" s="589"/>
      <c r="D298" s="589"/>
      <c r="E298" s="589"/>
      <c r="F298" s="589"/>
      <c r="G298" s="589"/>
      <c r="H298" s="589"/>
      <c r="I298" s="589"/>
      <c r="J298" s="589"/>
      <c r="K298" s="589"/>
      <c r="L298" s="589"/>
      <c r="M298" s="589"/>
      <c r="N298" s="589"/>
      <c r="O298" s="590"/>
      <c r="P298" s="586" t="s">
        <v>40</v>
      </c>
      <c r="Q298" s="587"/>
      <c r="R298" s="587"/>
      <c r="S298" s="587"/>
      <c r="T298" s="587"/>
      <c r="U298" s="587"/>
      <c r="V298" s="588"/>
      <c r="W298" s="42" t="s">
        <v>39</v>
      </c>
      <c r="X298" s="43">
        <f>IFERROR(X292/H292,"0")+IFERROR(X293/H293,"0")+IFERROR(X294/H294,"0")+IFERROR(X295/H295,"0")+IFERROR(X296/H296,"0")+IFERROR(X297/H297,"0")</f>
        <v>287.77777777777777</v>
      </c>
      <c r="Y298" s="43">
        <f>IFERROR(Y292/H292,"0")+IFERROR(Y293/H293,"0")+IFERROR(Y294/H294,"0")+IFERROR(Y295/H295,"0")+IFERROR(Y296/H296,"0")+IFERROR(Y297/H297,"0")</f>
        <v>289</v>
      </c>
      <c r="Z298" s="43">
        <f>IFERROR(IF(Z292="",0,Z292),"0")+IFERROR(IF(Z293="",0,Z293),"0")+IFERROR(IF(Z294="",0,Z294),"0")+IFERROR(IF(Z295="",0,Z295),"0")+IFERROR(IF(Z296="",0,Z296),"0")+IFERROR(IF(Z297="",0,Z297),"0")</f>
        <v>4.1705000000000005</v>
      </c>
      <c r="AA298" s="67"/>
      <c r="AB298" s="67"/>
      <c r="AC298" s="67"/>
    </row>
    <row r="299" spans="1:68">
      <c r="A299" s="589"/>
      <c r="B299" s="589"/>
      <c r="C299" s="589"/>
      <c r="D299" s="589"/>
      <c r="E299" s="589"/>
      <c r="F299" s="589"/>
      <c r="G299" s="589"/>
      <c r="H299" s="589"/>
      <c r="I299" s="589"/>
      <c r="J299" s="589"/>
      <c r="K299" s="589"/>
      <c r="L299" s="589"/>
      <c r="M299" s="589"/>
      <c r="N299" s="589"/>
      <c r="O299" s="590"/>
      <c r="P299" s="586" t="s">
        <v>40</v>
      </c>
      <c r="Q299" s="587"/>
      <c r="R299" s="587"/>
      <c r="S299" s="587"/>
      <c r="T299" s="587"/>
      <c r="U299" s="587"/>
      <c r="V299" s="588"/>
      <c r="W299" s="42" t="s">
        <v>0</v>
      </c>
      <c r="X299" s="43">
        <f>IFERROR(SUM(X292:X297),"0")</f>
        <v>2210.4</v>
      </c>
      <c r="Y299" s="43">
        <f>IFERROR(SUM(Y292:Y297),"0")</f>
        <v>2223.6000000000004</v>
      </c>
      <c r="Z299" s="42"/>
      <c r="AA299" s="67"/>
      <c r="AB299" s="67"/>
      <c r="AC299" s="67"/>
    </row>
    <row r="300" spans="1:68" ht="14.25" customHeight="1">
      <c r="A300" s="600" t="s">
        <v>78</v>
      </c>
      <c r="B300" s="600"/>
      <c r="C300" s="600"/>
      <c r="D300" s="600"/>
      <c r="E300" s="600"/>
      <c r="F300" s="600"/>
      <c r="G300" s="600"/>
      <c r="H300" s="600"/>
      <c r="I300" s="600"/>
      <c r="J300" s="600"/>
      <c r="K300" s="600"/>
      <c r="L300" s="600"/>
      <c r="M300" s="600"/>
      <c r="N300" s="600"/>
      <c r="O300" s="600"/>
      <c r="P300" s="600"/>
      <c r="Q300" s="600"/>
      <c r="R300" s="600"/>
      <c r="S300" s="600"/>
      <c r="T300" s="600"/>
      <c r="U300" s="600"/>
      <c r="V300" s="600"/>
      <c r="W300" s="600"/>
      <c r="X300" s="600"/>
      <c r="Y300" s="600"/>
      <c r="Z300" s="600"/>
      <c r="AA300" s="66"/>
      <c r="AB300" s="66"/>
      <c r="AC300" s="80"/>
    </row>
    <row r="301" spans="1:68" ht="27" customHeight="1">
      <c r="A301" s="63" t="s">
        <v>486</v>
      </c>
      <c r="B301" s="63" t="s">
        <v>487</v>
      </c>
      <c r="C301" s="36">
        <v>4301030878</v>
      </c>
      <c r="D301" s="595">
        <v>4607091387193</v>
      </c>
      <c r="E301" s="595"/>
      <c r="F301" s="62">
        <v>0.7</v>
      </c>
      <c r="G301" s="37">
        <v>6</v>
      </c>
      <c r="H301" s="62">
        <v>4.2</v>
      </c>
      <c r="I301" s="62">
        <v>4.47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35</v>
      </c>
      <c r="P301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97"/>
      <c r="R301" s="597"/>
      <c r="S301" s="597"/>
      <c r="T301" s="598"/>
      <c r="U301" s="39" t="s">
        <v>45</v>
      </c>
      <c r="V301" s="39" t="s">
        <v>45</v>
      </c>
      <c r="W301" s="40" t="s">
        <v>0</v>
      </c>
      <c r="X301" s="58">
        <v>200</v>
      </c>
      <c r="Y301" s="55">
        <f t="shared" ref="Y301:Y307" si="53">IFERROR(IF(X301="",0,CEILING((X301/$H301),1)*$H301),"")</f>
        <v>201.60000000000002</v>
      </c>
      <c r="Z301" s="41">
        <f>IFERROR(IF(Y301=0,"",ROUNDUP(Y301/H301,0)*0.00902),"")</f>
        <v>0.43296000000000001</v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ref="BM301:BM307" si="54">IFERROR(X301*I301/H301,"0")</f>
        <v>212.85714285714286</v>
      </c>
      <c r="BN301" s="78">
        <f t="shared" ref="BN301:BN307" si="55">IFERROR(Y301*I301/H301,"0")</f>
        <v>214.56</v>
      </c>
      <c r="BO301" s="78">
        <f t="shared" ref="BO301:BO307" si="56">IFERROR(1/J301*(X301/H301),"0")</f>
        <v>0.36075036075036077</v>
      </c>
      <c r="BP301" s="78">
        <f t="shared" ref="BP301:BP307" si="57">IFERROR(1/J301*(Y301/H301),"0")</f>
        <v>0.36363636363636365</v>
      </c>
    </row>
    <row r="302" spans="1:68" ht="27" customHeight="1">
      <c r="A302" s="63" t="s">
        <v>489</v>
      </c>
      <c r="B302" s="63" t="s">
        <v>490</v>
      </c>
      <c r="C302" s="36">
        <v>4301031153</v>
      </c>
      <c r="D302" s="595">
        <v>4607091387230</v>
      </c>
      <c r="E302" s="595"/>
      <c r="F302" s="62">
        <v>0.7</v>
      </c>
      <c r="G302" s="37">
        <v>6</v>
      </c>
      <c r="H302" s="62">
        <v>4.2</v>
      </c>
      <c r="I302" s="62">
        <v>4.47</v>
      </c>
      <c r="J302" s="37">
        <v>132</v>
      </c>
      <c r="K302" s="37" t="s">
        <v>122</v>
      </c>
      <c r="L302" s="37" t="s">
        <v>45</v>
      </c>
      <c r="M302" s="38" t="s">
        <v>83</v>
      </c>
      <c r="N302" s="38"/>
      <c r="O302" s="37">
        <v>40</v>
      </c>
      <c r="P302" s="7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97"/>
      <c r="R302" s="597"/>
      <c r="S302" s="597"/>
      <c r="T302" s="598"/>
      <c r="U302" s="39" t="s">
        <v>45</v>
      </c>
      <c r="V302" s="39" t="s">
        <v>45</v>
      </c>
      <c r="W302" s="40" t="s">
        <v>0</v>
      </c>
      <c r="X302" s="58">
        <v>400</v>
      </c>
      <c r="Y302" s="55">
        <f t="shared" si="53"/>
        <v>403.20000000000005</v>
      </c>
      <c r="Z302" s="41">
        <f>IFERROR(IF(Y302=0,"",ROUNDUP(Y302/H302,0)*0.00902),"")</f>
        <v>0.86592000000000002</v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54"/>
        <v>425.71428571428572</v>
      </c>
      <c r="BN302" s="78">
        <f t="shared" si="55"/>
        <v>429.12</v>
      </c>
      <c r="BO302" s="78">
        <f t="shared" si="56"/>
        <v>0.72150072150072153</v>
      </c>
      <c r="BP302" s="78">
        <f t="shared" si="57"/>
        <v>0.72727272727272729</v>
      </c>
    </row>
    <row r="303" spans="1:68" ht="27" customHeight="1">
      <c r="A303" s="63" t="s">
        <v>492</v>
      </c>
      <c r="B303" s="63" t="s">
        <v>493</v>
      </c>
      <c r="C303" s="36">
        <v>4301031154</v>
      </c>
      <c r="D303" s="595">
        <v>4607091387292</v>
      </c>
      <c r="E303" s="595"/>
      <c r="F303" s="62">
        <v>0.73</v>
      </c>
      <c r="G303" s="37">
        <v>6</v>
      </c>
      <c r="H303" s="62">
        <v>4.38</v>
      </c>
      <c r="I303" s="62">
        <v>4.6500000000000004</v>
      </c>
      <c r="J303" s="37">
        <v>132</v>
      </c>
      <c r="K303" s="37" t="s">
        <v>122</v>
      </c>
      <c r="L303" s="37" t="s">
        <v>45</v>
      </c>
      <c r="M303" s="38" t="s">
        <v>83</v>
      </c>
      <c r="N303" s="38"/>
      <c r="O303" s="37">
        <v>45</v>
      </c>
      <c r="P303" s="7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97"/>
      <c r="R303" s="597"/>
      <c r="S303" s="597"/>
      <c r="T303" s="598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53"/>
        <v>0</v>
      </c>
      <c r="Z303" s="41" t="str">
        <f>IFERROR(IF(Y303=0,"",ROUNDUP(Y303/H303,0)*0.00902),"")</f>
        <v/>
      </c>
      <c r="AA303" s="68" t="s">
        <v>45</v>
      </c>
      <c r="AB303" s="69" t="s">
        <v>45</v>
      </c>
      <c r="AC303" s="368" t="s">
        <v>494</v>
      </c>
      <c r="AG303" s="78"/>
      <c r="AJ303" s="84" t="s">
        <v>45</v>
      </c>
      <c r="AK303" s="84">
        <v>0</v>
      </c>
      <c r="BB303" s="369" t="s">
        <v>66</v>
      </c>
      <c r="BM303" s="78">
        <f t="shared" si="54"/>
        <v>0</v>
      </c>
      <c r="BN303" s="78">
        <f t="shared" si="55"/>
        <v>0</v>
      </c>
      <c r="BO303" s="78">
        <f t="shared" si="56"/>
        <v>0</v>
      </c>
      <c r="BP303" s="78">
        <f t="shared" si="57"/>
        <v>0</v>
      </c>
    </row>
    <row r="304" spans="1:68" ht="27" customHeight="1">
      <c r="A304" s="63" t="s">
        <v>495</v>
      </c>
      <c r="B304" s="63" t="s">
        <v>496</v>
      </c>
      <c r="C304" s="36">
        <v>4301031152</v>
      </c>
      <c r="D304" s="595">
        <v>4607091387285</v>
      </c>
      <c r="E304" s="595"/>
      <c r="F304" s="62">
        <v>0.35</v>
      </c>
      <c r="G304" s="37">
        <v>6</v>
      </c>
      <c r="H304" s="62">
        <v>2.1</v>
      </c>
      <c r="I304" s="62">
        <v>2.23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7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97"/>
      <c r="R304" s="597"/>
      <c r="S304" s="597"/>
      <c r="T304" s="598"/>
      <c r="U304" s="39" t="s">
        <v>45</v>
      </c>
      <c r="V304" s="39" t="s">
        <v>45</v>
      </c>
      <c r="W304" s="40" t="s">
        <v>0</v>
      </c>
      <c r="X304" s="58">
        <v>28</v>
      </c>
      <c r="Y304" s="55">
        <f t="shared" si="53"/>
        <v>29.400000000000002</v>
      </c>
      <c r="Z304" s="41">
        <f>IFERROR(IF(Y304=0,"",ROUNDUP(Y304/H304,0)*0.00502),"")</f>
        <v>7.0280000000000009E-2</v>
      </c>
      <c r="AA304" s="68" t="s">
        <v>45</v>
      </c>
      <c r="AB304" s="69" t="s">
        <v>45</v>
      </c>
      <c r="AC304" s="370" t="s">
        <v>491</v>
      </c>
      <c r="AG304" s="78"/>
      <c r="AJ304" s="84" t="s">
        <v>45</v>
      </c>
      <c r="AK304" s="84">
        <v>0</v>
      </c>
      <c r="BB304" s="371" t="s">
        <v>66</v>
      </c>
      <c r="BM304" s="78">
        <f t="shared" si="54"/>
        <v>29.733333333333331</v>
      </c>
      <c r="BN304" s="78">
        <f t="shared" si="55"/>
        <v>31.22</v>
      </c>
      <c r="BO304" s="78">
        <f t="shared" si="56"/>
        <v>5.6980056980056981E-2</v>
      </c>
      <c r="BP304" s="78">
        <f t="shared" si="57"/>
        <v>5.9829059829059839E-2</v>
      </c>
    </row>
    <row r="305" spans="1:68" ht="27" customHeight="1">
      <c r="A305" s="63" t="s">
        <v>497</v>
      </c>
      <c r="B305" s="63" t="s">
        <v>498</v>
      </c>
      <c r="C305" s="36">
        <v>4301031305</v>
      </c>
      <c r="D305" s="595">
        <v>4607091389845</v>
      </c>
      <c r="E305" s="595"/>
      <c r="F305" s="62">
        <v>0.35</v>
      </c>
      <c r="G305" s="37">
        <v>6</v>
      </c>
      <c r="H305" s="62">
        <v>2.1</v>
      </c>
      <c r="I305" s="62">
        <v>2.2000000000000002</v>
      </c>
      <c r="J305" s="37">
        <v>234</v>
      </c>
      <c r="K305" s="37" t="s">
        <v>84</v>
      </c>
      <c r="L305" s="37" t="s">
        <v>45</v>
      </c>
      <c r="M305" s="38" t="s">
        <v>83</v>
      </c>
      <c r="N305" s="38"/>
      <c r="O305" s="37">
        <v>40</v>
      </c>
      <c r="P305" s="70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97"/>
      <c r="R305" s="597"/>
      <c r="S305" s="597"/>
      <c r="T305" s="598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53"/>
        <v>0</v>
      </c>
      <c r="Z305" s="41" t="str">
        <f>IFERROR(IF(Y305=0,"",ROUNDUP(Y305/H305,0)*0.00502),"")</f>
        <v/>
      </c>
      <c r="AA305" s="68" t="s">
        <v>45</v>
      </c>
      <c r="AB305" s="69" t="s">
        <v>45</v>
      </c>
      <c r="AC305" s="372" t="s">
        <v>499</v>
      </c>
      <c r="AG305" s="78"/>
      <c r="AJ305" s="84" t="s">
        <v>45</v>
      </c>
      <c r="AK305" s="84">
        <v>0</v>
      </c>
      <c r="BB305" s="373" t="s">
        <v>66</v>
      </c>
      <c r="BM305" s="78">
        <f t="shared" si="54"/>
        <v>0</v>
      </c>
      <c r="BN305" s="78">
        <f t="shared" si="55"/>
        <v>0</v>
      </c>
      <c r="BO305" s="78">
        <f t="shared" si="56"/>
        <v>0</v>
      </c>
      <c r="BP305" s="78">
        <f t="shared" si="57"/>
        <v>0</v>
      </c>
    </row>
    <row r="306" spans="1:68" ht="27" customHeight="1">
      <c r="A306" s="63" t="s">
        <v>500</v>
      </c>
      <c r="B306" s="63" t="s">
        <v>501</v>
      </c>
      <c r="C306" s="36">
        <v>4301031306</v>
      </c>
      <c r="D306" s="595">
        <v>4680115882881</v>
      </c>
      <c r="E306" s="595"/>
      <c r="F306" s="62">
        <v>0.28000000000000003</v>
      </c>
      <c r="G306" s="37">
        <v>6</v>
      </c>
      <c r="H306" s="62">
        <v>1.68</v>
      </c>
      <c r="I306" s="62">
        <v>1.81</v>
      </c>
      <c r="J306" s="37">
        <v>234</v>
      </c>
      <c r="K306" s="37" t="s">
        <v>84</v>
      </c>
      <c r="L306" s="37" t="s">
        <v>45</v>
      </c>
      <c r="M306" s="38" t="s">
        <v>83</v>
      </c>
      <c r="N306" s="38"/>
      <c r="O306" s="37">
        <v>40</v>
      </c>
      <c r="P306" s="70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97"/>
      <c r="R306" s="597"/>
      <c r="S306" s="597"/>
      <c r="T306" s="598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53"/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374" t="s">
        <v>499</v>
      </c>
      <c r="AG306" s="78"/>
      <c r="AJ306" s="84" t="s">
        <v>45</v>
      </c>
      <c r="AK306" s="84">
        <v>0</v>
      </c>
      <c r="BB306" s="375" t="s">
        <v>66</v>
      </c>
      <c r="BM306" s="78">
        <f t="shared" si="54"/>
        <v>0</v>
      </c>
      <c r="BN306" s="78">
        <f t="shared" si="55"/>
        <v>0</v>
      </c>
      <c r="BO306" s="78">
        <f t="shared" si="56"/>
        <v>0</v>
      </c>
      <c r="BP306" s="78">
        <f t="shared" si="57"/>
        <v>0</v>
      </c>
    </row>
    <row r="307" spans="1:68" ht="27" customHeight="1">
      <c r="A307" s="63" t="s">
        <v>502</v>
      </c>
      <c r="B307" s="63" t="s">
        <v>503</v>
      </c>
      <c r="C307" s="36">
        <v>4301031066</v>
      </c>
      <c r="D307" s="595">
        <v>4607091383836</v>
      </c>
      <c r="E307" s="595"/>
      <c r="F307" s="62">
        <v>0.3</v>
      </c>
      <c r="G307" s="37">
        <v>6</v>
      </c>
      <c r="H307" s="62">
        <v>1.8</v>
      </c>
      <c r="I307" s="62">
        <v>2.028</v>
      </c>
      <c r="J307" s="37">
        <v>182</v>
      </c>
      <c r="K307" s="37" t="s">
        <v>90</v>
      </c>
      <c r="L307" s="37" t="s">
        <v>45</v>
      </c>
      <c r="M307" s="38" t="s">
        <v>83</v>
      </c>
      <c r="N307" s="38"/>
      <c r="O307" s="37">
        <v>40</v>
      </c>
      <c r="P307" s="70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97"/>
      <c r="R307" s="597"/>
      <c r="S307" s="597"/>
      <c r="T307" s="598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53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376" t="s">
        <v>504</v>
      </c>
      <c r="AG307" s="78"/>
      <c r="AJ307" s="84" t="s">
        <v>45</v>
      </c>
      <c r="AK307" s="84">
        <v>0</v>
      </c>
      <c r="BB307" s="377" t="s">
        <v>66</v>
      </c>
      <c r="BM307" s="78">
        <f t="shared" si="54"/>
        <v>0</v>
      </c>
      <c r="BN307" s="78">
        <f t="shared" si="55"/>
        <v>0</v>
      </c>
      <c r="BO307" s="78">
        <f t="shared" si="56"/>
        <v>0</v>
      </c>
      <c r="BP307" s="78">
        <f t="shared" si="57"/>
        <v>0</v>
      </c>
    </row>
    <row r="308" spans="1:68">
      <c r="A308" s="589"/>
      <c r="B308" s="589"/>
      <c r="C308" s="589"/>
      <c r="D308" s="589"/>
      <c r="E308" s="589"/>
      <c r="F308" s="589"/>
      <c r="G308" s="589"/>
      <c r="H308" s="589"/>
      <c r="I308" s="589"/>
      <c r="J308" s="589"/>
      <c r="K308" s="589"/>
      <c r="L308" s="589"/>
      <c r="M308" s="589"/>
      <c r="N308" s="589"/>
      <c r="O308" s="590"/>
      <c r="P308" s="586" t="s">
        <v>40</v>
      </c>
      <c r="Q308" s="587"/>
      <c r="R308" s="587"/>
      <c r="S308" s="587"/>
      <c r="T308" s="587"/>
      <c r="U308" s="587"/>
      <c r="V308" s="588"/>
      <c r="W308" s="42" t="s">
        <v>39</v>
      </c>
      <c r="X308" s="43">
        <f>IFERROR(X301/H301,"0")+IFERROR(X302/H302,"0")+IFERROR(X303/H303,"0")+IFERROR(X304/H304,"0")+IFERROR(X305/H305,"0")+IFERROR(X306/H306,"0")+IFERROR(X307/H307,"0")</f>
        <v>156.1904761904762</v>
      </c>
      <c r="Y308" s="43">
        <f>IFERROR(Y301/H301,"0")+IFERROR(Y302/H302,"0")+IFERROR(Y303/H303,"0")+IFERROR(Y304/H304,"0")+IFERROR(Y305/H305,"0")+IFERROR(Y306/H306,"0")+IFERROR(Y307/H307,"0")</f>
        <v>158</v>
      </c>
      <c r="Z308" s="43">
        <f>IFERROR(IF(Z301="",0,Z301),"0")+IFERROR(IF(Z302="",0,Z302),"0")+IFERROR(IF(Z303="",0,Z303),"0")+IFERROR(IF(Z304="",0,Z304),"0")+IFERROR(IF(Z305="",0,Z305),"0")+IFERROR(IF(Z306="",0,Z306),"0")+IFERROR(IF(Z307="",0,Z307),"0")</f>
        <v>1.3691599999999999</v>
      </c>
      <c r="AA308" s="67"/>
      <c r="AB308" s="67"/>
      <c r="AC308" s="67"/>
    </row>
    <row r="309" spans="1:68">
      <c r="A309" s="589"/>
      <c r="B309" s="589"/>
      <c r="C309" s="589"/>
      <c r="D309" s="589"/>
      <c r="E309" s="589"/>
      <c r="F309" s="589"/>
      <c r="G309" s="589"/>
      <c r="H309" s="589"/>
      <c r="I309" s="589"/>
      <c r="J309" s="589"/>
      <c r="K309" s="589"/>
      <c r="L309" s="589"/>
      <c r="M309" s="589"/>
      <c r="N309" s="589"/>
      <c r="O309" s="590"/>
      <c r="P309" s="586" t="s">
        <v>40</v>
      </c>
      <c r="Q309" s="587"/>
      <c r="R309" s="587"/>
      <c r="S309" s="587"/>
      <c r="T309" s="587"/>
      <c r="U309" s="587"/>
      <c r="V309" s="588"/>
      <c r="W309" s="42" t="s">
        <v>0</v>
      </c>
      <c r="X309" s="43">
        <f>IFERROR(SUM(X301:X307),"0")</f>
        <v>628</v>
      </c>
      <c r="Y309" s="43">
        <f>IFERROR(SUM(Y301:Y307),"0")</f>
        <v>634.20000000000005</v>
      </c>
      <c r="Z309" s="42"/>
      <c r="AA309" s="67"/>
      <c r="AB309" s="67"/>
      <c r="AC309" s="67"/>
    </row>
    <row r="310" spans="1:68" ht="14.25" customHeight="1">
      <c r="A310" s="600" t="s">
        <v>85</v>
      </c>
      <c r="B310" s="600"/>
      <c r="C310" s="600"/>
      <c r="D310" s="600"/>
      <c r="E310" s="600"/>
      <c r="F310" s="600"/>
      <c r="G310" s="600"/>
      <c r="H310" s="600"/>
      <c r="I310" s="600"/>
      <c r="J310" s="600"/>
      <c r="K310" s="600"/>
      <c r="L310" s="600"/>
      <c r="M310" s="600"/>
      <c r="N310" s="600"/>
      <c r="O310" s="600"/>
      <c r="P310" s="600"/>
      <c r="Q310" s="600"/>
      <c r="R310" s="600"/>
      <c r="S310" s="600"/>
      <c r="T310" s="600"/>
      <c r="U310" s="600"/>
      <c r="V310" s="600"/>
      <c r="W310" s="600"/>
      <c r="X310" s="600"/>
      <c r="Y310" s="600"/>
      <c r="Z310" s="600"/>
      <c r="AA310" s="66"/>
      <c r="AB310" s="66"/>
      <c r="AC310" s="80"/>
    </row>
    <row r="311" spans="1:68" ht="27" customHeight="1">
      <c r="A311" s="63" t="s">
        <v>505</v>
      </c>
      <c r="B311" s="63" t="s">
        <v>506</v>
      </c>
      <c r="C311" s="36">
        <v>4301051100</v>
      </c>
      <c r="D311" s="595">
        <v>4607091387766</v>
      </c>
      <c r="E311" s="595"/>
      <c r="F311" s="62">
        <v>1.3</v>
      </c>
      <c r="G311" s="37">
        <v>6</v>
      </c>
      <c r="H311" s="62">
        <v>7.8</v>
      </c>
      <c r="I311" s="62">
        <v>8.3130000000000006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70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97"/>
      <c r="R311" s="597"/>
      <c r="S311" s="597"/>
      <c r="T311" s="598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508</v>
      </c>
      <c r="B312" s="63" t="s">
        <v>509</v>
      </c>
      <c r="C312" s="36">
        <v>4301051818</v>
      </c>
      <c r="D312" s="595">
        <v>4607091387957</v>
      </c>
      <c r="E312" s="595"/>
      <c r="F312" s="62">
        <v>1.3</v>
      </c>
      <c r="G312" s="37">
        <v>6</v>
      </c>
      <c r="H312" s="62">
        <v>7.8</v>
      </c>
      <c r="I312" s="62">
        <v>8.3190000000000008</v>
      </c>
      <c r="J312" s="37">
        <v>64</v>
      </c>
      <c r="K312" s="37" t="s">
        <v>119</v>
      </c>
      <c r="L312" s="37" t="s">
        <v>45</v>
      </c>
      <c r="M312" s="38" t="s">
        <v>89</v>
      </c>
      <c r="N312" s="38"/>
      <c r="O312" s="37">
        <v>40</v>
      </c>
      <c r="P312" s="70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97"/>
      <c r="R312" s="597"/>
      <c r="S312" s="597"/>
      <c r="T312" s="598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IFERROR(IF(Y312=0,"",ROUNDUP(Y312/H312,0)*0.01898),"")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511</v>
      </c>
      <c r="B313" s="63" t="s">
        <v>512</v>
      </c>
      <c r="C313" s="36">
        <v>4301051819</v>
      </c>
      <c r="D313" s="595">
        <v>4607091387964</v>
      </c>
      <c r="E313" s="595"/>
      <c r="F313" s="62">
        <v>1.35</v>
      </c>
      <c r="G313" s="37">
        <v>6</v>
      </c>
      <c r="H313" s="62">
        <v>8.1</v>
      </c>
      <c r="I313" s="62">
        <v>8.6010000000000009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40</v>
      </c>
      <c r="P313" s="69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97"/>
      <c r="R313" s="597"/>
      <c r="S313" s="597"/>
      <c r="T313" s="598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513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>
      <c r="A314" s="63" t="s">
        <v>514</v>
      </c>
      <c r="B314" s="63" t="s">
        <v>515</v>
      </c>
      <c r="C314" s="36">
        <v>4301051734</v>
      </c>
      <c r="D314" s="595">
        <v>4680115884588</v>
      </c>
      <c r="E314" s="595"/>
      <c r="F314" s="62">
        <v>0.5</v>
      </c>
      <c r="G314" s="37">
        <v>6</v>
      </c>
      <c r="H314" s="62">
        <v>3</v>
      </c>
      <c r="I314" s="62">
        <v>3.246</v>
      </c>
      <c r="J314" s="37">
        <v>182</v>
      </c>
      <c r="K314" s="37" t="s">
        <v>90</v>
      </c>
      <c r="L314" s="37" t="s">
        <v>45</v>
      </c>
      <c r="M314" s="38" t="s">
        <v>89</v>
      </c>
      <c r="N314" s="38"/>
      <c r="O314" s="37">
        <v>40</v>
      </c>
      <c r="P314" s="6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97"/>
      <c r="R314" s="597"/>
      <c r="S314" s="597"/>
      <c r="T314" s="598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150</v>
      </c>
      <c r="Z314" s="41">
        <f>IFERROR(IF(Y314=0,"",ROUNDUP(Y314/H314,0)*0.00651),"")</f>
        <v>0.32550000000000001</v>
      </c>
      <c r="AA314" s="68" t="s">
        <v>45</v>
      </c>
      <c r="AB314" s="69" t="s">
        <v>45</v>
      </c>
      <c r="AC314" s="384" t="s">
        <v>516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162.29999999999998</v>
      </c>
      <c r="BN314" s="78">
        <f>IFERROR(Y314*I314/H314,"0")</f>
        <v>162.29999999999998</v>
      </c>
      <c r="BO314" s="78">
        <f>IFERROR(1/J314*(X314/H314),"0")</f>
        <v>0.27472527472527475</v>
      </c>
      <c r="BP314" s="78">
        <f>IFERROR(1/J314*(Y314/H314),"0")</f>
        <v>0.27472527472527475</v>
      </c>
    </row>
    <row r="315" spans="1:68" ht="27" customHeight="1">
      <c r="A315" s="63" t="s">
        <v>517</v>
      </c>
      <c r="B315" s="63" t="s">
        <v>518</v>
      </c>
      <c r="C315" s="36">
        <v>4301051578</v>
      </c>
      <c r="D315" s="595">
        <v>4607091387513</v>
      </c>
      <c r="E315" s="595"/>
      <c r="F315" s="62">
        <v>0.45</v>
      </c>
      <c r="G315" s="37">
        <v>6</v>
      </c>
      <c r="H315" s="62">
        <v>2.7</v>
      </c>
      <c r="I315" s="62">
        <v>2.9580000000000002</v>
      </c>
      <c r="J315" s="37">
        <v>182</v>
      </c>
      <c r="K315" s="37" t="s">
        <v>90</v>
      </c>
      <c r="L315" s="37" t="s">
        <v>45</v>
      </c>
      <c r="M315" s="38" t="s">
        <v>105</v>
      </c>
      <c r="N315" s="38"/>
      <c r="O315" s="37">
        <v>40</v>
      </c>
      <c r="P315" s="70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97"/>
      <c r="R315" s="597"/>
      <c r="S315" s="597"/>
      <c r="T315" s="59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386" t="s">
        <v>519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>
      <c r="A316" s="589"/>
      <c r="B316" s="589"/>
      <c r="C316" s="589"/>
      <c r="D316" s="589"/>
      <c r="E316" s="589"/>
      <c r="F316" s="589"/>
      <c r="G316" s="589"/>
      <c r="H316" s="589"/>
      <c r="I316" s="589"/>
      <c r="J316" s="589"/>
      <c r="K316" s="589"/>
      <c r="L316" s="589"/>
      <c r="M316" s="589"/>
      <c r="N316" s="589"/>
      <c r="O316" s="590"/>
      <c r="P316" s="586" t="s">
        <v>40</v>
      </c>
      <c r="Q316" s="587"/>
      <c r="R316" s="587"/>
      <c r="S316" s="587"/>
      <c r="T316" s="587"/>
      <c r="U316" s="587"/>
      <c r="V316" s="588"/>
      <c r="W316" s="42" t="s">
        <v>39</v>
      </c>
      <c r="X316" s="43">
        <f>IFERROR(X311/H311,"0")+IFERROR(X312/H312,"0")+IFERROR(X313/H313,"0")+IFERROR(X314/H314,"0")+IFERROR(X315/H315,"0")</f>
        <v>50</v>
      </c>
      <c r="Y316" s="43">
        <f>IFERROR(Y311/H311,"0")+IFERROR(Y312/H312,"0")+IFERROR(Y313/H313,"0")+IFERROR(Y314/H314,"0")+IFERROR(Y315/H315,"0")</f>
        <v>50</v>
      </c>
      <c r="Z316" s="43">
        <f>IFERROR(IF(Z311="",0,Z311),"0")+IFERROR(IF(Z312="",0,Z312),"0")+IFERROR(IF(Z313="",0,Z313),"0")+IFERROR(IF(Z314="",0,Z314),"0")+IFERROR(IF(Z315="",0,Z315),"0")</f>
        <v>0.32550000000000001</v>
      </c>
      <c r="AA316" s="67"/>
      <c r="AB316" s="67"/>
      <c r="AC316" s="67"/>
    </row>
    <row r="317" spans="1:68">
      <c r="A317" s="589"/>
      <c r="B317" s="589"/>
      <c r="C317" s="589"/>
      <c r="D317" s="589"/>
      <c r="E317" s="589"/>
      <c r="F317" s="589"/>
      <c r="G317" s="589"/>
      <c r="H317" s="589"/>
      <c r="I317" s="589"/>
      <c r="J317" s="589"/>
      <c r="K317" s="589"/>
      <c r="L317" s="589"/>
      <c r="M317" s="589"/>
      <c r="N317" s="589"/>
      <c r="O317" s="590"/>
      <c r="P317" s="586" t="s">
        <v>40</v>
      </c>
      <c r="Q317" s="587"/>
      <c r="R317" s="587"/>
      <c r="S317" s="587"/>
      <c r="T317" s="587"/>
      <c r="U317" s="587"/>
      <c r="V317" s="588"/>
      <c r="W317" s="42" t="s">
        <v>0</v>
      </c>
      <c r="X317" s="43">
        <f>IFERROR(SUM(X311:X315),"0")</f>
        <v>150</v>
      </c>
      <c r="Y317" s="43">
        <f>IFERROR(SUM(Y311:Y315),"0")</f>
        <v>150</v>
      </c>
      <c r="Z317" s="42"/>
      <c r="AA317" s="67"/>
      <c r="AB317" s="67"/>
      <c r="AC317" s="67"/>
    </row>
    <row r="318" spans="1:68" ht="14.25" customHeight="1">
      <c r="A318" s="600" t="s">
        <v>185</v>
      </c>
      <c r="B318" s="600"/>
      <c r="C318" s="600"/>
      <c r="D318" s="600"/>
      <c r="E318" s="600"/>
      <c r="F318" s="600"/>
      <c r="G318" s="600"/>
      <c r="H318" s="600"/>
      <c r="I318" s="600"/>
      <c r="J318" s="600"/>
      <c r="K318" s="600"/>
      <c r="L318" s="600"/>
      <c r="M318" s="600"/>
      <c r="N318" s="600"/>
      <c r="O318" s="600"/>
      <c r="P318" s="600"/>
      <c r="Q318" s="600"/>
      <c r="R318" s="600"/>
      <c r="S318" s="600"/>
      <c r="T318" s="600"/>
      <c r="U318" s="600"/>
      <c r="V318" s="600"/>
      <c r="W318" s="600"/>
      <c r="X318" s="600"/>
      <c r="Y318" s="600"/>
      <c r="Z318" s="600"/>
      <c r="AA318" s="66"/>
      <c r="AB318" s="66"/>
      <c r="AC318" s="80"/>
    </row>
    <row r="319" spans="1:68" ht="27" customHeight="1">
      <c r="A319" s="63" t="s">
        <v>520</v>
      </c>
      <c r="B319" s="63" t="s">
        <v>521</v>
      </c>
      <c r="C319" s="36">
        <v>4301060387</v>
      </c>
      <c r="D319" s="595">
        <v>4607091380880</v>
      </c>
      <c r="E319" s="595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89</v>
      </c>
      <c r="N319" s="38"/>
      <c r="O319" s="37">
        <v>30</v>
      </c>
      <c r="P319" s="69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97"/>
      <c r="R319" s="597"/>
      <c r="S319" s="597"/>
      <c r="T319" s="59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522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>
      <c r="A320" s="63" t="s">
        <v>523</v>
      </c>
      <c r="B320" s="63" t="s">
        <v>524</v>
      </c>
      <c r="C320" s="36">
        <v>4301060406</v>
      </c>
      <c r="D320" s="595">
        <v>4607091384482</v>
      </c>
      <c r="E320" s="595"/>
      <c r="F320" s="62">
        <v>1.3</v>
      </c>
      <c r="G320" s="37">
        <v>6</v>
      </c>
      <c r="H320" s="62">
        <v>7.8</v>
      </c>
      <c r="I320" s="62">
        <v>8.3190000000000008</v>
      </c>
      <c r="J320" s="37">
        <v>64</v>
      </c>
      <c r="K320" s="37" t="s">
        <v>119</v>
      </c>
      <c r="L320" s="37" t="s">
        <v>45</v>
      </c>
      <c r="M320" s="38" t="s">
        <v>89</v>
      </c>
      <c r="N320" s="38"/>
      <c r="O320" s="37">
        <v>30</v>
      </c>
      <c r="P320" s="69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97"/>
      <c r="R320" s="597"/>
      <c r="S320" s="597"/>
      <c r="T320" s="598"/>
      <c r="U320" s="39" t="s">
        <v>45</v>
      </c>
      <c r="V320" s="39" t="s">
        <v>45</v>
      </c>
      <c r="W320" s="40" t="s">
        <v>0</v>
      </c>
      <c r="X320" s="58">
        <v>400</v>
      </c>
      <c r="Y320" s="55">
        <f>IFERROR(IF(X320="",0,CEILING((X320/$H320),1)*$H320),"")</f>
        <v>405.59999999999997</v>
      </c>
      <c r="Z320" s="41">
        <f>IFERROR(IF(Y320=0,"",ROUNDUP(Y320/H320,0)*0.01898),"")</f>
        <v>0.98696000000000006</v>
      </c>
      <c r="AA320" s="68" t="s">
        <v>45</v>
      </c>
      <c r="AB320" s="69" t="s">
        <v>45</v>
      </c>
      <c r="AC320" s="390" t="s">
        <v>525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426.6153846153847</v>
      </c>
      <c r="BN320" s="78">
        <f>IFERROR(Y320*I320/H320,"0")</f>
        <v>432.58800000000002</v>
      </c>
      <c r="BO320" s="78">
        <f>IFERROR(1/J320*(X320/H320),"0")</f>
        <v>0.80128205128205132</v>
      </c>
      <c r="BP320" s="78">
        <f>IFERROR(1/J320*(Y320/H320),"0")</f>
        <v>0.8125</v>
      </c>
    </row>
    <row r="321" spans="1:68" ht="16.5" customHeight="1">
      <c r="A321" s="63" t="s">
        <v>526</v>
      </c>
      <c r="B321" s="63" t="s">
        <v>527</v>
      </c>
      <c r="C321" s="36">
        <v>4301060484</v>
      </c>
      <c r="D321" s="595">
        <v>4607091380897</v>
      </c>
      <c r="E321" s="595"/>
      <c r="F321" s="62">
        <v>1.4</v>
      </c>
      <c r="G321" s="37">
        <v>6</v>
      </c>
      <c r="H321" s="62">
        <v>8.4</v>
      </c>
      <c r="I321" s="62">
        <v>8.9190000000000005</v>
      </c>
      <c r="J321" s="37">
        <v>64</v>
      </c>
      <c r="K321" s="37" t="s">
        <v>119</v>
      </c>
      <c r="L321" s="37" t="s">
        <v>45</v>
      </c>
      <c r="M321" s="38" t="s">
        <v>105</v>
      </c>
      <c r="N321" s="38"/>
      <c r="O321" s="37">
        <v>30</v>
      </c>
      <c r="P321" s="6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97"/>
      <c r="R321" s="597"/>
      <c r="S321" s="597"/>
      <c r="T321" s="598"/>
      <c r="U321" s="39" t="s">
        <v>45</v>
      </c>
      <c r="V321" s="39" t="s">
        <v>45</v>
      </c>
      <c r="W321" s="40" t="s">
        <v>0</v>
      </c>
      <c r="X321" s="58">
        <v>80</v>
      </c>
      <c r="Y321" s="55">
        <f>IFERROR(IF(X321="",0,CEILING((X321/$H321),1)*$H321),"")</f>
        <v>84</v>
      </c>
      <c r="Z321" s="41">
        <f>IFERROR(IF(Y321=0,"",ROUNDUP(Y321/H321,0)*0.01898),"")</f>
        <v>0.1898</v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84.942857142857136</v>
      </c>
      <c r="BN321" s="78">
        <f>IFERROR(Y321*I321/H321,"0")</f>
        <v>89.19</v>
      </c>
      <c r="BO321" s="78">
        <f>IFERROR(1/J321*(X321/H321),"0")</f>
        <v>0.14880952380952381</v>
      </c>
      <c r="BP321" s="78">
        <f>IFERROR(1/J321*(Y321/H321),"0")</f>
        <v>0.15625</v>
      </c>
    </row>
    <row r="322" spans="1:68">
      <c r="A322" s="589"/>
      <c r="B322" s="589"/>
      <c r="C322" s="589"/>
      <c r="D322" s="589"/>
      <c r="E322" s="589"/>
      <c r="F322" s="589"/>
      <c r="G322" s="589"/>
      <c r="H322" s="589"/>
      <c r="I322" s="589"/>
      <c r="J322" s="589"/>
      <c r="K322" s="589"/>
      <c r="L322" s="589"/>
      <c r="M322" s="589"/>
      <c r="N322" s="589"/>
      <c r="O322" s="590"/>
      <c r="P322" s="586" t="s">
        <v>40</v>
      </c>
      <c r="Q322" s="587"/>
      <c r="R322" s="587"/>
      <c r="S322" s="587"/>
      <c r="T322" s="587"/>
      <c r="U322" s="587"/>
      <c r="V322" s="588"/>
      <c r="W322" s="42" t="s">
        <v>39</v>
      </c>
      <c r="X322" s="43">
        <f>IFERROR(X319/H319,"0")+IFERROR(X320/H320,"0")+IFERROR(X321/H321,"0")</f>
        <v>60.80586080586081</v>
      </c>
      <c r="Y322" s="43">
        <f>IFERROR(Y319/H319,"0")+IFERROR(Y320/H320,"0")+IFERROR(Y321/H321,"0")</f>
        <v>62</v>
      </c>
      <c r="Z322" s="43">
        <f>IFERROR(IF(Z319="",0,Z319),"0")+IFERROR(IF(Z320="",0,Z320),"0")+IFERROR(IF(Z321="",0,Z321),"0")</f>
        <v>1.17676</v>
      </c>
      <c r="AA322" s="67"/>
      <c r="AB322" s="67"/>
      <c r="AC322" s="67"/>
    </row>
    <row r="323" spans="1:68">
      <c r="A323" s="589"/>
      <c r="B323" s="589"/>
      <c r="C323" s="589"/>
      <c r="D323" s="589"/>
      <c r="E323" s="589"/>
      <c r="F323" s="589"/>
      <c r="G323" s="589"/>
      <c r="H323" s="589"/>
      <c r="I323" s="589"/>
      <c r="J323" s="589"/>
      <c r="K323" s="589"/>
      <c r="L323" s="589"/>
      <c r="M323" s="589"/>
      <c r="N323" s="589"/>
      <c r="O323" s="590"/>
      <c r="P323" s="586" t="s">
        <v>40</v>
      </c>
      <c r="Q323" s="587"/>
      <c r="R323" s="587"/>
      <c r="S323" s="587"/>
      <c r="T323" s="587"/>
      <c r="U323" s="587"/>
      <c r="V323" s="588"/>
      <c r="W323" s="42" t="s">
        <v>0</v>
      </c>
      <c r="X323" s="43">
        <f>IFERROR(SUM(X319:X321),"0")</f>
        <v>480</v>
      </c>
      <c r="Y323" s="43">
        <f>IFERROR(SUM(Y319:Y321),"0")</f>
        <v>489.59999999999997</v>
      </c>
      <c r="Z323" s="42"/>
      <c r="AA323" s="67"/>
      <c r="AB323" s="67"/>
      <c r="AC323" s="67"/>
    </row>
    <row r="324" spans="1:68" ht="14.25" customHeight="1">
      <c r="A324" s="600" t="s">
        <v>106</v>
      </c>
      <c r="B324" s="600"/>
      <c r="C324" s="600"/>
      <c r="D324" s="600"/>
      <c r="E324" s="600"/>
      <c r="F324" s="600"/>
      <c r="G324" s="600"/>
      <c r="H324" s="600"/>
      <c r="I324" s="600"/>
      <c r="J324" s="600"/>
      <c r="K324" s="600"/>
      <c r="L324" s="600"/>
      <c r="M324" s="600"/>
      <c r="N324" s="600"/>
      <c r="O324" s="600"/>
      <c r="P324" s="600"/>
      <c r="Q324" s="600"/>
      <c r="R324" s="600"/>
      <c r="S324" s="600"/>
      <c r="T324" s="600"/>
      <c r="U324" s="600"/>
      <c r="V324" s="600"/>
      <c r="W324" s="600"/>
      <c r="X324" s="600"/>
      <c r="Y324" s="600"/>
      <c r="Z324" s="600"/>
      <c r="AA324" s="66"/>
      <c r="AB324" s="66"/>
      <c r="AC324" s="80"/>
    </row>
    <row r="325" spans="1:68" ht="27" customHeight="1">
      <c r="A325" s="63" t="s">
        <v>529</v>
      </c>
      <c r="B325" s="63" t="s">
        <v>530</v>
      </c>
      <c r="C325" s="36">
        <v>4301030235</v>
      </c>
      <c r="D325" s="595">
        <v>4607091388381</v>
      </c>
      <c r="E325" s="595"/>
      <c r="F325" s="62">
        <v>0.38</v>
      </c>
      <c r="G325" s="37">
        <v>8</v>
      </c>
      <c r="H325" s="62">
        <v>3.04</v>
      </c>
      <c r="I325" s="62">
        <v>3.33</v>
      </c>
      <c r="J325" s="37">
        <v>132</v>
      </c>
      <c r="K325" s="37" t="s">
        <v>122</v>
      </c>
      <c r="L325" s="37" t="s">
        <v>45</v>
      </c>
      <c r="M325" s="38" t="s">
        <v>111</v>
      </c>
      <c r="N325" s="38"/>
      <c r="O325" s="37">
        <v>180</v>
      </c>
      <c r="P325" s="691" t="s">
        <v>531</v>
      </c>
      <c r="Q325" s="597"/>
      <c r="R325" s="597"/>
      <c r="S325" s="597"/>
      <c r="T325" s="598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394" t="s">
        <v>532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533</v>
      </c>
      <c r="B326" s="63" t="s">
        <v>534</v>
      </c>
      <c r="C326" s="36">
        <v>4301032055</v>
      </c>
      <c r="D326" s="595">
        <v>4680115886476</v>
      </c>
      <c r="E326" s="595"/>
      <c r="F326" s="62">
        <v>0.38</v>
      </c>
      <c r="G326" s="37">
        <v>8</v>
      </c>
      <c r="H326" s="62">
        <v>3.04</v>
      </c>
      <c r="I326" s="62">
        <v>3.32</v>
      </c>
      <c r="J326" s="37">
        <v>156</v>
      </c>
      <c r="K326" s="37" t="s">
        <v>122</v>
      </c>
      <c r="L326" s="37" t="s">
        <v>45</v>
      </c>
      <c r="M326" s="38" t="s">
        <v>111</v>
      </c>
      <c r="N326" s="38"/>
      <c r="O326" s="37">
        <v>180</v>
      </c>
      <c r="P326" s="692" t="s">
        <v>535</v>
      </c>
      <c r="Q326" s="597"/>
      <c r="R326" s="597"/>
      <c r="S326" s="597"/>
      <c r="T326" s="598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IFERROR(IF(Y326=0,"",ROUNDUP(Y326/H326,0)*0.00753),"")</f>
        <v/>
      </c>
      <c r="AA326" s="68" t="s">
        <v>45</v>
      </c>
      <c r="AB326" s="69" t="s">
        <v>45</v>
      </c>
      <c r="AC326" s="396" t="s">
        <v>536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>
      <c r="A327" s="63" t="s">
        <v>537</v>
      </c>
      <c r="B327" s="63" t="s">
        <v>538</v>
      </c>
      <c r="C327" s="36">
        <v>4301030232</v>
      </c>
      <c r="D327" s="595">
        <v>4607091388374</v>
      </c>
      <c r="E327" s="595"/>
      <c r="F327" s="62">
        <v>0.38</v>
      </c>
      <c r="G327" s="37">
        <v>8</v>
      </c>
      <c r="H327" s="62">
        <v>3.04</v>
      </c>
      <c r="I327" s="62">
        <v>3.29</v>
      </c>
      <c r="J327" s="37">
        <v>132</v>
      </c>
      <c r="K327" s="37" t="s">
        <v>122</v>
      </c>
      <c r="L327" s="37" t="s">
        <v>45</v>
      </c>
      <c r="M327" s="38" t="s">
        <v>111</v>
      </c>
      <c r="N327" s="38"/>
      <c r="O327" s="37">
        <v>180</v>
      </c>
      <c r="P327" s="693" t="s">
        <v>539</v>
      </c>
      <c r="Q327" s="597"/>
      <c r="R327" s="597"/>
      <c r="S327" s="597"/>
      <c r="T327" s="598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398" t="s">
        <v>532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>
      <c r="A328" s="63" t="s">
        <v>540</v>
      </c>
      <c r="B328" s="63" t="s">
        <v>541</v>
      </c>
      <c r="C328" s="36">
        <v>4301032015</v>
      </c>
      <c r="D328" s="595">
        <v>4607091383102</v>
      </c>
      <c r="E328" s="595"/>
      <c r="F328" s="62">
        <v>0.17</v>
      </c>
      <c r="G328" s="37">
        <v>15</v>
      </c>
      <c r="H328" s="62">
        <v>2.5499999999999998</v>
      </c>
      <c r="I328" s="62">
        <v>2.9550000000000001</v>
      </c>
      <c r="J328" s="37">
        <v>182</v>
      </c>
      <c r="K328" s="37" t="s">
        <v>90</v>
      </c>
      <c r="L328" s="37" t="s">
        <v>45</v>
      </c>
      <c r="M328" s="38" t="s">
        <v>111</v>
      </c>
      <c r="N328" s="38"/>
      <c r="O328" s="37">
        <v>180</v>
      </c>
      <c r="P328" s="69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97"/>
      <c r="R328" s="597"/>
      <c r="S328" s="597"/>
      <c r="T328" s="59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IFERROR(IF(Y328=0,"",ROUNDUP(Y328/H328,0)*0.00651),"")</f>
        <v/>
      </c>
      <c r="AA328" s="68" t="s">
        <v>45</v>
      </c>
      <c r="AB328" s="69" t="s">
        <v>45</v>
      </c>
      <c r="AC328" s="400" t="s">
        <v>542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>
      <c r="A329" s="63" t="s">
        <v>543</v>
      </c>
      <c r="B329" s="63" t="s">
        <v>544</v>
      </c>
      <c r="C329" s="36">
        <v>4301030233</v>
      </c>
      <c r="D329" s="595">
        <v>4607091388404</v>
      </c>
      <c r="E329" s="595"/>
      <c r="F329" s="62">
        <v>0.17</v>
      </c>
      <c r="G329" s="37">
        <v>15</v>
      </c>
      <c r="H329" s="62">
        <v>2.5499999999999998</v>
      </c>
      <c r="I329" s="62">
        <v>2.88</v>
      </c>
      <c r="J329" s="37">
        <v>182</v>
      </c>
      <c r="K329" s="37" t="s">
        <v>90</v>
      </c>
      <c r="L329" s="37" t="s">
        <v>45</v>
      </c>
      <c r="M329" s="38" t="s">
        <v>111</v>
      </c>
      <c r="N329" s="38"/>
      <c r="O329" s="37">
        <v>180</v>
      </c>
      <c r="P329" s="6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97"/>
      <c r="R329" s="597"/>
      <c r="S329" s="597"/>
      <c r="T329" s="598"/>
      <c r="U329" s="39" t="s">
        <v>45</v>
      </c>
      <c r="V329" s="39" t="s">
        <v>45</v>
      </c>
      <c r="W329" s="40" t="s">
        <v>0</v>
      </c>
      <c r="X329" s="58">
        <v>38</v>
      </c>
      <c r="Y329" s="55">
        <f>IFERROR(IF(X329="",0,CEILING((X329/$H329),1)*$H329),"")</f>
        <v>38.25</v>
      </c>
      <c r="Z329" s="41">
        <f>IFERROR(IF(Y329=0,"",ROUNDUP(Y329/H329,0)*0.00651),"")</f>
        <v>9.7650000000000001E-2</v>
      </c>
      <c r="AA329" s="68" t="s">
        <v>45</v>
      </c>
      <c r="AB329" s="69" t="s">
        <v>45</v>
      </c>
      <c r="AC329" s="402" t="s">
        <v>532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42.917647058823533</v>
      </c>
      <c r="BN329" s="78">
        <f>IFERROR(Y329*I329/H329,"0")</f>
        <v>43.2</v>
      </c>
      <c r="BO329" s="78">
        <f>IFERROR(1/J329*(X329/H329),"0")</f>
        <v>8.1878905408317187E-2</v>
      </c>
      <c r="BP329" s="78">
        <f>IFERROR(1/J329*(Y329/H329),"0")</f>
        <v>8.241758241758243E-2</v>
      </c>
    </row>
    <row r="330" spans="1:68">
      <c r="A330" s="589"/>
      <c r="B330" s="589"/>
      <c r="C330" s="589"/>
      <c r="D330" s="589"/>
      <c r="E330" s="589"/>
      <c r="F330" s="589"/>
      <c r="G330" s="589"/>
      <c r="H330" s="589"/>
      <c r="I330" s="589"/>
      <c r="J330" s="589"/>
      <c r="K330" s="589"/>
      <c r="L330" s="589"/>
      <c r="M330" s="589"/>
      <c r="N330" s="589"/>
      <c r="O330" s="590"/>
      <c r="P330" s="586" t="s">
        <v>40</v>
      </c>
      <c r="Q330" s="587"/>
      <c r="R330" s="587"/>
      <c r="S330" s="587"/>
      <c r="T330" s="587"/>
      <c r="U330" s="587"/>
      <c r="V330" s="588"/>
      <c r="W330" s="42" t="s">
        <v>39</v>
      </c>
      <c r="X330" s="43">
        <f>IFERROR(X325/H325,"0")+IFERROR(X326/H326,"0")+IFERROR(X327/H327,"0")+IFERROR(X328/H328,"0")+IFERROR(X329/H329,"0")</f>
        <v>14.901960784313726</v>
      </c>
      <c r="Y330" s="43">
        <f>IFERROR(Y325/H325,"0")+IFERROR(Y326/H326,"0")+IFERROR(Y327/H327,"0")+IFERROR(Y328/H328,"0")+IFERROR(Y329/H329,"0")</f>
        <v>15.000000000000002</v>
      </c>
      <c r="Z330" s="43">
        <f>IFERROR(IF(Z325="",0,Z325),"0")+IFERROR(IF(Z326="",0,Z326),"0")+IFERROR(IF(Z327="",0,Z327),"0")+IFERROR(IF(Z328="",0,Z328),"0")+IFERROR(IF(Z329="",0,Z329),"0")</f>
        <v>9.7650000000000001E-2</v>
      </c>
      <c r="AA330" s="67"/>
      <c r="AB330" s="67"/>
      <c r="AC330" s="67"/>
    </row>
    <row r="331" spans="1:68">
      <c r="A331" s="589"/>
      <c r="B331" s="589"/>
      <c r="C331" s="589"/>
      <c r="D331" s="589"/>
      <c r="E331" s="589"/>
      <c r="F331" s="589"/>
      <c r="G331" s="589"/>
      <c r="H331" s="589"/>
      <c r="I331" s="589"/>
      <c r="J331" s="589"/>
      <c r="K331" s="589"/>
      <c r="L331" s="589"/>
      <c r="M331" s="589"/>
      <c r="N331" s="589"/>
      <c r="O331" s="590"/>
      <c r="P331" s="586" t="s">
        <v>40</v>
      </c>
      <c r="Q331" s="587"/>
      <c r="R331" s="587"/>
      <c r="S331" s="587"/>
      <c r="T331" s="587"/>
      <c r="U331" s="587"/>
      <c r="V331" s="588"/>
      <c r="W331" s="42" t="s">
        <v>0</v>
      </c>
      <c r="X331" s="43">
        <f>IFERROR(SUM(X325:X329),"0")</f>
        <v>38</v>
      </c>
      <c r="Y331" s="43">
        <f>IFERROR(SUM(Y325:Y329),"0")</f>
        <v>38.25</v>
      </c>
      <c r="Z331" s="42"/>
      <c r="AA331" s="67"/>
      <c r="AB331" s="67"/>
      <c r="AC331" s="67"/>
    </row>
    <row r="332" spans="1:68" ht="14.25" customHeight="1">
      <c r="A332" s="600" t="s">
        <v>545</v>
      </c>
      <c r="B332" s="600"/>
      <c r="C332" s="600"/>
      <c r="D332" s="600"/>
      <c r="E332" s="600"/>
      <c r="F332" s="600"/>
      <c r="G332" s="600"/>
      <c r="H332" s="600"/>
      <c r="I332" s="600"/>
      <c r="J332" s="600"/>
      <c r="K332" s="600"/>
      <c r="L332" s="600"/>
      <c r="M332" s="600"/>
      <c r="N332" s="600"/>
      <c r="O332" s="600"/>
      <c r="P332" s="600"/>
      <c r="Q332" s="600"/>
      <c r="R332" s="600"/>
      <c r="S332" s="600"/>
      <c r="T332" s="600"/>
      <c r="U332" s="600"/>
      <c r="V332" s="600"/>
      <c r="W332" s="600"/>
      <c r="X332" s="600"/>
      <c r="Y332" s="600"/>
      <c r="Z332" s="600"/>
      <c r="AA332" s="66"/>
      <c r="AB332" s="66"/>
      <c r="AC332" s="80"/>
    </row>
    <row r="333" spans="1:68" ht="16.5" customHeight="1">
      <c r="A333" s="63" t="s">
        <v>546</v>
      </c>
      <c r="B333" s="63" t="s">
        <v>547</v>
      </c>
      <c r="C333" s="36">
        <v>4301180007</v>
      </c>
      <c r="D333" s="595">
        <v>4680115881808</v>
      </c>
      <c r="E333" s="595"/>
      <c r="F333" s="62">
        <v>0.1</v>
      </c>
      <c r="G333" s="37">
        <v>20</v>
      </c>
      <c r="H333" s="62">
        <v>2</v>
      </c>
      <c r="I333" s="62">
        <v>2.2400000000000002</v>
      </c>
      <c r="J333" s="37">
        <v>238</v>
      </c>
      <c r="K333" s="37" t="s">
        <v>90</v>
      </c>
      <c r="L333" s="37" t="s">
        <v>45</v>
      </c>
      <c r="M333" s="38" t="s">
        <v>549</v>
      </c>
      <c r="N333" s="38"/>
      <c r="O333" s="37">
        <v>730</v>
      </c>
      <c r="P333" s="6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97"/>
      <c r="R333" s="597"/>
      <c r="S333" s="597"/>
      <c r="T333" s="598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IFERROR(IF(Y333=0,"",ROUNDUP(Y333/H333,0)*0.00474),"")</f>
        <v/>
      </c>
      <c r="AA333" s="68" t="s">
        <v>45</v>
      </c>
      <c r="AB333" s="69" t="s">
        <v>45</v>
      </c>
      <c r="AC333" s="404" t="s">
        <v>548</v>
      </c>
      <c r="AG333" s="78"/>
      <c r="AJ333" s="84" t="s">
        <v>45</v>
      </c>
      <c r="AK333" s="84">
        <v>0</v>
      </c>
      <c r="BB333" s="40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>
      <c r="A334" s="63" t="s">
        <v>550</v>
      </c>
      <c r="B334" s="63" t="s">
        <v>551</v>
      </c>
      <c r="C334" s="36">
        <v>4301180006</v>
      </c>
      <c r="D334" s="595">
        <v>4680115881822</v>
      </c>
      <c r="E334" s="595"/>
      <c r="F334" s="62">
        <v>0.1</v>
      </c>
      <c r="G334" s="37">
        <v>20</v>
      </c>
      <c r="H334" s="62">
        <v>2</v>
      </c>
      <c r="I334" s="62">
        <v>2.2400000000000002</v>
      </c>
      <c r="J334" s="37">
        <v>238</v>
      </c>
      <c r="K334" s="37" t="s">
        <v>90</v>
      </c>
      <c r="L334" s="37" t="s">
        <v>45</v>
      </c>
      <c r="M334" s="38" t="s">
        <v>549</v>
      </c>
      <c r="N334" s="38"/>
      <c r="O334" s="37">
        <v>730</v>
      </c>
      <c r="P334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97"/>
      <c r="R334" s="597"/>
      <c r="S334" s="597"/>
      <c r="T334" s="59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IFERROR(IF(Y334=0,"",ROUNDUP(Y334/H334,0)*0.00474),"")</f>
        <v/>
      </c>
      <c r="AA334" s="68" t="s">
        <v>45</v>
      </c>
      <c r="AB334" s="69" t="s">
        <v>45</v>
      </c>
      <c r="AC334" s="406" t="s">
        <v>548</v>
      </c>
      <c r="AG334" s="78"/>
      <c r="AJ334" s="84" t="s">
        <v>45</v>
      </c>
      <c r="AK334" s="84">
        <v>0</v>
      </c>
      <c r="BB334" s="40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>
      <c r="A335" s="63" t="s">
        <v>552</v>
      </c>
      <c r="B335" s="63" t="s">
        <v>553</v>
      </c>
      <c r="C335" s="36">
        <v>4301180001</v>
      </c>
      <c r="D335" s="595">
        <v>4680115880016</v>
      </c>
      <c r="E335" s="595"/>
      <c r="F335" s="62">
        <v>0.1</v>
      </c>
      <c r="G335" s="37">
        <v>20</v>
      </c>
      <c r="H335" s="62">
        <v>2</v>
      </c>
      <c r="I335" s="62">
        <v>2.2400000000000002</v>
      </c>
      <c r="J335" s="37">
        <v>238</v>
      </c>
      <c r="K335" s="37" t="s">
        <v>90</v>
      </c>
      <c r="L335" s="37" t="s">
        <v>45</v>
      </c>
      <c r="M335" s="38" t="s">
        <v>549</v>
      </c>
      <c r="N335" s="38"/>
      <c r="O335" s="37">
        <v>730</v>
      </c>
      <c r="P335" s="68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97"/>
      <c r="R335" s="597"/>
      <c r="S335" s="597"/>
      <c r="T335" s="59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IFERROR(IF(Y335=0,"",ROUNDUP(Y335/H335,0)*0.00474),"")</f>
        <v/>
      </c>
      <c r="AA335" s="68" t="s">
        <v>45</v>
      </c>
      <c r="AB335" s="69" t="s">
        <v>45</v>
      </c>
      <c r="AC335" s="408" t="s">
        <v>548</v>
      </c>
      <c r="AG335" s="78"/>
      <c r="AJ335" s="84" t="s">
        <v>45</v>
      </c>
      <c r="AK335" s="84">
        <v>0</v>
      </c>
      <c r="BB335" s="40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>
      <c r="A336" s="589"/>
      <c r="B336" s="589"/>
      <c r="C336" s="589"/>
      <c r="D336" s="589"/>
      <c r="E336" s="589"/>
      <c r="F336" s="589"/>
      <c r="G336" s="589"/>
      <c r="H336" s="589"/>
      <c r="I336" s="589"/>
      <c r="J336" s="589"/>
      <c r="K336" s="589"/>
      <c r="L336" s="589"/>
      <c r="M336" s="589"/>
      <c r="N336" s="589"/>
      <c r="O336" s="590"/>
      <c r="P336" s="586" t="s">
        <v>40</v>
      </c>
      <c r="Q336" s="587"/>
      <c r="R336" s="587"/>
      <c r="S336" s="587"/>
      <c r="T336" s="587"/>
      <c r="U336" s="587"/>
      <c r="V336" s="588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>
      <c r="A337" s="589"/>
      <c r="B337" s="589"/>
      <c r="C337" s="589"/>
      <c r="D337" s="589"/>
      <c r="E337" s="589"/>
      <c r="F337" s="589"/>
      <c r="G337" s="589"/>
      <c r="H337" s="589"/>
      <c r="I337" s="589"/>
      <c r="J337" s="589"/>
      <c r="K337" s="589"/>
      <c r="L337" s="589"/>
      <c r="M337" s="589"/>
      <c r="N337" s="589"/>
      <c r="O337" s="590"/>
      <c r="P337" s="586" t="s">
        <v>40</v>
      </c>
      <c r="Q337" s="587"/>
      <c r="R337" s="587"/>
      <c r="S337" s="587"/>
      <c r="T337" s="587"/>
      <c r="U337" s="587"/>
      <c r="V337" s="588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16.5" customHeight="1">
      <c r="A338" s="599" t="s">
        <v>554</v>
      </c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599"/>
      <c r="P338" s="599"/>
      <c r="Q338" s="599"/>
      <c r="R338" s="599"/>
      <c r="S338" s="599"/>
      <c r="T338" s="599"/>
      <c r="U338" s="599"/>
      <c r="V338" s="599"/>
      <c r="W338" s="599"/>
      <c r="X338" s="599"/>
      <c r="Y338" s="599"/>
      <c r="Z338" s="599"/>
      <c r="AA338" s="65"/>
      <c r="AB338" s="65"/>
      <c r="AC338" s="79"/>
    </row>
    <row r="339" spans="1:68" ht="14.25" customHeight="1">
      <c r="A339" s="600" t="s">
        <v>85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66"/>
      <c r="AB339" s="66"/>
      <c r="AC339" s="80"/>
    </row>
    <row r="340" spans="1:68" ht="27" customHeight="1">
      <c r="A340" s="63" t="s">
        <v>555</v>
      </c>
      <c r="B340" s="63" t="s">
        <v>556</v>
      </c>
      <c r="C340" s="36">
        <v>4301051489</v>
      </c>
      <c r="D340" s="595">
        <v>4607091387919</v>
      </c>
      <c r="E340" s="595"/>
      <c r="F340" s="62">
        <v>1.35</v>
      </c>
      <c r="G340" s="37">
        <v>6</v>
      </c>
      <c r="H340" s="62">
        <v>8.1</v>
      </c>
      <c r="I340" s="62">
        <v>8.6189999999999998</v>
      </c>
      <c r="J340" s="37">
        <v>64</v>
      </c>
      <c r="K340" s="37" t="s">
        <v>119</v>
      </c>
      <c r="L340" s="37" t="s">
        <v>45</v>
      </c>
      <c r="M340" s="38" t="s">
        <v>105</v>
      </c>
      <c r="N340" s="38"/>
      <c r="O340" s="37">
        <v>45</v>
      </c>
      <c r="P340" s="6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97"/>
      <c r="R340" s="597"/>
      <c r="S340" s="597"/>
      <c r="T340" s="598"/>
      <c r="U340" s="39" t="s">
        <v>45</v>
      </c>
      <c r="V340" s="39" t="s">
        <v>45</v>
      </c>
      <c r="W340" s="40" t="s">
        <v>0</v>
      </c>
      <c r="X340" s="58">
        <v>200</v>
      </c>
      <c r="Y340" s="55">
        <f>IFERROR(IF(X340="",0,CEILING((X340/$H340),1)*$H340),"")</f>
        <v>202.5</v>
      </c>
      <c r="Z340" s="41">
        <f>IFERROR(IF(Y340=0,"",ROUNDUP(Y340/H340,0)*0.01898),"")</f>
        <v>0.47450000000000003</v>
      </c>
      <c r="AA340" s="68" t="s">
        <v>45</v>
      </c>
      <c r="AB340" s="69" t="s">
        <v>45</v>
      </c>
      <c r="AC340" s="410" t="s">
        <v>557</v>
      </c>
      <c r="AG340" s="78"/>
      <c r="AJ340" s="84" t="s">
        <v>45</v>
      </c>
      <c r="AK340" s="84">
        <v>0</v>
      </c>
      <c r="BB340" s="411" t="s">
        <v>66</v>
      </c>
      <c r="BM340" s="78">
        <f>IFERROR(X340*I340/H340,"0")</f>
        <v>212.81481481481481</v>
      </c>
      <c r="BN340" s="78">
        <f>IFERROR(Y340*I340/H340,"0")</f>
        <v>215.47499999999999</v>
      </c>
      <c r="BO340" s="78">
        <f>IFERROR(1/J340*(X340/H340),"0")</f>
        <v>0.38580246913580246</v>
      </c>
      <c r="BP340" s="78">
        <f>IFERROR(1/J340*(Y340/H340),"0")</f>
        <v>0.390625</v>
      </c>
    </row>
    <row r="341" spans="1:68" ht="27" customHeight="1">
      <c r="A341" s="63" t="s">
        <v>558</v>
      </c>
      <c r="B341" s="63" t="s">
        <v>559</v>
      </c>
      <c r="C341" s="36">
        <v>4301051461</v>
      </c>
      <c r="D341" s="595">
        <v>4680115883604</v>
      </c>
      <c r="E341" s="595"/>
      <c r="F341" s="62">
        <v>0.35</v>
      </c>
      <c r="G341" s="37">
        <v>6</v>
      </c>
      <c r="H341" s="62">
        <v>2.1</v>
      </c>
      <c r="I341" s="62">
        <v>2.3519999999999999</v>
      </c>
      <c r="J341" s="37">
        <v>182</v>
      </c>
      <c r="K341" s="37" t="s">
        <v>90</v>
      </c>
      <c r="L341" s="37" t="s">
        <v>45</v>
      </c>
      <c r="M341" s="38" t="s">
        <v>89</v>
      </c>
      <c r="N341" s="38"/>
      <c r="O341" s="37">
        <v>45</v>
      </c>
      <c r="P341" s="6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97"/>
      <c r="R341" s="597"/>
      <c r="S341" s="597"/>
      <c r="T341" s="598"/>
      <c r="U341" s="39" t="s">
        <v>45</v>
      </c>
      <c r="V341" s="39" t="s">
        <v>45</v>
      </c>
      <c r="W341" s="40" t="s">
        <v>0</v>
      </c>
      <c r="X341" s="58">
        <v>70</v>
      </c>
      <c r="Y341" s="55">
        <f>IFERROR(IF(X341="",0,CEILING((X341/$H341),1)*$H341),"")</f>
        <v>71.400000000000006</v>
      </c>
      <c r="Z341" s="41">
        <f>IFERROR(IF(Y341=0,"",ROUNDUP(Y341/H341,0)*0.00651),"")</f>
        <v>0.22134000000000001</v>
      </c>
      <c r="AA341" s="68" t="s">
        <v>45</v>
      </c>
      <c r="AB341" s="69" t="s">
        <v>45</v>
      </c>
      <c r="AC341" s="412" t="s">
        <v>560</v>
      </c>
      <c r="AG341" s="78"/>
      <c r="AJ341" s="84" t="s">
        <v>45</v>
      </c>
      <c r="AK341" s="84">
        <v>0</v>
      </c>
      <c r="BB341" s="413" t="s">
        <v>66</v>
      </c>
      <c r="BM341" s="78">
        <f>IFERROR(X341*I341/H341,"0")</f>
        <v>78.399999999999991</v>
      </c>
      <c r="BN341" s="78">
        <f>IFERROR(Y341*I341/H341,"0")</f>
        <v>79.968000000000004</v>
      </c>
      <c r="BO341" s="78">
        <f>IFERROR(1/J341*(X341/H341),"0")</f>
        <v>0.18315018315018314</v>
      </c>
      <c r="BP341" s="78">
        <f>IFERROR(1/J341*(Y341/H341),"0")</f>
        <v>0.18681318681318682</v>
      </c>
    </row>
    <row r="342" spans="1:68" ht="27" customHeight="1">
      <c r="A342" s="63" t="s">
        <v>561</v>
      </c>
      <c r="B342" s="63" t="s">
        <v>562</v>
      </c>
      <c r="C342" s="36">
        <v>4301051864</v>
      </c>
      <c r="D342" s="595">
        <v>4680115883567</v>
      </c>
      <c r="E342" s="595"/>
      <c r="F342" s="62">
        <v>0.35</v>
      </c>
      <c r="G342" s="37">
        <v>6</v>
      </c>
      <c r="H342" s="62">
        <v>2.1</v>
      </c>
      <c r="I342" s="62">
        <v>2.34</v>
      </c>
      <c r="J342" s="37">
        <v>182</v>
      </c>
      <c r="K342" s="37" t="s">
        <v>90</v>
      </c>
      <c r="L342" s="37" t="s">
        <v>45</v>
      </c>
      <c r="M342" s="38" t="s">
        <v>105</v>
      </c>
      <c r="N342" s="38"/>
      <c r="O342" s="37">
        <v>40</v>
      </c>
      <c r="P342" s="68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97"/>
      <c r="R342" s="597"/>
      <c r="S342" s="597"/>
      <c r="T342" s="598"/>
      <c r="U342" s="39" t="s">
        <v>45</v>
      </c>
      <c r="V342" s="39" t="s">
        <v>45</v>
      </c>
      <c r="W342" s="40" t="s">
        <v>0</v>
      </c>
      <c r="X342" s="58">
        <v>105</v>
      </c>
      <c r="Y342" s="55">
        <f>IFERROR(IF(X342="",0,CEILING((X342/$H342),1)*$H342),"")</f>
        <v>105</v>
      </c>
      <c r="Z342" s="41">
        <f>IFERROR(IF(Y342=0,"",ROUNDUP(Y342/H342,0)*0.00651),"")</f>
        <v>0.32550000000000001</v>
      </c>
      <c r="AA342" s="68" t="s">
        <v>45</v>
      </c>
      <c r="AB342" s="69" t="s">
        <v>45</v>
      </c>
      <c r="AC342" s="414" t="s">
        <v>563</v>
      </c>
      <c r="AG342" s="78"/>
      <c r="AJ342" s="84" t="s">
        <v>45</v>
      </c>
      <c r="AK342" s="84">
        <v>0</v>
      </c>
      <c r="BB342" s="415" t="s">
        <v>66</v>
      </c>
      <c r="BM342" s="78">
        <f>IFERROR(X342*I342/H342,"0")</f>
        <v>116.99999999999999</v>
      </c>
      <c r="BN342" s="78">
        <f>IFERROR(Y342*I342/H342,"0")</f>
        <v>116.99999999999999</v>
      </c>
      <c r="BO342" s="78">
        <f>IFERROR(1/J342*(X342/H342),"0")</f>
        <v>0.27472527472527475</v>
      </c>
      <c r="BP342" s="78">
        <f>IFERROR(1/J342*(Y342/H342),"0")</f>
        <v>0.27472527472527475</v>
      </c>
    </row>
    <row r="343" spans="1:68">
      <c r="A343" s="589"/>
      <c r="B343" s="589"/>
      <c r="C343" s="589"/>
      <c r="D343" s="589"/>
      <c r="E343" s="589"/>
      <c r="F343" s="589"/>
      <c r="G343" s="589"/>
      <c r="H343" s="589"/>
      <c r="I343" s="589"/>
      <c r="J343" s="589"/>
      <c r="K343" s="589"/>
      <c r="L343" s="589"/>
      <c r="M343" s="589"/>
      <c r="N343" s="589"/>
      <c r="O343" s="590"/>
      <c r="P343" s="586" t="s">
        <v>40</v>
      </c>
      <c r="Q343" s="587"/>
      <c r="R343" s="587"/>
      <c r="S343" s="587"/>
      <c r="T343" s="587"/>
      <c r="U343" s="587"/>
      <c r="V343" s="588"/>
      <c r="W343" s="42" t="s">
        <v>39</v>
      </c>
      <c r="X343" s="43">
        <f>IFERROR(X340/H340,"0")+IFERROR(X341/H341,"0")+IFERROR(X342/H342,"0")</f>
        <v>108.02469135802468</v>
      </c>
      <c r="Y343" s="43">
        <f>IFERROR(Y340/H340,"0")+IFERROR(Y341/H341,"0")+IFERROR(Y342/H342,"0")</f>
        <v>109</v>
      </c>
      <c r="Z343" s="43">
        <f>IFERROR(IF(Z340="",0,Z340),"0")+IFERROR(IF(Z341="",0,Z341),"0")+IFERROR(IF(Z342="",0,Z342),"0")</f>
        <v>1.0213399999999999</v>
      </c>
      <c r="AA343" s="67"/>
      <c r="AB343" s="67"/>
      <c r="AC343" s="67"/>
    </row>
    <row r="344" spans="1:68">
      <c r="A344" s="589"/>
      <c r="B344" s="589"/>
      <c r="C344" s="589"/>
      <c r="D344" s="589"/>
      <c r="E344" s="589"/>
      <c r="F344" s="589"/>
      <c r="G344" s="589"/>
      <c r="H344" s="589"/>
      <c r="I344" s="589"/>
      <c r="J344" s="589"/>
      <c r="K344" s="589"/>
      <c r="L344" s="589"/>
      <c r="M344" s="589"/>
      <c r="N344" s="589"/>
      <c r="O344" s="590"/>
      <c r="P344" s="586" t="s">
        <v>40</v>
      </c>
      <c r="Q344" s="587"/>
      <c r="R344" s="587"/>
      <c r="S344" s="587"/>
      <c r="T344" s="587"/>
      <c r="U344" s="587"/>
      <c r="V344" s="588"/>
      <c r="W344" s="42" t="s">
        <v>0</v>
      </c>
      <c r="X344" s="43">
        <f>IFERROR(SUM(X340:X342),"0")</f>
        <v>375</v>
      </c>
      <c r="Y344" s="43">
        <f>IFERROR(SUM(Y340:Y342),"0")</f>
        <v>378.9</v>
      </c>
      <c r="Z344" s="42"/>
      <c r="AA344" s="67"/>
      <c r="AB344" s="67"/>
      <c r="AC344" s="67"/>
    </row>
    <row r="345" spans="1:68" ht="27.75" customHeight="1">
      <c r="A345" s="613" t="s">
        <v>564</v>
      </c>
      <c r="B345" s="613"/>
      <c r="C345" s="613"/>
      <c r="D345" s="613"/>
      <c r="E345" s="613"/>
      <c r="F345" s="613"/>
      <c r="G345" s="613"/>
      <c r="H345" s="613"/>
      <c r="I345" s="613"/>
      <c r="J345" s="613"/>
      <c r="K345" s="613"/>
      <c r="L345" s="613"/>
      <c r="M345" s="613"/>
      <c r="N345" s="613"/>
      <c r="O345" s="613"/>
      <c r="P345" s="613"/>
      <c r="Q345" s="613"/>
      <c r="R345" s="613"/>
      <c r="S345" s="613"/>
      <c r="T345" s="613"/>
      <c r="U345" s="613"/>
      <c r="V345" s="613"/>
      <c r="W345" s="613"/>
      <c r="X345" s="613"/>
      <c r="Y345" s="613"/>
      <c r="Z345" s="613"/>
      <c r="AA345" s="54"/>
      <c r="AB345" s="54"/>
      <c r="AC345" s="54"/>
    </row>
    <row r="346" spans="1:68" ht="16.5" customHeight="1">
      <c r="A346" s="599" t="s">
        <v>565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65"/>
      <c r="AB346" s="65"/>
      <c r="AC346" s="79"/>
    </row>
    <row r="347" spans="1:68" ht="14.25" customHeight="1">
      <c r="A347" s="600" t="s">
        <v>114</v>
      </c>
      <c r="B347" s="600"/>
      <c r="C347" s="600"/>
      <c r="D347" s="600"/>
      <c r="E347" s="600"/>
      <c r="F347" s="600"/>
      <c r="G347" s="600"/>
      <c r="H347" s="600"/>
      <c r="I347" s="600"/>
      <c r="J347" s="600"/>
      <c r="K347" s="600"/>
      <c r="L347" s="600"/>
      <c r="M347" s="600"/>
      <c r="N347" s="600"/>
      <c r="O347" s="600"/>
      <c r="P347" s="600"/>
      <c r="Q347" s="600"/>
      <c r="R347" s="600"/>
      <c r="S347" s="600"/>
      <c r="T347" s="600"/>
      <c r="U347" s="600"/>
      <c r="V347" s="600"/>
      <c r="W347" s="600"/>
      <c r="X347" s="600"/>
      <c r="Y347" s="600"/>
      <c r="Z347" s="600"/>
      <c r="AA347" s="66"/>
      <c r="AB347" s="66"/>
      <c r="AC347" s="80"/>
    </row>
    <row r="348" spans="1:68" ht="37.5" customHeight="1">
      <c r="A348" s="63" t="s">
        <v>566</v>
      </c>
      <c r="B348" s="63" t="s">
        <v>567</v>
      </c>
      <c r="C348" s="36">
        <v>4301011869</v>
      </c>
      <c r="D348" s="595">
        <v>4680115884847</v>
      </c>
      <c r="E348" s="595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97"/>
      <c r="R348" s="597"/>
      <c r="S348" s="597"/>
      <c r="T348" s="59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ref="Y348:Y354" si="58"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568</v>
      </c>
      <c r="AG348" s="78"/>
      <c r="AJ348" s="84" t="s">
        <v>138</v>
      </c>
      <c r="AK348" s="84">
        <v>720</v>
      </c>
      <c r="BB348" s="417" t="s">
        <v>66</v>
      </c>
      <c r="BM348" s="78">
        <f t="shared" ref="BM348:BM354" si="59">IFERROR(X348*I348/H348,"0")</f>
        <v>0</v>
      </c>
      <c r="BN348" s="78">
        <f t="shared" ref="BN348:BN354" si="60">IFERROR(Y348*I348/H348,"0")</f>
        <v>0</v>
      </c>
      <c r="BO348" s="78">
        <f t="shared" ref="BO348:BO354" si="61">IFERROR(1/J348*(X348/H348),"0")</f>
        <v>0</v>
      </c>
      <c r="BP348" s="78">
        <f t="shared" ref="BP348:BP354" si="62">IFERROR(1/J348*(Y348/H348),"0")</f>
        <v>0</v>
      </c>
    </row>
    <row r="349" spans="1:68" ht="27" customHeight="1">
      <c r="A349" s="63" t="s">
        <v>569</v>
      </c>
      <c r="B349" s="63" t="s">
        <v>570</v>
      </c>
      <c r="C349" s="36">
        <v>4301011870</v>
      </c>
      <c r="D349" s="595">
        <v>4680115884854</v>
      </c>
      <c r="E349" s="595"/>
      <c r="F349" s="62">
        <v>2.5</v>
      </c>
      <c r="G349" s="37">
        <v>6</v>
      </c>
      <c r="H349" s="62">
        <v>15</v>
      </c>
      <c r="I349" s="62">
        <v>15.48</v>
      </c>
      <c r="J349" s="37">
        <v>48</v>
      </c>
      <c r="K349" s="37" t="s">
        <v>119</v>
      </c>
      <c r="L349" s="37" t="s">
        <v>137</v>
      </c>
      <c r="M349" s="38" t="s">
        <v>83</v>
      </c>
      <c r="N349" s="38"/>
      <c r="O349" s="37">
        <v>60</v>
      </c>
      <c r="P349" s="6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97"/>
      <c r="R349" s="597"/>
      <c r="S349" s="597"/>
      <c r="T349" s="598"/>
      <c r="U349" s="39" t="s">
        <v>45</v>
      </c>
      <c r="V349" s="39" t="s">
        <v>45</v>
      </c>
      <c r="W349" s="40" t="s">
        <v>0</v>
      </c>
      <c r="X349" s="58">
        <v>2160</v>
      </c>
      <c r="Y349" s="55">
        <f t="shared" si="58"/>
        <v>2160</v>
      </c>
      <c r="Z349" s="41">
        <f>IFERROR(IF(Y349=0,"",ROUNDUP(Y349/H349,0)*0.02175),"")</f>
        <v>3.1319999999999997</v>
      </c>
      <c r="AA349" s="68" t="s">
        <v>45</v>
      </c>
      <c r="AB349" s="69" t="s">
        <v>45</v>
      </c>
      <c r="AC349" s="418" t="s">
        <v>571</v>
      </c>
      <c r="AG349" s="78"/>
      <c r="AJ349" s="84" t="s">
        <v>138</v>
      </c>
      <c r="AK349" s="84">
        <v>720</v>
      </c>
      <c r="BB349" s="419" t="s">
        <v>66</v>
      </c>
      <c r="BM349" s="78">
        <f t="shared" si="59"/>
        <v>2229.1200000000003</v>
      </c>
      <c r="BN349" s="78">
        <f t="shared" si="60"/>
        <v>2229.1200000000003</v>
      </c>
      <c r="BO349" s="78">
        <f t="shared" si="61"/>
        <v>3</v>
      </c>
      <c r="BP349" s="78">
        <f t="shared" si="62"/>
        <v>3</v>
      </c>
    </row>
    <row r="350" spans="1:68" ht="27" customHeight="1">
      <c r="A350" s="63" t="s">
        <v>572</v>
      </c>
      <c r="B350" s="63" t="s">
        <v>573</v>
      </c>
      <c r="C350" s="36">
        <v>4301011832</v>
      </c>
      <c r="D350" s="595">
        <v>4607091383997</v>
      </c>
      <c r="E350" s="595"/>
      <c r="F350" s="62">
        <v>2.5</v>
      </c>
      <c r="G350" s="37">
        <v>6</v>
      </c>
      <c r="H350" s="62">
        <v>15</v>
      </c>
      <c r="I350" s="62">
        <v>15.48</v>
      </c>
      <c r="J350" s="37">
        <v>48</v>
      </c>
      <c r="K350" s="37" t="s">
        <v>119</v>
      </c>
      <c r="L350" s="37" t="s">
        <v>45</v>
      </c>
      <c r="M350" s="38" t="s">
        <v>105</v>
      </c>
      <c r="N350" s="38"/>
      <c r="O350" s="37">
        <v>60</v>
      </c>
      <c r="P350" s="68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0" s="597"/>
      <c r="R350" s="597"/>
      <c r="S350" s="597"/>
      <c r="T350" s="598"/>
      <c r="U350" s="39" t="s">
        <v>45</v>
      </c>
      <c r="V350" s="39" t="s">
        <v>45</v>
      </c>
      <c r="W350" s="40" t="s">
        <v>0</v>
      </c>
      <c r="X350" s="58">
        <v>6000</v>
      </c>
      <c r="Y350" s="55">
        <f t="shared" si="58"/>
        <v>6000</v>
      </c>
      <c r="Z350" s="41">
        <f>IFERROR(IF(Y350=0,"",ROUNDUP(Y350/H350,0)*0.02175),"")</f>
        <v>8.6999999999999993</v>
      </c>
      <c r="AA350" s="68" t="s">
        <v>45</v>
      </c>
      <c r="AB350" s="69" t="s">
        <v>45</v>
      </c>
      <c r="AC350" s="420" t="s">
        <v>574</v>
      </c>
      <c r="AG350" s="78"/>
      <c r="AJ350" s="84" t="s">
        <v>45</v>
      </c>
      <c r="AK350" s="84">
        <v>0</v>
      </c>
      <c r="BB350" s="421" t="s">
        <v>66</v>
      </c>
      <c r="BM350" s="78">
        <f t="shared" si="59"/>
        <v>6192</v>
      </c>
      <c r="BN350" s="78">
        <f t="shared" si="60"/>
        <v>6192</v>
      </c>
      <c r="BO350" s="78">
        <f t="shared" si="61"/>
        <v>8.3333333333333321</v>
      </c>
      <c r="BP350" s="78">
        <f t="shared" si="62"/>
        <v>8.3333333333333321</v>
      </c>
    </row>
    <row r="351" spans="1:68" ht="37.5" customHeight="1">
      <c r="A351" s="63" t="s">
        <v>575</v>
      </c>
      <c r="B351" s="63" t="s">
        <v>576</v>
      </c>
      <c r="C351" s="36">
        <v>4301011867</v>
      </c>
      <c r="D351" s="595">
        <v>4680115884830</v>
      </c>
      <c r="E351" s="595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83</v>
      </c>
      <c r="N351" s="38"/>
      <c r="O351" s="37">
        <v>60</v>
      </c>
      <c r="P351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1" s="597"/>
      <c r="R351" s="597"/>
      <c r="S351" s="597"/>
      <c r="T351" s="59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58"/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577</v>
      </c>
      <c r="AG351" s="78"/>
      <c r="AJ351" s="84" t="s">
        <v>138</v>
      </c>
      <c r="AK351" s="84">
        <v>720</v>
      </c>
      <c r="BB351" s="423" t="s">
        <v>66</v>
      </c>
      <c r="BM351" s="78">
        <f t="shared" si="59"/>
        <v>0</v>
      </c>
      <c r="BN351" s="78">
        <f t="shared" si="60"/>
        <v>0</v>
      </c>
      <c r="BO351" s="78">
        <f t="shared" si="61"/>
        <v>0</v>
      </c>
      <c r="BP351" s="78">
        <f t="shared" si="62"/>
        <v>0</v>
      </c>
    </row>
    <row r="352" spans="1:68" ht="27" customHeight="1">
      <c r="A352" s="63" t="s">
        <v>578</v>
      </c>
      <c r="B352" s="63" t="s">
        <v>579</v>
      </c>
      <c r="C352" s="36">
        <v>4301011433</v>
      </c>
      <c r="D352" s="595">
        <v>4680115882638</v>
      </c>
      <c r="E352" s="595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90</v>
      </c>
      <c r="P352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97"/>
      <c r="R352" s="597"/>
      <c r="S352" s="597"/>
      <c r="T352" s="598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58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580</v>
      </c>
      <c r="AG352" s="78"/>
      <c r="AJ352" s="84" t="s">
        <v>45</v>
      </c>
      <c r="AK352" s="84">
        <v>0</v>
      </c>
      <c r="BB352" s="425" t="s">
        <v>66</v>
      </c>
      <c r="BM352" s="78">
        <f t="shared" si="59"/>
        <v>0</v>
      </c>
      <c r="BN352" s="78">
        <f t="shared" si="60"/>
        <v>0</v>
      </c>
      <c r="BO352" s="78">
        <f t="shared" si="61"/>
        <v>0</v>
      </c>
      <c r="BP352" s="78">
        <f t="shared" si="62"/>
        <v>0</v>
      </c>
    </row>
    <row r="353" spans="1:68" ht="27" customHeight="1">
      <c r="A353" s="63" t="s">
        <v>581</v>
      </c>
      <c r="B353" s="63" t="s">
        <v>582</v>
      </c>
      <c r="C353" s="36">
        <v>4301011952</v>
      </c>
      <c r="D353" s="595">
        <v>4680115884922</v>
      </c>
      <c r="E353" s="595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122</v>
      </c>
      <c r="L353" s="37" t="s">
        <v>45</v>
      </c>
      <c r="M353" s="38" t="s">
        <v>83</v>
      </c>
      <c r="N353" s="38"/>
      <c r="O353" s="37">
        <v>60</v>
      </c>
      <c r="P353" s="6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97"/>
      <c r="R353" s="597"/>
      <c r="S353" s="597"/>
      <c r="T353" s="598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58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571</v>
      </c>
      <c r="AG353" s="78"/>
      <c r="AJ353" s="84" t="s">
        <v>45</v>
      </c>
      <c r="AK353" s="84">
        <v>0</v>
      </c>
      <c r="BB353" s="427" t="s">
        <v>66</v>
      </c>
      <c r="BM353" s="78">
        <f t="shared" si="59"/>
        <v>0</v>
      </c>
      <c r="BN353" s="78">
        <f t="shared" si="60"/>
        <v>0</v>
      </c>
      <c r="BO353" s="78">
        <f t="shared" si="61"/>
        <v>0</v>
      </c>
      <c r="BP353" s="78">
        <f t="shared" si="62"/>
        <v>0</v>
      </c>
    </row>
    <row r="354" spans="1:68" ht="37.5" customHeight="1">
      <c r="A354" s="63" t="s">
        <v>583</v>
      </c>
      <c r="B354" s="63" t="s">
        <v>584</v>
      </c>
      <c r="C354" s="36">
        <v>4301011868</v>
      </c>
      <c r="D354" s="595">
        <v>4680115884861</v>
      </c>
      <c r="E354" s="595"/>
      <c r="F354" s="62">
        <v>0.5</v>
      </c>
      <c r="G354" s="37">
        <v>10</v>
      </c>
      <c r="H354" s="62">
        <v>5</v>
      </c>
      <c r="I354" s="62">
        <v>5.21</v>
      </c>
      <c r="J354" s="37">
        <v>132</v>
      </c>
      <c r="K354" s="37" t="s">
        <v>122</v>
      </c>
      <c r="L354" s="37" t="s">
        <v>45</v>
      </c>
      <c r="M354" s="38" t="s">
        <v>83</v>
      </c>
      <c r="N354" s="38"/>
      <c r="O354" s="37">
        <v>60</v>
      </c>
      <c r="P354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97"/>
      <c r="R354" s="597"/>
      <c r="S354" s="597"/>
      <c r="T354" s="598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58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28" t="s">
        <v>577</v>
      </c>
      <c r="AG354" s="78"/>
      <c r="AJ354" s="84" t="s">
        <v>45</v>
      </c>
      <c r="AK354" s="84">
        <v>0</v>
      </c>
      <c r="BB354" s="429" t="s">
        <v>66</v>
      </c>
      <c r="BM354" s="78">
        <f t="shared" si="59"/>
        <v>0</v>
      </c>
      <c r="BN354" s="78">
        <f t="shared" si="60"/>
        <v>0</v>
      </c>
      <c r="BO354" s="78">
        <f t="shared" si="61"/>
        <v>0</v>
      </c>
      <c r="BP354" s="78">
        <f t="shared" si="62"/>
        <v>0</v>
      </c>
    </row>
    <row r="355" spans="1:68">
      <c r="A355" s="589"/>
      <c r="B355" s="589"/>
      <c r="C355" s="589"/>
      <c r="D355" s="589"/>
      <c r="E355" s="589"/>
      <c r="F355" s="589"/>
      <c r="G355" s="589"/>
      <c r="H355" s="589"/>
      <c r="I355" s="589"/>
      <c r="J355" s="589"/>
      <c r="K355" s="589"/>
      <c r="L355" s="589"/>
      <c r="M355" s="589"/>
      <c r="N355" s="589"/>
      <c r="O355" s="590"/>
      <c r="P355" s="586" t="s">
        <v>40</v>
      </c>
      <c r="Q355" s="587"/>
      <c r="R355" s="587"/>
      <c r="S355" s="587"/>
      <c r="T355" s="587"/>
      <c r="U355" s="587"/>
      <c r="V355" s="588"/>
      <c r="W355" s="42" t="s">
        <v>39</v>
      </c>
      <c r="X355" s="43">
        <f>IFERROR(X348/H348,"0")+IFERROR(X349/H349,"0")+IFERROR(X350/H350,"0")+IFERROR(X351/H351,"0")+IFERROR(X352/H352,"0")+IFERROR(X353/H353,"0")+IFERROR(X354/H354,"0")</f>
        <v>544</v>
      </c>
      <c r="Y355" s="43">
        <f>IFERROR(Y348/H348,"0")+IFERROR(Y349/H349,"0")+IFERROR(Y350/H350,"0")+IFERROR(Y351/H351,"0")+IFERROR(Y352/H352,"0")+IFERROR(Y353/H353,"0")+IFERROR(Y354/H354,"0")</f>
        <v>544</v>
      </c>
      <c r="Z355" s="43">
        <f>IFERROR(IF(Z348="",0,Z348),"0")+IFERROR(IF(Z349="",0,Z349),"0")+IFERROR(IF(Z350="",0,Z350),"0")+IFERROR(IF(Z351="",0,Z351),"0")+IFERROR(IF(Z352="",0,Z352),"0")+IFERROR(IF(Z353="",0,Z353),"0")+IFERROR(IF(Z354="",0,Z354),"0")</f>
        <v>11.831999999999999</v>
      </c>
      <c r="AA355" s="67"/>
      <c r="AB355" s="67"/>
      <c r="AC355" s="67"/>
    </row>
    <row r="356" spans="1:68">
      <c r="A356" s="589"/>
      <c r="B356" s="589"/>
      <c r="C356" s="589"/>
      <c r="D356" s="589"/>
      <c r="E356" s="589"/>
      <c r="F356" s="589"/>
      <c r="G356" s="589"/>
      <c r="H356" s="589"/>
      <c r="I356" s="589"/>
      <c r="J356" s="589"/>
      <c r="K356" s="589"/>
      <c r="L356" s="589"/>
      <c r="M356" s="589"/>
      <c r="N356" s="589"/>
      <c r="O356" s="590"/>
      <c r="P356" s="586" t="s">
        <v>40</v>
      </c>
      <c r="Q356" s="587"/>
      <c r="R356" s="587"/>
      <c r="S356" s="587"/>
      <c r="T356" s="587"/>
      <c r="U356" s="587"/>
      <c r="V356" s="588"/>
      <c r="W356" s="42" t="s">
        <v>0</v>
      </c>
      <c r="X356" s="43">
        <f>IFERROR(SUM(X348:X354),"0")</f>
        <v>8160</v>
      </c>
      <c r="Y356" s="43">
        <f>IFERROR(SUM(Y348:Y354),"0")</f>
        <v>8160</v>
      </c>
      <c r="Z356" s="42"/>
      <c r="AA356" s="67"/>
      <c r="AB356" s="67"/>
      <c r="AC356" s="67"/>
    </row>
    <row r="357" spans="1:68" ht="14.25" customHeight="1">
      <c r="A357" s="600" t="s">
        <v>150</v>
      </c>
      <c r="B357" s="600"/>
      <c r="C357" s="600"/>
      <c r="D357" s="600"/>
      <c r="E357" s="600"/>
      <c r="F357" s="600"/>
      <c r="G357" s="600"/>
      <c r="H357" s="600"/>
      <c r="I357" s="600"/>
      <c r="J357" s="600"/>
      <c r="K357" s="600"/>
      <c r="L357" s="600"/>
      <c r="M357" s="600"/>
      <c r="N357" s="600"/>
      <c r="O357" s="600"/>
      <c r="P357" s="600"/>
      <c r="Q357" s="600"/>
      <c r="R357" s="600"/>
      <c r="S357" s="600"/>
      <c r="T357" s="600"/>
      <c r="U357" s="600"/>
      <c r="V357" s="600"/>
      <c r="W357" s="600"/>
      <c r="X357" s="600"/>
      <c r="Y357" s="600"/>
      <c r="Z357" s="600"/>
      <c r="AA357" s="66"/>
      <c r="AB357" s="66"/>
      <c r="AC357" s="80"/>
    </row>
    <row r="358" spans="1:68" ht="27" customHeight="1">
      <c r="A358" s="63" t="s">
        <v>585</v>
      </c>
      <c r="B358" s="63" t="s">
        <v>586</v>
      </c>
      <c r="C358" s="36">
        <v>4301020178</v>
      </c>
      <c r="D358" s="595">
        <v>4607091383980</v>
      </c>
      <c r="E358" s="595"/>
      <c r="F358" s="62">
        <v>2.5</v>
      </c>
      <c r="G358" s="37">
        <v>6</v>
      </c>
      <c r="H358" s="62">
        <v>15</v>
      </c>
      <c r="I358" s="62">
        <v>15.48</v>
      </c>
      <c r="J358" s="37">
        <v>48</v>
      </c>
      <c r="K358" s="37" t="s">
        <v>119</v>
      </c>
      <c r="L358" s="37" t="s">
        <v>137</v>
      </c>
      <c r="M358" s="38" t="s">
        <v>118</v>
      </c>
      <c r="N358" s="38"/>
      <c r="O358" s="37">
        <v>50</v>
      </c>
      <c r="P358" s="6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97"/>
      <c r="R358" s="597"/>
      <c r="S358" s="597"/>
      <c r="T358" s="59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30" t="s">
        <v>587</v>
      </c>
      <c r="AG358" s="78"/>
      <c r="AJ358" s="84" t="s">
        <v>138</v>
      </c>
      <c r="AK358" s="84">
        <v>720</v>
      </c>
      <c r="BB358" s="43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16.5" customHeight="1">
      <c r="A359" s="63" t="s">
        <v>588</v>
      </c>
      <c r="B359" s="63" t="s">
        <v>589</v>
      </c>
      <c r="C359" s="36">
        <v>4301020179</v>
      </c>
      <c r="D359" s="595">
        <v>4607091384178</v>
      </c>
      <c r="E359" s="595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122</v>
      </c>
      <c r="L359" s="37" t="s">
        <v>45</v>
      </c>
      <c r="M359" s="38" t="s">
        <v>118</v>
      </c>
      <c r="N359" s="38"/>
      <c r="O359" s="37">
        <v>50</v>
      </c>
      <c r="P359" s="67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97"/>
      <c r="R359" s="597"/>
      <c r="S359" s="597"/>
      <c r="T359" s="598"/>
      <c r="U359" s="39" t="s">
        <v>45</v>
      </c>
      <c r="V359" s="39" t="s">
        <v>45</v>
      </c>
      <c r="W359" s="40" t="s">
        <v>0</v>
      </c>
      <c r="X359" s="58">
        <v>40</v>
      </c>
      <c r="Y359" s="55">
        <f>IFERROR(IF(X359="",0,CEILING((X359/$H359),1)*$H359),"")</f>
        <v>40</v>
      </c>
      <c r="Z359" s="41">
        <f>IFERROR(IF(Y359=0,"",ROUNDUP(Y359/H359,0)*0.00902),"")</f>
        <v>9.0200000000000002E-2</v>
      </c>
      <c r="AA359" s="68" t="s">
        <v>45</v>
      </c>
      <c r="AB359" s="69" t="s">
        <v>45</v>
      </c>
      <c r="AC359" s="432" t="s">
        <v>587</v>
      </c>
      <c r="AG359" s="78"/>
      <c r="AJ359" s="84" t="s">
        <v>45</v>
      </c>
      <c r="AK359" s="84">
        <v>0</v>
      </c>
      <c r="BB359" s="433" t="s">
        <v>66</v>
      </c>
      <c r="BM359" s="78">
        <f>IFERROR(X359*I359/H359,"0")</f>
        <v>42.1</v>
      </c>
      <c r="BN359" s="78">
        <f>IFERROR(Y359*I359/H359,"0")</f>
        <v>42.1</v>
      </c>
      <c r="BO359" s="78">
        <f>IFERROR(1/J359*(X359/H359),"0")</f>
        <v>7.575757575757576E-2</v>
      </c>
      <c r="BP359" s="78">
        <f>IFERROR(1/J359*(Y359/H359),"0")</f>
        <v>7.575757575757576E-2</v>
      </c>
    </row>
    <row r="360" spans="1:68">
      <c r="A360" s="589"/>
      <c r="B360" s="589"/>
      <c r="C360" s="589"/>
      <c r="D360" s="589"/>
      <c r="E360" s="589"/>
      <c r="F360" s="589"/>
      <c r="G360" s="589"/>
      <c r="H360" s="589"/>
      <c r="I360" s="589"/>
      <c r="J360" s="589"/>
      <c r="K360" s="589"/>
      <c r="L360" s="589"/>
      <c r="M360" s="589"/>
      <c r="N360" s="589"/>
      <c r="O360" s="590"/>
      <c r="P360" s="586" t="s">
        <v>40</v>
      </c>
      <c r="Q360" s="587"/>
      <c r="R360" s="587"/>
      <c r="S360" s="587"/>
      <c r="T360" s="587"/>
      <c r="U360" s="587"/>
      <c r="V360" s="588"/>
      <c r="W360" s="42" t="s">
        <v>39</v>
      </c>
      <c r="X360" s="43">
        <f>IFERROR(X358/H358,"0")+IFERROR(X359/H359,"0")</f>
        <v>10</v>
      </c>
      <c r="Y360" s="43">
        <f>IFERROR(Y358/H358,"0")+IFERROR(Y359/H359,"0")</f>
        <v>10</v>
      </c>
      <c r="Z360" s="43">
        <f>IFERROR(IF(Z358="",0,Z358),"0")+IFERROR(IF(Z359="",0,Z359),"0")</f>
        <v>9.0200000000000002E-2</v>
      </c>
      <c r="AA360" s="67"/>
      <c r="AB360" s="67"/>
      <c r="AC360" s="67"/>
    </row>
    <row r="361" spans="1:68">
      <c r="A361" s="589"/>
      <c r="B361" s="589"/>
      <c r="C361" s="589"/>
      <c r="D361" s="589"/>
      <c r="E361" s="589"/>
      <c r="F361" s="589"/>
      <c r="G361" s="589"/>
      <c r="H361" s="589"/>
      <c r="I361" s="589"/>
      <c r="J361" s="589"/>
      <c r="K361" s="589"/>
      <c r="L361" s="589"/>
      <c r="M361" s="589"/>
      <c r="N361" s="589"/>
      <c r="O361" s="590"/>
      <c r="P361" s="586" t="s">
        <v>40</v>
      </c>
      <c r="Q361" s="587"/>
      <c r="R361" s="587"/>
      <c r="S361" s="587"/>
      <c r="T361" s="587"/>
      <c r="U361" s="587"/>
      <c r="V361" s="588"/>
      <c r="W361" s="42" t="s">
        <v>0</v>
      </c>
      <c r="X361" s="43">
        <f>IFERROR(SUM(X358:X359),"0")</f>
        <v>40</v>
      </c>
      <c r="Y361" s="43">
        <f>IFERROR(SUM(Y358:Y359),"0")</f>
        <v>40</v>
      </c>
      <c r="Z361" s="42"/>
      <c r="AA361" s="67"/>
      <c r="AB361" s="67"/>
      <c r="AC361" s="67"/>
    </row>
    <row r="362" spans="1:68" ht="14.25" customHeight="1">
      <c r="A362" s="600" t="s">
        <v>85</v>
      </c>
      <c r="B362" s="600"/>
      <c r="C362" s="600"/>
      <c r="D362" s="600"/>
      <c r="E362" s="600"/>
      <c r="F362" s="600"/>
      <c r="G362" s="600"/>
      <c r="H362" s="600"/>
      <c r="I362" s="600"/>
      <c r="J362" s="600"/>
      <c r="K362" s="600"/>
      <c r="L362" s="600"/>
      <c r="M362" s="600"/>
      <c r="N362" s="600"/>
      <c r="O362" s="600"/>
      <c r="P362" s="600"/>
      <c r="Q362" s="600"/>
      <c r="R362" s="600"/>
      <c r="S362" s="600"/>
      <c r="T362" s="600"/>
      <c r="U362" s="600"/>
      <c r="V362" s="600"/>
      <c r="W362" s="600"/>
      <c r="X362" s="600"/>
      <c r="Y362" s="600"/>
      <c r="Z362" s="600"/>
      <c r="AA362" s="66"/>
      <c r="AB362" s="66"/>
      <c r="AC362" s="80"/>
    </row>
    <row r="363" spans="1:68" ht="27" customHeight="1">
      <c r="A363" s="63" t="s">
        <v>590</v>
      </c>
      <c r="B363" s="63" t="s">
        <v>591</v>
      </c>
      <c r="C363" s="36">
        <v>4301051903</v>
      </c>
      <c r="D363" s="595">
        <v>4607091383928</v>
      </c>
      <c r="E363" s="595"/>
      <c r="F363" s="62">
        <v>1.5</v>
      </c>
      <c r="G363" s="37">
        <v>6</v>
      </c>
      <c r="H363" s="62">
        <v>9</v>
      </c>
      <c r="I363" s="62">
        <v>9.5250000000000004</v>
      </c>
      <c r="J363" s="37">
        <v>64</v>
      </c>
      <c r="K363" s="37" t="s">
        <v>119</v>
      </c>
      <c r="L363" s="37" t="s">
        <v>45</v>
      </c>
      <c r="M363" s="38" t="s">
        <v>89</v>
      </c>
      <c r="N363" s="38"/>
      <c r="O363" s="37">
        <v>40</v>
      </c>
      <c r="P363" s="6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97"/>
      <c r="R363" s="597"/>
      <c r="S363" s="597"/>
      <c r="T363" s="598"/>
      <c r="U363" s="39" t="s">
        <v>45</v>
      </c>
      <c r="V363" s="39" t="s">
        <v>45</v>
      </c>
      <c r="W363" s="40" t="s">
        <v>0</v>
      </c>
      <c r="X363" s="58">
        <v>1152</v>
      </c>
      <c r="Y363" s="55">
        <f>IFERROR(IF(X363="",0,CEILING((X363/$H363),1)*$H363),"")</f>
        <v>1152</v>
      </c>
      <c r="Z363" s="41">
        <f>IFERROR(IF(Y363=0,"",ROUNDUP(Y363/H363,0)*0.01898),"")</f>
        <v>2.42944</v>
      </c>
      <c r="AA363" s="68" t="s">
        <v>45</v>
      </c>
      <c r="AB363" s="69" t="s">
        <v>45</v>
      </c>
      <c r="AC363" s="434" t="s">
        <v>592</v>
      </c>
      <c r="AG363" s="78"/>
      <c r="AJ363" s="84" t="s">
        <v>45</v>
      </c>
      <c r="AK363" s="84">
        <v>0</v>
      </c>
      <c r="BB363" s="435" t="s">
        <v>66</v>
      </c>
      <c r="BM363" s="78">
        <f>IFERROR(X363*I363/H363,"0")</f>
        <v>1219.2</v>
      </c>
      <c r="BN363" s="78">
        <f>IFERROR(Y363*I363/H363,"0")</f>
        <v>1219.2</v>
      </c>
      <c r="BO363" s="78">
        <f>IFERROR(1/J363*(X363/H363),"0")</f>
        <v>2</v>
      </c>
      <c r="BP363" s="78">
        <f>IFERROR(1/J363*(Y363/H363),"0")</f>
        <v>2</v>
      </c>
    </row>
    <row r="364" spans="1:68" ht="27" customHeight="1">
      <c r="A364" s="63" t="s">
        <v>593</v>
      </c>
      <c r="B364" s="63" t="s">
        <v>594</v>
      </c>
      <c r="C364" s="36">
        <v>4301051897</v>
      </c>
      <c r="D364" s="595">
        <v>4607091384260</v>
      </c>
      <c r="E364" s="595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40</v>
      </c>
      <c r="P364" s="67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97"/>
      <c r="R364" s="597"/>
      <c r="S364" s="597"/>
      <c r="T364" s="598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6" t="s">
        <v>595</v>
      </c>
      <c r="AG364" s="78"/>
      <c r="AJ364" s="84" t="s">
        <v>45</v>
      </c>
      <c r="AK364" s="84">
        <v>0</v>
      </c>
      <c r="BB364" s="437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>
      <c r="A365" s="589"/>
      <c r="B365" s="589"/>
      <c r="C365" s="589"/>
      <c r="D365" s="589"/>
      <c r="E365" s="589"/>
      <c r="F365" s="589"/>
      <c r="G365" s="589"/>
      <c r="H365" s="589"/>
      <c r="I365" s="589"/>
      <c r="J365" s="589"/>
      <c r="K365" s="589"/>
      <c r="L365" s="589"/>
      <c r="M365" s="589"/>
      <c r="N365" s="589"/>
      <c r="O365" s="590"/>
      <c r="P365" s="586" t="s">
        <v>40</v>
      </c>
      <c r="Q365" s="587"/>
      <c r="R365" s="587"/>
      <c r="S365" s="587"/>
      <c r="T365" s="587"/>
      <c r="U365" s="587"/>
      <c r="V365" s="588"/>
      <c r="W365" s="42" t="s">
        <v>39</v>
      </c>
      <c r="X365" s="43">
        <f>IFERROR(X363/H363,"0")+IFERROR(X364/H364,"0")</f>
        <v>128</v>
      </c>
      <c r="Y365" s="43">
        <f>IFERROR(Y363/H363,"0")+IFERROR(Y364/H364,"0")</f>
        <v>128</v>
      </c>
      <c r="Z365" s="43">
        <f>IFERROR(IF(Z363="",0,Z363),"0")+IFERROR(IF(Z364="",0,Z364),"0")</f>
        <v>2.42944</v>
      </c>
      <c r="AA365" s="67"/>
      <c r="AB365" s="67"/>
      <c r="AC365" s="67"/>
    </row>
    <row r="366" spans="1:68">
      <c r="A366" s="589"/>
      <c r="B366" s="589"/>
      <c r="C366" s="589"/>
      <c r="D366" s="589"/>
      <c r="E366" s="589"/>
      <c r="F366" s="589"/>
      <c r="G366" s="589"/>
      <c r="H366" s="589"/>
      <c r="I366" s="589"/>
      <c r="J366" s="589"/>
      <c r="K366" s="589"/>
      <c r="L366" s="589"/>
      <c r="M366" s="589"/>
      <c r="N366" s="589"/>
      <c r="O366" s="590"/>
      <c r="P366" s="586" t="s">
        <v>40</v>
      </c>
      <c r="Q366" s="587"/>
      <c r="R366" s="587"/>
      <c r="S366" s="587"/>
      <c r="T366" s="587"/>
      <c r="U366" s="587"/>
      <c r="V366" s="588"/>
      <c r="W366" s="42" t="s">
        <v>0</v>
      </c>
      <c r="X366" s="43">
        <f>IFERROR(SUM(X363:X364),"0")</f>
        <v>1152</v>
      </c>
      <c r="Y366" s="43">
        <f>IFERROR(SUM(Y363:Y364),"0")</f>
        <v>1152</v>
      </c>
      <c r="Z366" s="42"/>
      <c r="AA366" s="67"/>
      <c r="AB366" s="67"/>
      <c r="AC366" s="67"/>
    </row>
    <row r="367" spans="1:68" ht="14.25" customHeight="1">
      <c r="A367" s="600" t="s">
        <v>185</v>
      </c>
      <c r="B367" s="600"/>
      <c r="C367" s="600"/>
      <c r="D367" s="600"/>
      <c r="E367" s="600"/>
      <c r="F367" s="600"/>
      <c r="G367" s="600"/>
      <c r="H367" s="600"/>
      <c r="I367" s="600"/>
      <c r="J367" s="600"/>
      <c r="K367" s="600"/>
      <c r="L367" s="600"/>
      <c r="M367" s="600"/>
      <c r="N367" s="600"/>
      <c r="O367" s="600"/>
      <c r="P367" s="600"/>
      <c r="Q367" s="600"/>
      <c r="R367" s="600"/>
      <c r="S367" s="600"/>
      <c r="T367" s="600"/>
      <c r="U367" s="600"/>
      <c r="V367" s="600"/>
      <c r="W367" s="600"/>
      <c r="X367" s="600"/>
      <c r="Y367" s="600"/>
      <c r="Z367" s="600"/>
      <c r="AA367" s="66"/>
      <c r="AB367" s="66"/>
      <c r="AC367" s="80"/>
    </row>
    <row r="368" spans="1:68" ht="27" customHeight="1">
      <c r="A368" s="63" t="s">
        <v>596</v>
      </c>
      <c r="B368" s="63" t="s">
        <v>597</v>
      </c>
      <c r="C368" s="36">
        <v>4301060439</v>
      </c>
      <c r="D368" s="595">
        <v>4607091384673</v>
      </c>
      <c r="E368" s="595"/>
      <c r="F368" s="62">
        <v>1.5</v>
      </c>
      <c r="G368" s="37">
        <v>6</v>
      </c>
      <c r="H368" s="62">
        <v>9</v>
      </c>
      <c r="I368" s="62">
        <v>9.5190000000000001</v>
      </c>
      <c r="J368" s="37">
        <v>64</v>
      </c>
      <c r="K368" s="37" t="s">
        <v>119</v>
      </c>
      <c r="L368" s="37" t="s">
        <v>45</v>
      </c>
      <c r="M368" s="38" t="s">
        <v>89</v>
      </c>
      <c r="N368" s="38"/>
      <c r="O368" s="37">
        <v>30</v>
      </c>
      <c r="P368" s="67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97"/>
      <c r="R368" s="597"/>
      <c r="S368" s="597"/>
      <c r="T368" s="59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8" t="s">
        <v>598</v>
      </c>
      <c r="AG368" s="78"/>
      <c r="AJ368" s="84" t="s">
        <v>45</v>
      </c>
      <c r="AK368" s="84">
        <v>0</v>
      </c>
      <c r="BB368" s="439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>
      <c r="A369" s="589"/>
      <c r="B369" s="589"/>
      <c r="C369" s="589"/>
      <c r="D369" s="589"/>
      <c r="E369" s="589"/>
      <c r="F369" s="589"/>
      <c r="G369" s="589"/>
      <c r="H369" s="589"/>
      <c r="I369" s="589"/>
      <c r="J369" s="589"/>
      <c r="K369" s="589"/>
      <c r="L369" s="589"/>
      <c r="M369" s="589"/>
      <c r="N369" s="589"/>
      <c r="O369" s="590"/>
      <c r="P369" s="586" t="s">
        <v>40</v>
      </c>
      <c r="Q369" s="587"/>
      <c r="R369" s="587"/>
      <c r="S369" s="587"/>
      <c r="T369" s="587"/>
      <c r="U369" s="587"/>
      <c r="V369" s="588"/>
      <c r="W369" s="42" t="s">
        <v>39</v>
      </c>
      <c r="X369" s="43">
        <f>IFERROR(X368/H368,"0")</f>
        <v>0</v>
      </c>
      <c r="Y369" s="43">
        <f>IFERROR(Y368/H368,"0")</f>
        <v>0</v>
      </c>
      <c r="Z369" s="43">
        <f>IFERROR(IF(Z368="",0,Z368),"0")</f>
        <v>0</v>
      </c>
      <c r="AA369" s="67"/>
      <c r="AB369" s="67"/>
      <c r="AC369" s="67"/>
    </row>
    <row r="370" spans="1:68">
      <c r="A370" s="589"/>
      <c r="B370" s="589"/>
      <c r="C370" s="589"/>
      <c r="D370" s="589"/>
      <c r="E370" s="589"/>
      <c r="F370" s="589"/>
      <c r="G370" s="589"/>
      <c r="H370" s="589"/>
      <c r="I370" s="589"/>
      <c r="J370" s="589"/>
      <c r="K370" s="589"/>
      <c r="L370" s="589"/>
      <c r="M370" s="589"/>
      <c r="N370" s="589"/>
      <c r="O370" s="590"/>
      <c r="P370" s="586" t="s">
        <v>40</v>
      </c>
      <c r="Q370" s="587"/>
      <c r="R370" s="587"/>
      <c r="S370" s="587"/>
      <c r="T370" s="587"/>
      <c r="U370" s="587"/>
      <c r="V370" s="588"/>
      <c r="W370" s="42" t="s">
        <v>0</v>
      </c>
      <c r="X370" s="43">
        <f>IFERROR(SUM(X368:X368),"0")</f>
        <v>0</v>
      </c>
      <c r="Y370" s="43">
        <f>IFERROR(SUM(Y368:Y368),"0")</f>
        <v>0</v>
      </c>
      <c r="Z370" s="42"/>
      <c r="AA370" s="67"/>
      <c r="AB370" s="67"/>
      <c r="AC370" s="67"/>
    </row>
    <row r="371" spans="1:68" ht="16.5" customHeight="1">
      <c r="A371" s="599" t="s">
        <v>599</v>
      </c>
      <c r="B371" s="599"/>
      <c r="C371" s="599"/>
      <c r="D371" s="599"/>
      <c r="E371" s="599"/>
      <c r="F371" s="599"/>
      <c r="G371" s="599"/>
      <c r="H371" s="599"/>
      <c r="I371" s="599"/>
      <c r="J371" s="599"/>
      <c r="K371" s="599"/>
      <c r="L371" s="599"/>
      <c r="M371" s="599"/>
      <c r="N371" s="599"/>
      <c r="O371" s="599"/>
      <c r="P371" s="599"/>
      <c r="Q371" s="599"/>
      <c r="R371" s="599"/>
      <c r="S371" s="599"/>
      <c r="T371" s="599"/>
      <c r="U371" s="599"/>
      <c r="V371" s="599"/>
      <c r="W371" s="599"/>
      <c r="X371" s="599"/>
      <c r="Y371" s="599"/>
      <c r="Z371" s="599"/>
      <c r="AA371" s="65"/>
      <c r="AB371" s="65"/>
      <c r="AC371" s="79"/>
    </row>
    <row r="372" spans="1:68" ht="14.25" customHeight="1">
      <c r="A372" s="600" t="s">
        <v>114</v>
      </c>
      <c r="B372" s="600"/>
      <c r="C372" s="600"/>
      <c r="D372" s="600"/>
      <c r="E372" s="600"/>
      <c r="F372" s="600"/>
      <c r="G372" s="600"/>
      <c r="H372" s="600"/>
      <c r="I372" s="600"/>
      <c r="J372" s="600"/>
      <c r="K372" s="600"/>
      <c r="L372" s="600"/>
      <c r="M372" s="600"/>
      <c r="N372" s="600"/>
      <c r="O372" s="600"/>
      <c r="P372" s="600"/>
      <c r="Q372" s="600"/>
      <c r="R372" s="600"/>
      <c r="S372" s="600"/>
      <c r="T372" s="600"/>
      <c r="U372" s="600"/>
      <c r="V372" s="600"/>
      <c r="W372" s="600"/>
      <c r="X372" s="600"/>
      <c r="Y372" s="600"/>
      <c r="Z372" s="600"/>
      <c r="AA372" s="66"/>
      <c r="AB372" s="66"/>
      <c r="AC372" s="80"/>
    </row>
    <row r="373" spans="1:68" ht="37.5" customHeight="1">
      <c r="A373" s="63" t="s">
        <v>600</v>
      </c>
      <c r="B373" s="63" t="s">
        <v>601</v>
      </c>
      <c r="C373" s="36">
        <v>4301011873</v>
      </c>
      <c r="D373" s="595">
        <v>4680115881907</v>
      </c>
      <c r="E373" s="595"/>
      <c r="F373" s="62">
        <v>1.8</v>
      </c>
      <c r="G373" s="37">
        <v>6</v>
      </c>
      <c r="H373" s="62">
        <v>10.8</v>
      </c>
      <c r="I373" s="62">
        <v>11.234999999999999</v>
      </c>
      <c r="J373" s="37">
        <v>64</v>
      </c>
      <c r="K373" s="37" t="s">
        <v>119</v>
      </c>
      <c r="L373" s="37" t="s">
        <v>45</v>
      </c>
      <c r="M373" s="38" t="s">
        <v>83</v>
      </c>
      <c r="N373" s="38"/>
      <c r="O373" s="37">
        <v>60</v>
      </c>
      <c r="P373" s="6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97"/>
      <c r="R373" s="597"/>
      <c r="S373" s="597"/>
      <c r="T373" s="59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40" t="s">
        <v>602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>
      <c r="A374" s="63" t="s">
        <v>603</v>
      </c>
      <c r="B374" s="63" t="s">
        <v>604</v>
      </c>
      <c r="C374" s="36">
        <v>4301011874</v>
      </c>
      <c r="D374" s="595">
        <v>4680115884892</v>
      </c>
      <c r="E374" s="595"/>
      <c r="F374" s="62">
        <v>1.8</v>
      </c>
      <c r="G374" s="37">
        <v>6</v>
      </c>
      <c r="H374" s="62">
        <v>10.8</v>
      </c>
      <c r="I374" s="62">
        <v>11.234999999999999</v>
      </c>
      <c r="J374" s="37">
        <v>64</v>
      </c>
      <c r="K374" s="37" t="s">
        <v>119</v>
      </c>
      <c r="L374" s="37" t="s">
        <v>45</v>
      </c>
      <c r="M374" s="38" t="s">
        <v>83</v>
      </c>
      <c r="N374" s="38"/>
      <c r="O374" s="37">
        <v>60</v>
      </c>
      <c r="P374" s="6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97"/>
      <c r="R374" s="597"/>
      <c r="S374" s="597"/>
      <c r="T374" s="598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42" t="s">
        <v>605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37.5" customHeight="1">
      <c r="A375" s="63" t="s">
        <v>606</v>
      </c>
      <c r="B375" s="63" t="s">
        <v>607</v>
      </c>
      <c r="C375" s="36">
        <v>4301011875</v>
      </c>
      <c r="D375" s="595">
        <v>4680115884885</v>
      </c>
      <c r="E375" s="595"/>
      <c r="F375" s="62">
        <v>0.8</v>
      </c>
      <c r="G375" s="37">
        <v>15</v>
      </c>
      <c r="H375" s="62">
        <v>12</v>
      </c>
      <c r="I375" s="62">
        <v>12.435</v>
      </c>
      <c r="J375" s="37">
        <v>64</v>
      </c>
      <c r="K375" s="37" t="s">
        <v>119</v>
      </c>
      <c r="L375" s="37" t="s">
        <v>45</v>
      </c>
      <c r="M375" s="38" t="s">
        <v>83</v>
      </c>
      <c r="N375" s="38"/>
      <c r="O375" s="37">
        <v>60</v>
      </c>
      <c r="P375" s="6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97"/>
      <c r="R375" s="597"/>
      <c r="S375" s="597"/>
      <c r="T375" s="598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44" t="s">
        <v>605</v>
      </c>
      <c r="AG375" s="78"/>
      <c r="AJ375" s="84" t="s">
        <v>45</v>
      </c>
      <c r="AK375" s="84">
        <v>0</v>
      </c>
      <c r="BB375" s="445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37.5" customHeight="1">
      <c r="A376" s="63" t="s">
        <v>608</v>
      </c>
      <c r="B376" s="63" t="s">
        <v>609</v>
      </c>
      <c r="C376" s="36">
        <v>4301011871</v>
      </c>
      <c r="D376" s="595">
        <v>4680115884908</v>
      </c>
      <c r="E376" s="595"/>
      <c r="F376" s="62">
        <v>0.4</v>
      </c>
      <c r="G376" s="37">
        <v>10</v>
      </c>
      <c r="H376" s="62">
        <v>4</v>
      </c>
      <c r="I376" s="62">
        <v>4.21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60</v>
      </c>
      <c r="P376" s="6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97"/>
      <c r="R376" s="597"/>
      <c r="S376" s="597"/>
      <c r="T376" s="598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IFERROR(IF(Y376=0,"",ROUNDUP(Y376/H376,0)*0.00902),"")</f>
        <v/>
      </c>
      <c r="AA376" s="68" t="s">
        <v>45</v>
      </c>
      <c r="AB376" s="69" t="s">
        <v>45</v>
      </c>
      <c r="AC376" s="446" t="s">
        <v>605</v>
      </c>
      <c r="AG376" s="78"/>
      <c r="AJ376" s="84" t="s">
        <v>45</v>
      </c>
      <c r="AK376" s="84">
        <v>0</v>
      </c>
      <c r="BB376" s="447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>
      <c r="A377" s="589"/>
      <c r="B377" s="589"/>
      <c r="C377" s="589"/>
      <c r="D377" s="589"/>
      <c r="E377" s="589"/>
      <c r="F377" s="589"/>
      <c r="G377" s="589"/>
      <c r="H377" s="589"/>
      <c r="I377" s="589"/>
      <c r="J377" s="589"/>
      <c r="K377" s="589"/>
      <c r="L377" s="589"/>
      <c r="M377" s="589"/>
      <c r="N377" s="589"/>
      <c r="O377" s="590"/>
      <c r="P377" s="586" t="s">
        <v>40</v>
      </c>
      <c r="Q377" s="587"/>
      <c r="R377" s="587"/>
      <c r="S377" s="587"/>
      <c r="T377" s="587"/>
      <c r="U377" s="587"/>
      <c r="V377" s="588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>
      <c r="A378" s="589"/>
      <c r="B378" s="589"/>
      <c r="C378" s="589"/>
      <c r="D378" s="589"/>
      <c r="E378" s="589"/>
      <c r="F378" s="589"/>
      <c r="G378" s="589"/>
      <c r="H378" s="589"/>
      <c r="I378" s="589"/>
      <c r="J378" s="589"/>
      <c r="K378" s="589"/>
      <c r="L378" s="589"/>
      <c r="M378" s="589"/>
      <c r="N378" s="589"/>
      <c r="O378" s="590"/>
      <c r="P378" s="586" t="s">
        <v>40</v>
      </c>
      <c r="Q378" s="587"/>
      <c r="R378" s="587"/>
      <c r="S378" s="587"/>
      <c r="T378" s="587"/>
      <c r="U378" s="587"/>
      <c r="V378" s="588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>
      <c r="A379" s="600" t="s">
        <v>78</v>
      </c>
      <c r="B379" s="600"/>
      <c r="C379" s="600"/>
      <c r="D379" s="600"/>
      <c r="E379" s="600"/>
      <c r="F379" s="600"/>
      <c r="G379" s="600"/>
      <c r="H379" s="600"/>
      <c r="I379" s="600"/>
      <c r="J379" s="600"/>
      <c r="K379" s="600"/>
      <c r="L379" s="600"/>
      <c r="M379" s="600"/>
      <c r="N379" s="600"/>
      <c r="O379" s="600"/>
      <c r="P379" s="600"/>
      <c r="Q379" s="600"/>
      <c r="R379" s="600"/>
      <c r="S379" s="600"/>
      <c r="T379" s="600"/>
      <c r="U379" s="600"/>
      <c r="V379" s="600"/>
      <c r="W379" s="600"/>
      <c r="X379" s="600"/>
      <c r="Y379" s="600"/>
      <c r="Z379" s="600"/>
      <c r="AA379" s="66"/>
      <c r="AB379" s="66"/>
      <c r="AC379" s="80"/>
    </row>
    <row r="380" spans="1:68" ht="27" customHeight="1">
      <c r="A380" s="63" t="s">
        <v>610</v>
      </c>
      <c r="B380" s="63" t="s">
        <v>611</v>
      </c>
      <c r="C380" s="36">
        <v>4301031303</v>
      </c>
      <c r="D380" s="595">
        <v>4607091384802</v>
      </c>
      <c r="E380" s="595"/>
      <c r="F380" s="62">
        <v>0.73</v>
      </c>
      <c r="G380" s="37">
        <v>6</v>
      </c>
      <c r="H380" s="62">
        <v>4.38</v>
      </c>
      <c r="I380" s="62">
        <v>4.6500000000000004</v>
      </c>
      <c r="J380" s="37">
        <v>132</v>
      </c>
      <c r="K380" s="37" t="s">
        <v>122</v>
      </c>
      <c r="L380" s="37" t="s">
        <v>45</v>
      </c>
      <c r="M380" s="38" t="s">
        <v>83</v>
      </c>
      <c r="N380" s="38"/>
      <c r="O380" s="37">
        <v>35</v>
      </c>
      <c r="P380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97"/>
      <c r="R380" s="597"/>
      <c r="S380" s="597"/>
      <c r="T380" s="598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48" t="s">
        <v>612</v>
      </c>
      <c r="AG380" s="78"/>
      <c r="AJ380" s="84" t="s">
        <v>45</v>
      </c>
      <c r="AK380" s="84">
        <v>0</v>
      </c>
      <c r="BB380" s="449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>
      <c r="A381" s="589"/>
      <c r="B381" s="589"/>
      <c r="C381" s="589"/>
      <c r="D381" s="589"/>
      <c r="E381" s="589"/>
      <c r="F381" s="589"/>
      <c r="G381" s="589"/>
      <c r="H381" s="589"/>
      <c r="I381" s="589"/>
      <c r="J381" s="589"/>
      <c r="K381" s="589"/>
      <c r="L381" s="589"/>
      <c r="M381" s="589"/>
      <c r="N381" s="589"/>
      <c r="O381" s="590"/>
      <c r="P381" s="586" t="s">
        <v>40</v>
      </c>
      <c r="Q381" s="587"/>
      <c r="R381" s="587"/>
      <c r="S381" s="587"/>
      <c r="T381" s="587"/>
      <c r="U381" s="587"/>
      <c r="V381" s="588"/>
      <c r="W381" s="42" t="s">
        <v>39</v>
      </c>
      <c r="X381" s="43">
        <f>IFERROR(X380/H380,"0")</f>
        <v>0</v>
      </c>
      <c r="Y381" s="43">
        <f>IFERROR(Y380/H380,"0")</f>
        <v>0</v>
      </c>
      <c r="Z381" s="43">
        <f>IFERROR(IF(Z380="",0,Z380),"0")</f>
        <v>0</v>
      </c>
      <c r="AA381" s="67"/>
      <c r="AB381" s="67"/>
      <c r="AC381" s="67"/>
    </row>
    <row r="382" spans="1:68">
      <c r="A382" s="589"/>
      <c r="B382" s="589"/>
      <c r="C382" s="589"/>
      <c r="D382" s="589"/>
      <c r="E382" s="589"/>
      <c r="F382" s="589"/>
      <c r="G382" s="589"/>
      <c r="H382" s="589"/>
      <c r="I382" s="589"/>
      <c r="J382" s="589"/>
      <c r="K382" s="589"/>
      <c r="L382" s="589"/>
      <c r="M382" s="589"/>
      <c r="N382" s="589"/>
      <c r="O382" s="590"/>
      <c r="P382" s="586" t="s">
        <v>40</v>
      </c>
      <c r="Q382" s="587"/>
      <c r="R382" s="587"/>
      <c r="S382" s="587"/>
      <c r="T382" s="587"/>
      <c r="U382" s="587"/>
      <c r="V382" s="588"/>
      <c r="W382" s="42" t="s">
        <v>0</v>
      </c>
      <c r="X382" s="43">
        <f>IFERROR(SUM(X380:X380),"0")</f>
        <v>0</v>
      </c>
      <c r="Y382" s="43">
        <f>IFERROR(SUM(Y380:Y380),"0")</f>
        <v>0</v>
      </c>
      <c r="Z382" s="42"/>
      <c r="AA382" s="67"/>
      <c r="AB382" s="67"/>
      <c r="AC382" s="67"/>
    </row>
    <row r="383" spans="1:68" ht="14.25" customHeight="1">
      <c r="A383" s="600" t="s">
        <v>85</v>
      </c>
      <c r="B383" s="600"/>
      <c r="C383" s="600"/>
      <c r="D383" s="600"/>
      <c r="E383" s="600"/>
      <c r="F383" s="600"/>
      <c r="G383" s="600"/>
      <c r="H383" s="600"/>
      <c r="I383" s="600"/>
      <c r="J383" s="600"/>
      <c r="K383" s="600"/>
      <c r="L383" s="600"/>
      <c r="M383" s="600"/>
      <c r="N383" s="600"/>
      <c r="O383" s="600"/>
      <c r="P383" s="600"/>
      <c r="Q383" s="600"/>
      <c r="R383" s="600"/>
      <c r="S383" s="600"/>
      <c r="T383" s="600"/>
      <c r="U383" s="600"/>
      <c r="V383" s="600"/>
      <c r="W383" s="600"/>
      <c r="X383" s="600"/>
      <c r="Y383" s="600"/>
      <c r="Z383" s="600"/>
      <c r="AA383" s="66"/>
      <c r="AB383" s="66"/>
      <c r="AC383" s="80"/>
    </row>
    <row r="384" spans="1:68" ht="27" customHeight="1">
      <c r="A384" s="63" t="s">
        <v>613</v>
      </c>
      <c r="B384" s="63" t="s">
        <v>614</v>
      </c>
      <c r="C384" s="36">
        <v>4301051899</v>
      </c>
      <c r="D384" s="595">
        <v>4607091384246</v>
      </c>
      <c r="E384" s="595"/>
      <c r="F384" s="62">
        <v>1.5</v>
      </c>
      <c r="G384" s="37">
        <v>6</v>
      </c>
      <c r="H384" s="62">
        <v>9</v>
      </c>
      <c r="I384" s="62">
        <v>9.5190000000000001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66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97"/>
      <c r="R384" s="597"/>
      <c r="S384" s="597"/>
      <c r="T384" s="59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50" t="s">
        <v>615</v>
      </c>
      <c r="AG384" s="78"/>
      <c r="AJ384" s="84" t="s">
        <v>45</v>
      </c>
      <c r="AK384" s="84">
        <v>0</v>
      </c>
      <c r="BB384" s="451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>
      <c r="A385" s="63" t="s">
        <v>616</v>
      </c>
      <c r="B385" s="63" t="s">
        <v>617</v>
      </c>
      <c r="C385" s="36">
        <v>4301051660</v>
      </c>
      <c r="D385" s="595">
        <v>4607091384253</v>
      </c>
      <c r="E385" s="595"/>
      <c r="F385" s="62">
        <v>0.4</v>
      </c>
      <c r="G385" s="37">
        <v>6</v>
      </c>
      <c r="H385" s="62">
        <v>2.4</v>
      </c>
      <c r="I385" s="62">
        <v>2.6640000000000001</v>
      </c>
      <c r="J385" s="37">
        <v>182</v>
      </c>
      <c r="K385" s="37" t="s">
        <v>90</v>
      </c>
      <c r="L385" s="37" t="s">
        <v>45</v>
      </c>
      <c r="M385" s="38" t="s">
        <v>89</v>
      </c>
      <c r="N385" s="38"/>
      <c r="O385" s="37">
        <v>40</v>
      </c>
      <c r="P385" s="6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97"/>
      <c r="R385" s="597"/>
      <c r="S385" s="597"/>
      <c r="T385" s="59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IFERROR(IF(Y385=0,"",ROUNDUP(Y385/H385,0)*0.00651),"")</f>
        <v/>
      </c>
      <c r="AA385" s="68" t="s">
        <v>45</v>
      </c>
      <c r="AB385" s="69" t="s">
        <v>45</v>
      </c>
      <c r="AC385" s="452" t="s">
        <v>615</v>
      </c>
      <c r="AG385" s="78"/>
      <c r="AJ385" s="84" t="s">
        <v>45</v>
      </c>
      <c r="AK385" s="84">
        <v>0</v>
      </c>
      <c r="BB385" s="453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589"/>
      <c r="B386" s="589"/>
      <c r="C386" s="589"/>
      <c r="D386" s="589"/>
      <c r="E386" s="589"/>
      <c r="F386" s="589"/>
      <c r="G386" s="589"/>
      <c r="H386" s="589"/>
      <c r="I386" s="589"/>
      <c r="J386" s="589"/>
      <c r="K386" s="589"/>
      <c r="L386" s="589"/>
      <c r="M386" s="589"/>
      <c r="N386" s="589"/>
      <c r="O386" s="590"/>
      <c r="P386" s="586" t="s">
        <v>40</v>
      </c>
      <c r="Q386" s="587"/>
      <c r="R386" s="587"/>
      <c r="S386" s="587"/>
      <c r="T386" s="587"/>
      <c r="U386" s="587"/>
      <c r="V386" s="588"/>
      <c r="W386" s="42" t="s">
        <v>39</v>
      </c>
      <c r="X386" s="43">
        <f>IFERROR(X384/H384,"0")+IFERROR(X385/H385,"0")</f>
        <v>0</v>
      </c>
      <c r="Y386" s="43">
        <f>IFERROR(Y384/H384,"0")+IFERROR(Y385/H385,"0")</f>
        <v>0</v>
      </c>
      <c r="Z386" s="43">
        <f>IFERROR(IF(Z384="",0,Z384),"0")+IFERROR(IF(Z385="",0,Z385),"0")</f>
        <v>0</v>
      </c>
      <c r="AA386" s="67"/>
      <c r="AB386" s="67"/>
      <c r="AC386" s="67"/>
    </row>
    <row r="387" spans="1:68">
      <c r="A387" s="589"/>
      <c r="B387" s="589"/>
      <c r="C387" s="589"/>
      <c r="D387" s="589"/>
      <c r="E387" s="589"/>
      <c r="F387" s="589"/>
      <c r="G387" s="589"/>
      <c r="H387" s="589"/>
      <c r="I387" s="589"/>
      <c r="J387" s="589"/>
      <c r="K387" s="589"/>
      <c r="L387" s="589"/>
      <c r="M387" s="589"/>
      <c r="N387" s="589"/>
      <c r="O387" s="590"/>
      <c r="P387" s="586" t="s">
        <v>40</v>
      </c>
      <c r="Q387" s="587"/>
      <c r="R387" s="587"/>
      <c r="S387" s="587"/>
      <c r="T387" s="587"/>
      <c r="U387" s="587"/>
      <c r="V387" s="588"/>
      <c r="W387" s="42" t="s">
        <v>0</v>
      </c>
      <c r="X387" s="43">
        <f>IFERROR(SUM(X384:X385),"0")</f>
        <v>0</v>
      </c>
      <c r="Y387" s="43">
        <f>IFERROR(SUM(Y384:Y385),"0")</f>
        <v>0</v>
      </c>
      <c r="Z387" s="42"/>
      <c r="AA387" s="67"/>
      <c r="AB387" s="67"/>
      <c r="AC387" s="67"/>
    </row>
    <row r="388" spans="1:68" ht="14.25" customHeight="1">
      <c r="A388" s="600" t="s">
        <v>185</v>
      </c>
      <c r="B388" s="600"/>
      <c r="C388" s="600"/>
      <c r="D388" s="600"/>
      <c r="E388" s="600"/>
      <c r="F388" s="600"/>
      <c r="G388" s="600"/>
      <c r="H388" s="600"/>
      <c r="I388" s="600"/>
      <c r="J388" s="600"/>
      <c r="K388" s="600"/>
      <c r="L388" s="600"/>
      <c r="M388" s="600"/>
      <c r="N388" s="600"/>
      <c r="O388" s="600"/>
      <c r="P388" s="600"/>
      <c r="Q388" s="600"/>
      <c r="R388" s="600"/>
      <c r="S388" s="600"/>
      <c r="T388" s="600"/>
      <c r="U388" s="600"/>
      <c r="V388" s="600"/>
      <c r="W388" s="600"/>
      <c r="X388" s="600"/>
      <c r="Y388" s="600"/>
      <c r="Z388" s="600"/>
      <c r="AA388" s="66"/>
      <c r="AB388" s="66"/>
      <c r="AC388" s="80"/>
    </row>
    <row r="389" spans="1:68" ht="27" customHeight="1">
      <c r="A389" s="63" t="s">
        <v>618</v>
      </c>
      <c r="B389" s="63" t="s">
        <v>619</v>
      </c>
      <c r="C389" s="36">
        <v>4301060441</v>
      </c>
      <c r="D389" s="595">
        <v>4607091389357</v>
      </c>
      <c r="E389" s="595"/>
      <c r="F389" s="62">
        <v>1.5</v>
      </c>
      <c r="G389" s="37">
        <v>6</v>
      </c>
      <c r="H389" s="62">
        <v>9</v>
      </c>
      <c r="I389" s="62">
        <v>9.4350000000000005</v>
      </c>
      <c r="J389" s="37">
        <v>64</v>
      </c>
      <c r="K389" s="37" t="s">
        <v>119</v>
      </c>
      <c r="L389" s="37" t="s">
        <v>45</v>
      </c>
      <c r="M389" s="38" t="s">
        <v>89</v>
      </c>
      <c r="N389" s="38"/>
      <c r="O389" s="37">
        <v>40</v>
      </c>
      <c r="P389" s="66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97"/>
      <c r="R389" s="597"/>
      <c r="S389" s="597"/>
      <c r="T389" s="59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IFERROR(IF(Y389=0,"",ROUNDUP(Y389/H389,0)*0.01898),"")</f>
        <v/>
      </c>
      <c r="AA389" s="68" t="s">
        <v>45</v>
      </c>
      <c r="AB389" s="69" t="s">
        <v>45</v>
      </c>
      <c r="AC389" s="454" t="s">
        <v>620</v>
      </c>
      <c r="AG389" s="78"/>
      <c r="AJ389" s="84" t="s">
        <v>45</v>
      </c>
      <c r="AK389" s="84">
        <v>0</v>
      </c>
      <c r="BB389" s="455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>
      <c r="A390" s="589"/>
      <c r="B390" s="589"/>
      <c r="C390" s="589"/>
      <c r="D390" s="589"/>
      <c r="E390" s="589"/>
      <c r="F390" s="589"/>
      <c r="G390" s="589"/>
      <c r="H390" s="589"/>
      <c r="I390" s="589"/>
      <c r="J390" s="589"/>
      <c r="K390" s="589"/>
      <c r="L390" s="589"/>
      <c r="M390" s="589"/>
      <c r="N390" s="589"/>
      <c r="O390" s="590"/>
      <c r="P390" s="586" t="s">
        <v>40</v>
      </c>
      <c r="Q390" s="587"/>
      <c r="R390" s="587"/>
      <c r="S390" s="587"/>
      <c r="T390" s="587"/>
      <c r="U390" s="587"/>
      <c r="V390" s="588"/>
      <c r="W390" s="42" t="s">
        <v>39</v>
      </c>
      <c r="X390" s="43">
        <f>IFERROR(X389/H389,"0")</f>
        <v>0</v>
      </c>
      <c r="Y390" s="43">
        <f>IFERROR(Y389/H389,"0")</f>
        <v>0</v>
      </c>
      <c r="Z390" s="43">
        <f>IFERROR(IF(Z389="",0,Z389),"0")</f>
        <v>0</v>
      </c>
      <c r="AA390" s="67"/>
      <c r="AB390" s="67"/>
      <c r="AC390" s="67"/>
    </row>
    <row r="391" spans="1:68">
      <c r="A391" s="589"/>
      <c r="B391" s="589"/>
      <c r="C391" s="589"/>
      <c r="D391" s="589"/>
      <c r="E391" s="589"/>
      <c r="F391" s="589"/>
      <c r="G391" s="589"/>
      <c r="H391" s="589"/>
      <c r="I391" s="589"/>
      <c r="J391" s="589"/>
      <c r="K391" s="589"/>
      <c r="L391" s="589"/>
      <c r="M391" s="589"/>
      <c r="N391" s="589"/>
      <c r="O391" s="590"/>
      <c r="P391" s="586" t="s">
        <v>40</v>
      </c>
      <c r="Q391" s="587"/>
      <c r="R391" s="587"/>
      <c r="S391" s="587"/>
      <c r="T391" s="587"/>
      <c r="U391" s="587"/>
      <c r="V391" s="588"/>
      <c r="W391" s="42" t="s">
        <v>0</v>
      </c>
      <c r="X391" s="43">
        <f>IFERROR(SUM(X389:X389),"0")</f>
        <v>0</v>
      </c>
      <c r="Y391" s="43">
        <f>IFERROR(SUM(Y389:Y389),"0")</f>
        <v>0</v>
      </c>
      <c r="Z391" s="42"/>
      <c r="AA391" s="67"/>
      <c r="AB391" s="67"/>
      <c r="AC391" s="67"/>
    </row>
    <row r="392" spans="1:68" ht="27.75" customHeight="1">
      <c r="A392" s="613" t="s">
        <v>621</v>
      </c>
      <c r="B392" s="613"/>
      <c r="C392" s="613"/>
      <c r="D392" s="613"/>
      <c r="E392" s="613"/>
      <c r="F392" s="613"/>
      <c r="G392" s="613"/>
      <c r="H392" s="613"/>
      <c r="I392" s="613"/>
      <c r="J392" s="613"/>
      <c r="K392" s="613"/>
      <c r="L392" s="613"/>
      <c r="M392" s="613"/>
      <c r="N392" s="613"/>
      <c r="O392" s="613"/>
      <c r="P392" s="613"/>
      <c r="Q392" s="613"/>
      <c r="R392" s="613"/>
      <c r="S392" s="613"/>
      <c r="T392" s="613"/>
      <c r="U392" s="613"/>
      <c r="V392" s="613"/>
      <c r="W392" s="613"/>
      <c r="X392" s="613"/>
      <c r="Y392" s="613"/>
      <c r="Z392" s="613"/>
      <c r="AA392" s="54"/>
      <c r="AB392" s="54"/>
      <c r="AC392" s="54"/>
    </row>
    <row r="393" spans="1:68" ht="16.5" customHeight="1">
      <c r="A393" s="599" t="s">
        <v>622</v>
      </c>
      <c r="B393" s="599"/>
      <c r="C393" s="599"/>
      <c r="D393" s="599"/>
      <c r="E393" s="599"/>
      <c r="F393" s="599"/>
      <c r="G393" s="599"/>
      <c r="H393" s="599"/>
      <c r="I393" s="599"/>
      <c r="J393" s="599"/>
      <c r="K393" s="599"/>
      <c r="L393" s="599"/>
      <c r="M393" s="599"/>
      <c r="N393" s="599"/>
      <c r="O393" s="599"/>
      <c r="P393" s="599"/>
      <c r="Q393" s="599"/>
      <c r="R393" s="599"/>
      <c r="S393" s="599"/>
      <c r="T393" s="599"/>
      <c r="U393" s="599"/>
      <c r="V393" s="599"/>
      <c r="W393" s="599"/>
      <c r="X393" s="599"/>
      <c r="Y393" s="599"/>
      <c r="Z393" s="599"/>
      <c r="AA393" s="65"/>
      <c r="AB393" s="65"/>
      <c r="AC393" s="79"/>
    </row>
    <row r="394" spans="1:68" ht="14.25" customHeight="1">
      <c r="A394" s="600" t="s">
        <v>78</v>
      </c>
      <c r="B394" s="600"/>
      <c r="C394" s="600"/>
      <c r="D394" s="600"/>
      <c r="E394" s="600"/>
      <c r="F394" s="600"/>
      <c r="G394" s="600"/>
      <c r="H394" s="600"/>
      <c r="I394" s="600"/>
      <c r="J394" s="600"/>
      <c r="K394" s="600"/>
      <c r="L394" s="600"/>
      <c r="M394" s="600"/>
      <c r="N394" s="600"/>
      <c r="O394" s="600"/>
      <c r="P394" s="600"/>
      <c r="Q394" s="600"/>
      <c r="R394" s="600"/>
      <c r="S394" s="600"/>
      <c r="T394" s="600"/>
      <c r="U394" s="600"/>
      <c r="V394" s="600"/>
      <c r="W394" s="600"/>
      <c r="X394" s="600"/>
      <c r="Y394" s="600"/>
      <c r="Z394" s="600"/>
      <c r="AA394" s="66"/>
      <c r="AB394" s="66"/>
      <c r="AC394" s="80"/>
    </row>
    <row r="395" spans="1:68" ht="27" customHeight="1">
      <c r="A395" s="63" t="s">
        <v>623</v>
      </c>
      <c r="B395" s="63" t="s">
        <v>624</v>
      </c>
      <c r="C395" s="36">
        <v>4301031405</v>
      </c>
      <c r="D395" s="595">
        <v>4680115886100</v>
      </c>
      <c r="E395" s="595"/>
      <c r="F395" s="62">
        <v>0.9</v>
      </c>
      <c r="G395" s="37">
        <v>6</v>
      </c>
      <c r="H395" s="62">
        <v>5.4</v>
      </c>
      <c r="I395" s="62">
        <v>5.61</v>
      </c>
      <c r="J395" s="37">
        <v>132</v>
      </c>
      <c r="K395" s="37" t="s">
        <v>122</v>
      </c>
      <c r="L395" s="37" t="s">
        <v>45</v>
      </c>
      <c r="M395" s="38" t="s">
        <v>83</v>
      </c>
      <c r="N395" s="38"/>
      <c r="O395" s="37">
        <v>50</v>
      </c>
      <c r="P395" s="65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97"/>
      <c r="R395" s="597"/>
      <c r="S395" s="597"/>
      <c r="T395" s="598"/>
      <c r="U395" s="39" t="s">
        <v>45</v>
      </c>
      <c r="V395" s="39" t="s">
        <v>45</v>
      </c>
      <c r="W395" s="40" t="s">
        <v>0</v>
      </c>
      <c r="X395" s="58">
        <v>50</v>
      </c>
      <c r="Y395" s="55">
        <f t="shared" ref="Y395:Y404" si="63">IFERROR(IF(X395="",0,CEILING((X395/$H395),1)*$H395),"")</f>
        <v>54</v>
      </c>
      <c r="Z395" s="41">
        <f>IFERROR(IF(Y395=0,"",ROUNDUP(Y395/H395,0)*0.00902),"")</f>
        <v>9.0200000000000002E-2</v>
      </c>
      <c r="AA395" s="68" t="s">
        <v>45</v>
      </c>
      <c r="AB395" s="69" t="s">
        <v>45</v>
      </c>
      <c r="AC395" s="456" t="s">
        <v>625</v>
      </c>
      <c r="AG395" s="78"/>
      <c r="AJ395" s="84" t="s">
        <v>45</v>
      </c>
      <c r="AK395" s="84">
        <v>0</v>
      </c>
      <c r="BB395" s="457" t="s">
        <v>66</v>
      </c>
      <c r="BM395" s="78">
        <f t="shared" ref="BM395:BM404" si="64">IFERROR(X395*I395/H395,"0")</f>
        <v>51.944444444444443</v>
      </c>
      <c r="BN395" s="78">
        <f t="shared" ref="BN395:BN404" si="65">IFERROR(Y395*I395/H395,"0")</f>
        <v>56.099999999999994</v>
      </c>
      <c r="BO395" s="78">
        <f t="shared" ref="BO395:BO404" si="66">IFERROR(1/J395*(X395/H395),"0")</f>
        <v>7.0145903479236812E-2</v>
      </c>
      <c r="BP395" s="78">
        <f t="shared" ref="BP395:BP404" si="67">IFERROR(1/J395*(Y395/H395),"0")</f>
        <v>7.575757575757576E-2</v>
      </c>
    </row>
    <row r="396" spans="1:68" ht="27" customHeight="1">
      <c r="A396" s="63" t="s">
        <v>626</v>
      </c>
      <c r="B396" s="63" t="s">
        <v>627</v>
      </c>
      <c r="C396" s="36">
        <v>4301031382</v>
      </c>
      <c r="D396" s="595">
        <v>4680115886117</v>
      </c>
      <c r="E396" s="595"/>
      <c r="F396" s="62">
        <v>0.9</v>
      </c>
      <c r="G396" s="37">
        <v>6</v>
      </c>
      <c r="H396" s="62">
        <v>5.4</v>
      </c>
      <c r="I396" s="62">
        <v>5.61</v>
      </c>
      <c r="J396" s="37">
        <v>132</v>
      </c>
      <c r="K396" s="37" t="s">
        <v>122</v>
      </c>
      <c r="L396" s="37" t="s">
        <v>45</v>
      </c>
      <c r="M396" s="38" t="s">
        <v>83</v>
      </c>
      <c r="N396" s="38"/>
      <c r="O396" s="37">
        <v>50</v>
      </c>
      <c r="P396" s="6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97"/>
      <c r="R396" s="597"/>
      <c r="S396" s="597"/>
      <c r="T396" s="598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>IFERROR(IF(Y396=0,"",ROUNDUP(Y396/H396,0)*0.00902),"")</f>
        <v/>
      </c>
      <c r="AA396" s="68" t="s">
        <v>45</v>
      </c>
      <c r="AB396" s="69" t="s">
        <v>45</v>
      </c>
      <c r="AC396" s="458" t="s">
        <v>628</v>
      </c>
      <c r="AG396" s="78"/>
      <c r="AJ396" s="84" t="s">
        <v>45</v>
      </c>
      <c r="AK396" s="84">
        <v>0</v>
      </c>
      <c r="BB396" s="459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customHeight="1">
      <c r="A397" s="63" t="s">
        <v>626</v>
      </c>
      <c r="B397" s="63" t="s">
        <v>629</v>
      </c>
      <c r="C397" s="36">
        <v>4301031406</v>
      </c>
      <c r="D397" s="595">
        <v>4680115886117</v>
      </c>
      <c r="E397" s="595"/>
      <c r="F397" s="62">
        <v>0.9</v>
      </c>
      <c r="G397" s="37">
        <v>6</v>
      </c>
      <c r="H397" s="62">
        <v>5.4</v>
      </c>
      <c r="I397" s="62">
        <v>5.61</v>
      </c>
      <c r="J397" s="37">
        <v>132</v>
      </c>
      <c r="K397" s="37" t="s">
        <v>122</v>
      </c>
      <c r="L397" s="37" t="s">
        <v>45</v>
      </c>
      <c r="M397" s="38" t="s">
        <v>83</v>
      </c>
      <c r="N397" s="38"/>
      <c r="O397" s="37">
        <v>50</v>
      </c>
      <c r="P397" s="6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7"/>
      <c r="R397" s="597"/>
      <c r="S397" s="597"/>
      <c r="T397" s="598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>IFERROR(IF(Y397=0,"",ROUNDUP(Y397/H397,0)*0.00902),"")</f>
        <v/>
      </c>
      <c r="AA397" s="68" t="s">
        <v>45</v>
      </c>
      <c r="AB397" s="69" t="s">
        <v>45</v>
      </c>
      <c r="AC397" s="460" t="s">
        <v>628</v>
      </c>
      <c r="AG397" s="78"/>
      <c r="AJ397" s="84" t="s">
        <v>45</v>
      </c>
      <c r="AK397" s="84">
        <v>0</v>
      </c>
      <c r="BB397" s="461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27" customHeight="1">
      <c r="A398" s="63" t="s">
        <v>630</v>
      </c>
      <c r="B398" s="63" t="s">
        <v>631</v>
      </c>
      <c r="C398" s="36">
        <v>4301031402</v>
      </c>
      <c r="D398" s="595">
        <v>4680115886124</v>
      </c>
      <c r="E398" s="595"/>
      <c r="F398" s="62">
        <v>0.9</v>
      </c>
      <c r="G398" s="37">
        <v>6</v>
      </c>
      <c r="H398" s="62">
        <v>5.4</v>
      </c>
      <c r="I398" s="62">
        <v>5.61</v>
      </c>
      <c r="J398" s="37">
        <v>132</v>
      </c>
      <c r="K398" s="37" t="s">
        <v>122</v>
      </c>
      <c r="L398" s="37" t="s">
        <v>45</v>
      </c>
      <c r="M398" s="38" t="s">
        <v>83</v>
      </c>
      <c r="N398" s="38"/>
      <c r="O398" s="37">
        <v>50</v>
      </c>
      <c r="P398" s="66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97"/>
      <c r="R398" s="597"/>
      <c r="S398" s="597"/>
      <c r="T398" s="598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>IFERROR(IF(Y398=0,"",ROUNDUP(Y398/H398,0)*0.00902),"")</f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ht="27" customHeight="1">
      <c r="A399" s="63" t="s">
        <v>633</v>
      </c>
      <c r="B399" s="63" t="s">
        <v>634</v>
      </c>
      <c r="C399" s="36">
        <v>4301031366</v>
      </c>
      <c r="D399" s="595">
        <v>4680115883147</v>
      </c>
      <c r="E399" s="595"/>
      <c r="F399" s="62">
        <v>0.28000000000000003</v>
      </c>
      <c r="G399" s="37">
        <v>6</v>
      </c>
      <c r="H399" s="62">
        <v>1.68</v>
      </c>
      <c r="I399" s="62">
        <v>1.81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6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97"/>
      <c r="R399" s="597"/>
      <c r="S399" s="597"/>
      <c r="T399" s="598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63"/>
        <v>0</v>
      </c>
      <c r="Z399" s="41" t="str">
        <f t="shared" ref="Z399:Z404" si="68">IFERROR(IF(Y399=0,"",ROUNDUP(Y399/H399,0)*0.00502),"")</f>
        <v/>
      </c>
      <c r="AA399" s="68" t="s">
        <v>45</v>
      </c>
      <c r="AB399" s="69" t="s">
        <v>45</v>
      </c>
      <c r="AC399" s="464" t="s">
        <v>625</v>
      </c>
      <c r="AG399" s="78"/>
      <c r="AJ399" s="84" t="s">
        <v>45</v>
      </c>
      <c r="AK399" s="84">
        <v>0</v>
      </c>
      <c r="BB399" s="465" t="s">
        <v>66</v>
      </c>
      <c r="BM399" s="78">
        <f t="shared" si="64"/>
        <v>0</v>
      </c>
      <c r="BN399" s="78">
        <f t="shared" si="65"/>
        <v>0</v>
      </c>
      <c r="BO399" s="78">
        <f t="shared" si="66"/>
        <v>0</v>
      </c>
      <c r="BP399" s="78">
        <f t="shared" si="67"/>
        <v>0</v>
      </c>
    </row>
    <row r="400" spans="1:68" ht="27" customHeight="1">
      <c r="A400" s="63" t="s">
        <v>635</v>
      </c>
      <c r="B400" s="63" t="s">
        <v>636</v>
      </c>
      <c r="C400" s="36">
        <v>4301031362</v>
      </c>
      <c r="D400" s="595">
        <v>4607091384338</v>
      </c>
      <c r="E400" s="595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5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97"/>
      <c r="R400" s="597"/>
      <c r="S400" s="597"/>
      <c r="T400" s="598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63"/>
        <v>0</v>
      </c>
      <c r="Z400" s="41" t="str">
        <f t="shared" si="68"/>
        <v/>
      </c>
      <c r="AA400" s="68" t="s">
        <v>45</v>
      </c>
      <c r="AB400" s="69" t="s">
        <v>45</v>
      </c>
      <c r="AC400" s="466" t="s">
        <v>625</v>
      </c>
      <c r="AG400" s="78"/>
      <c r="AJ400" s="84" t="s">
        <v>45</v>
      </c>
      <c r="AK400" s="84">
        <v>0</v>
      </c>
      <c r="BB400" s="467" t="s">
        <v>66</v>
      </c>
      <c r="BM400" s="78">
        <f t="shared" si="64"/>
        <v>0</v>
      </c>
      <c r="BN400" s="78">
        <f t="shared" si="65"/>
        <v>0</v>
      </c>
      <c r="BO400" s="78">
        <f t="shared" si="66"/>
        <v>0</v>
      </c>
      <c r="BP400" s="78">
        <f t="shared" si="67"/>
        <v>0</v>
      </c>
    </row>
    <row r="401" spans="1:68" ht="37.5" customHeight="1">
      <c r="A401" s="63" t="s">
        <v>637</v>
      </c>
      <c r="B401" s="63" t="s">
        <v>638</v>
      </c>
      <c r="C401" s="36">
        <v>4301031361</v>
      </c>
      <c r="D401" s="595">
        <v>4607091389524</v>
      </c>
      <c r="E401" s="595"/>
      <c r="F401" s="62">
        <v>0.35</v>
      </c>
      <c r="G401" s="37">
        <v>6</v>
      </c>
      <c r="H401" s="62">
        <v>2.1</v>
      </c>
      <c r="I401" s="62">
        <v>2.23</v>
      </c>
      <c r="J401" s="37">
        <v>234</v>
      </c>
      <c r="K401" s="37" t="s">
        <v>84</v>
      </c>
      <c r="L401" s="37" t="s">
        <v>45</v>
      </c>
      <c r="M401" s="38" t="s">
        <v>83</v>
      </c>
      <c r="N401" s="38"/>
      <c r="O401" s="37">
        <v>50</v>
      </c>
      <c r="P401" s="65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97"/>
      <c r="R401" s="597"/>
      <c r="S401" s="597"/>
      <c r="T401" s="598"/>
      <c r="U401" s="39" t="s">
        <v>45</v>
      </c>
      <c r="V401" s="39" t="s">
        <v>45</v>
      </c>
      <c r="W401" s="40" t="s">
        <v>0</v>
      </c>
      <c r="X401" s="58">
        <v>0</v>
      </c>
      <c r="Y401" s="55">
        <f t="shared" si="63"/>
        <v>0</v>
      </c>
      <c r="Z401" s="41" t="str">
        <f t="shared" si="68"/>
        <v/>
      </c>
      <c r="AA401" s="68" t="s">
        <v>45</v>
      </c>
      <c r="AB401" s="69" t="s">
        <v>45</v>
      </c>
      <c r="AC401" s="468" t="s">
        <v>639</v>
      </c>
      <c r="AG401" s="78"/>
      <c r="AJ401" s="84" t="s">
        <v>45</v>
      </c>
      <c r="AK401" s="84">
        <v>0</v>
      </c>
      <c r="BB401" s="469" t="s">
        <v>66</v>
      </c>
      <c r="BM401" s="78">
        <f t="shared" si="64"/>
        <v>0</v>
      </c>
      <c r="BN401" s="78">
        <f t="shared" si="65"/>
        <v>0</v>
      </c>
      <c r="BO401" s="78">
        <f t="shared" si="66"/>
        <v>0</v>
      </c>
      <c r="BP401" s="78">
        <f t="shared" si="67"/>
        <v>0</v>
      </c>
    </row>
    <row r="402" spans="1:68" ht="27" customHeight="1">
      <c r="A402" s="63" t="s">
        <v>640</v>
      </c>
      <c r="B402" s="63" t="s">
        <v>641</v>
      </c>
      <c r="C402" s="36">
        <v>4301031364</v>
      </c>
      <c r="D402" s="595">
        <v>4680115883161</v>
      </c>
      <c r="E402" s="595"/>
      <c r="F402" s="62">
        <v>0.28000000000000003</v>
      </c>
      <c r="G402" s="37">
        <v>6</v>
      </c>
      <c r="H402" s="62">
        <v>1.68</v>
      </c>
      <c r="I402" s="62">
        <v>1.81</v>
      </c>
      <c r="J402" s="37">
        <v>234</v>
      </c>
      <c r="K402" s="37" t="s">
        <v>84</v>
      </c>
      <c r="L402" s="37" t="s">
        <v>45</v>
      </c>
      <c r="M402" s="38" t="s">
        <v>83</v>
      </c>
      <c r="N402" s="38"/>
      <c r="O402" s="37">
        <v>50</v>
      </c>
      <c r="P402" s="65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97"/>
      <c r="R402" s="597"/>
      <c r="S402" s="597"/>
      <c r="T402" s="598"/>
      <c r="U402" s="39" t="s">
        <v>45</v>
      </c>
      <c r="V402" s="39" t="s">
        <v>45</v>
      </c>
      <c r="W402" s="40" t="s">
        <v>0</v>
      </c>
      <c r="X402" s="58">
        <v>0</v>
      </c>
      <c r="Y402" s="55">
        <f t="shared" si="63"/>
        <v>0</v>
      </c>
      <c r="Z402" s="41" t="str">
        <f t="shared" si="68"/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 t="shared" si="64"/>
        <v>0</v>
      </c>
      <c r="BN402" s="78">
        <f t="shared" si="65"/>
        <v>0</v>
      </c>
      <c r="BO402" s="78">
        <f t="shared" si="66"/>
        <v>0</v>
      </c>
      <c r="BP402" s="78">
        <f t="shared" si="67"/>
        <v>0</v>
      </c>
    </row>
    <row r="403" spans="1:68" ht="27" customHeight="1">
      <c r="A403" s="63" t="s">
        <v>643</v>
      </c>
      <c r="B403" s="63" t="s">
        <v>644</v>
      </c>
      <c r="C403" s="36">
        <v>4301031358</v>
      </c>
      <c r="D403" s="595">
        <v>4607091389531</v>
      </c>
      <c r="E403" s="595"/>
      <c r="F403" s="62">
        <v>0.35</v>
      </c>
      <c r="G403" s="37">
        <v>6</v>
      </c>
      <c r="H403" s="62">
        <v>2.1</v>
      </c>
      <c r="I403" s="62">
        <v>2.23</v>
      </c>
      <c r="J403" s="37">
        <v>234</v>
      </c>
      <c r="K403" s="37" t="s">
        <v>84</v>
      </c>
      <c r="L403" s="37" t="s">
        <v>45</v>
      </c>
      <c r="M403" s="38" t="s">
        <v>83</v>
      </c>
      <c r="N403" s="38"/>
      <c r="O403" s="37">
        <v>50</v>
      </c>
      <c r="P403" s="6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97"/>
      <c r="R403" s="597"/>
      <c r="S403" s="597"/>
      <c r="T403" s="59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si="63"/>
        <v>0</v>
      </c>
      <c r="Z403" s="41" t="str">
        <f t="shared" si="68"/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 t="shared" si="64"/>
        <v>0</v>
      </c>
      <c r="BN403" s="78">
        <f t="shared" si="65"/>
        <v>0</v>
      </c>
      <c r="BO403" s="78">
        <f t="shared" si="66"/>
        <v>0</v>
      </c>
      <c r="BP403" s="78">
        <f t="shared" si="67"/>
        <v>0</v>
      </c>
    </row>
    <row r="404" spans="1:68" ht="37.5" customHeight="1">
      <c r="A404" s="63" t="s">
        <v>646</v>
      </c>
      <c r="B404" s="63" t="s">
        <v>647</v>
      </c>
      <c r="C404" s="36">
        <v>4301031360</v>
      </c>
      <c r="D404" s="595">
        <v>4607091384345</v>
      </c>
      <c r="E404" s="595"/>
      <c r="F404" s="62">
        <v>0.35</v>
      </c>
      <c r="G404" s="37">
        <v>6</v>
      </c>
      <c r="H404" s="62">
        <v>2.1</v>
      </c>
      <c r="I404" s="62">
        <v>2.23</v>
      </c>
      <c r="J404" s="37">
        <v>234</v>
      </c>
      <c r="K404" s="37" t="s">
        <v>84</v>
      </c>
      <c r="L404" s="37" t="s">
        <v>45</v>
      </c>
      <c r="M404" s="38" t="s">
        <v>83</v>
      </c>
      <c r="N404" s="38"/>
      <c r="O404" s="37">
        <v>50</v>
      </c>
      <c r="P404" s="6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97"/>
      <c r="R404" s="597"/>
      <c r="S404" s="597"/>
      <c r="T404" s="59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63"/>
        <v>0</v>
      </c>
      <c r="Z404" s="41" t="str">
        <f t="shared" si="68"/>
        <v/>
      </c>
      <c r="AA404" s="68" t="s">
        <v>45</v>
      </c>
      <c r="AB404" s="69" t="s">
        <v>45</v>
      </c>
      <c r="AC404" s="474" t="s">
        <v>642</v>
      </c>
      <c r="AG404" s="78"/>
      <c r="AJ404" s="84" t="s">
        <v>45</v>
      </c>
      <c r="AK404" s="84">
        <v>0</v>
      </c>
      <c r="BB404" s="475" t="s">
        <v>66</v>
      </c>
      <c r="BM404" s="78">
        <f t="shared" si="64"/>
        <v>0</v>
      </c>
      <c r="BN404" s="78">
        <f t="shared" si="65"/>
        <v>0</v>
      </c>
      <c r="BO404" s="78">
        <f t="shared" si="66"/>
        <v>0</v>
      </c>
      <c r="BP404" s="78">
        <f t="shared" si="67"/>
        <v>0</v>
      </c>
    </row>
    <row r="405" spans="1:68">
      <c r="A405" s="589"/>
      <c r="B405" s="589"/>
      <c r="C405" s="589"/>
      <c r="D405" s="589"/>
      <c r="E405" s="589"/>
      <c r="F405" s="589"/>
      <c r="G405" s="589"/>
      <c r="H405" s="589"/>
      <c r="I405" s="589"/>
      <c r="J405" s="589"/>
      <c r="K405" s="589"/>
      <c r="L405" s="589"/>
      <c r="M405" s="589"/>
      <c r="N405" s="589"/>
      <c r="O405" s="590"/>
      <c r="P405" s="586" t="s">
        <v>40</v>
      </c>
      <c r="Q405" s="587"/>
      <c r="R405" s="587"/>
      <c r="S405" s="587"/>
      <c r="T405" s="587"/>
      <c r="U405" s="587"/>
      <c r="V405" s="588"/>
      <c r="W405" s="42" t="s">
        <v>39</v>
      </c>
      <c r="X405" s="43">
        <f>IFERROR(X395/H395,"0")+IFERROR(X396/H396,"0")+IFERROR(X397/H397,"0")+IFERROR(X398/H398,"0")+IFERROR(X399/H399,"0")+IFERROR(X400/H400,"0")+IFERROR(X401/H401,"0")+IFERROR(X402/H402,"0")+IFERROR(X403/H403,"0")+IFERROR(X404/H404,"0")</f>
        <v>9.2592592592592595</v>
      </c>
      <c r="Y405" s="43">
        <f>IFERROR(Y395/H395,"0")+IFERROR(Y396/H396,"0")+IFERROR(Y397/H397,"0")+IFERROR(Y398/H398,"0")+IFERROR(Y399/H399,"0")+IFERROR(Y400/H400,"0")+IFERROR(Y401/H401,"0")+IFERROR(Y402/H402,"0")+IFERROR(Y403/H403,"0")+IFERROR(Y404/H404,"0")</f>
        <v>10</v>
      </c>
      <c r="Z405" s="43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9.0200000000000002E-2</v>
      </c>
      <c r="AA405" s="67"/>
      <c r="AB405" s="67"/>
      <c r="AC405" s="67"/>
    </row>
    <row r="406" spans="1:68">
      <c r="A406" s="589"/>
      <c r="B406" s="589"/>
      <c r="C406" s="589"/>
      <c r="D406" s="589"/>
      <c r="E406" s="589"/>
      <c r="F406" s="589"/>
      <c r="G406" s="589"/>
      <c r="H406" s="589"/>
      <c r="I406" s="589"/>
      <c r="J406" s="589"/>
      <c r="K406" s="589"/>
      <c r="L406" s="589"/>
      <c r="M406" s="589"/>
      <c r="N406" s="589"/>
      <c r="O406" s="590"/>
      <c r="P406" s="586" t="s">
        <v>40</v>
      </c>
      <c r="Q406" s="587"/>
      <c r="R406" s="587"/>
      <c r="S406" s="587"/>
      <c r="T406" s="587"/>
      <c r="U406" s="587"/>
      <c r="V406" s="588"/>
      <c r="W406" s="42" t="s">
        <v>0</v>
      </c>
      <c r="X406" s="43">
        <f>IFERROR(SUM(X395:X404),"0")</f>
        <v>50</v>
      </c>
      <c r="Y406" s="43">
        <f>IFERROR(SUM(Y395:Y404),"0")</f>
        <v>54</v>
      </c>
      <c r="Z406" s="42"/>
      <c r="AA406" s="67"/>
      <c r="AB406" s="67"/>
      <c r="AC406" s="67"/>
    </row>
    <row r="407" spans="1:68" ht="14.25" customHeight="1">
      <c r="A407" s="600" t="s">
        <v>85</v>
      </c>
      <c r="B407" s="600"/>
      <c r="C407" s="600"/>
      <c r="D407" s="600"/>
      <c r="E407" s="600"/>
      <c r="F407" s="600"/>
      <c r="G407" s="600"/>
      <c r="H407" s="600"/>
      <c r="I407" s="600"/>
      <c r="J407" s="600"/>
      <c r="K407" s="600"/>
      <c r="L407" s="600"/>
      <c r="M407" s="600"/>
      <c r="N407" s="600"/>
      <c r="O407" s="600"/>
      <c r="P407" s="600"/>
      <c r="Q407" s="600"/>
      <c r="R407" s="600"/>
      <c r="S407" s="600"/>
      <c r="T407" s="600"/>
      <c r="U407" s="600"/>
      <c r="V407" s="600"/>
      <c r="W407" s="600"/>
      <c r="X407" s="600"/>
      <c r="Y407" s="600"/>
      <c r="Z407" s="600"/>
      <c r="AA407" s="66"/>
      <c r="AB407" s="66"/>
      <c r="AC407" s="80"/>
    </row>
    <row r="408" spans="1:68" ht="27" customHeight="1">
      <c r="A408" s="63" t="s">
        <v>648</v>
      </c>
      <c r="B408" s="63" t="s">
        <v>649</v>
      </c>
      <c r="C408" s="36">
        <v>4301051284</v>
      </c>
      <c r="D408" s="595">
        <v>4607091384352</v>
      </c>
      <c r="E408" s="595"/>
      <c r="F408" s="62">
        <v>0.6</v>
      </c>
      <c r="G408" s="37">
        <v>4</v>
      </c>
      <c r="H408" s="62">
        <v>2.4</v>
      </c>
      <c r="I408" s="62">
        <v>2.6459999999999999</v>
      </c>
      <c r="J408" s="37">
        <v>132</v>
      </c>
      <c r="K408" s="37" t="s">
        <v>122</v>
      </c>
      <c r="L408" s="37" t="s">
        <v>45</v>
      </c>
      <c r="M408" s="38" t="s">
        <v>89</v>
      </c>
      <c r="N408" s="38"/>
      <c r="O408" s="37">
        <v>45</v>
      </c>
      <c r="P408" s="65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97"/>
      <c r="R408" s="597"/>
      <c r="S408" s="597"/>
      <c r="T408" s="598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6" t="s">
        <v>650</v>
      </c>
      <c r="AG408" s="78"/>
      <c r="AJ408" s="84" t="s">
        <v>45</v>
      </c>
      <c r="AK408" s="84">
        <v>0</v>
      </c>
      <c r="BB408" s="47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>
      <c r="A409" s="63" t="s">
        <v>651</v>
      </c>
      <c r="B409" s="63" t="s">
        <v>652</v>
      </c>
      <c r="C409" s="36">
        <v>4301051431</v>
      </c>
      <c r="D409" s="595">
        <v>4607091389654</v>
      </c>
      <c r="E409" s="595"/>
      <c r="F409" s="62">
        <v>0.33</v>
      </c>
      <c r="G409" s="37">
        <v>6</v>
      </c>
      <c r="H409" s="62">
        <v>1.98</v>
      </c>
      <c r="I409" s="62">
        <v>2.238</v>
      </c>
      <c r="J409" s="37">
        <v>182</v>
      </c>
      <c r="K409" s="37" t="s">
        <v>90</v>
      </c>
      <c r="L409" s="37" t="s">
        <v>45</v>
      </c>
      <c r="M409" s="38" t="s">
        <v>89</v>
      </c>
      <c r="N409" s="38"/>
      <c r="O409" s="37">
        <v>45</v>
      </c>
      <c r="P409" s="6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97"/>
      <c r="R409" s="597"/>
      <c r="S409" s="597"/>
      <c r="T409" s="598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8" t="s">
        <v>653</v>
      </c>
      <c r="AG409" s="78"/>
      <c r="AJ409" s="84" t="s">
        <v>45</v>
      </c>
      <c r="AK409" s="84">
        <v>0</v>
      </c>
      <c r="BB409" s="47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>
      <c r="A410" s="589"/>
      <c r="B410" s="589"/>
      <c r="C410" s="589"/>
      <c r="D410" s="589"/>
      <c r="E410" s="589"/>
      <c r="F410" s="589"/>
      <c r="G410" s="589"/>
      <c r="H410" s="589"/>
      <c r="I410" s="589"/>
      <c r="J410" s="589"/>
      <c r="K410" s="589"/>
      <c r="L410" s="589"/>
      <c r="M410" s="589"/>
      <c r="N410" s="589"/>
      <c r="O410" s="590"/>
      <c r="P410" s="586" t="s">
        <v>40</v>
      </c>
      <c r="Q410" s="587"/>
      <c r="R410" s="587"/>
      <c r="S410" s="587"/>
      <c r="T410" s="587"/>
      <c r="U410" s="587"/>
      <c r="V410" s="588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>
      <c r="A411" s="589"/>
      <c r="B411" s="589"/>
      <c r="C411" s="589"/>
      <c r="D411" s="589"/>
      <c r="E411" s="589"/>
      <c r="F411" s="589"/>
      <c r="G411" s="589"/>
      <c r="H411" s="589"/>
      <c r="I411" s="589"/>
      <c r="J411" s="589"/>
      <c r="K411" s="589"/>
      <c r="L411" s="589"/>
      <c r="M411" s="589"/>
      <c r="N411" s="589"/>
      <c r="O411" s="590"/>
      <c r="P411" s="586" t="s">
        <v>40</v>
      </c>
      <c r="Q411" s="587"/>
      <c r="R411" s="587"/>
      <c r="S411" s="587"/>
      <c r="T411" s="587"/>
      <c r="U411" s="587"/>
      <c r="V411" s="588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6.5" customHeight="1">
      <c r="A412" s="599" t="s">
        <v>654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65"/>
      <c r="AB412" s="65"/>
      <c r="AC412" s="79"/>
    </row>
    <row r="413" spans="1:68" ht="14.25" customHeight="1">
      <c r="A413" s="600" t="s">
        <v>150</v>
      </c>
      <c r="B413" s="600"/>
      <c r="C413" s="600"/>
      <c r="D413" s="600"/>
      <c r="E413" s="600"/>
      <c r="F413" s="600"/>
      <c r="G413" s="600"/>
      <c r="H413" s="600"/>
      <c r="I413" s="600"/>
      <c r="J413" s="600"/>
      <c r="K413" s="600"/>
      <c r="L413" s="600"/>
      <c r="M413" s="600"/>
      <c r="N413" s="600"/>
      <c r="O413" s="600"/>
      <c r="P413" s="600"/>
      <c r="Q413" s="600"/>
      <c r="R413" s="600"/>
      <c r="S413" s="600"/>
      <c r="T413" s="600"/>
      <c r="U413" s="600"/>
      <c r="V413" s="600"/>
      <c r="W413" s="600"/>
      <c r="X413" s="600"/>
      <c r="Y413" s="600"/>
      <c r="Z413" s="600"/>
      <c r="AA413" s="66"/>
      <c r="AB413" s="66"/>
      <c r="AC413" s="80"/>
    </row>
    <row r="414" spans="1:68" ht="27" customHeight="1">
      <c r="A414" s="63" t="s">
        <v>655</v>
      </c>
      <c r="B414" s="63" t="s">
        <v>656</v>
      </c>
      <c r="C414" s="36">
        <v>4301020319</v>
      </c>
      <c r="D414" s="595">
        <v>4680115885240</v>
      </c>
      <c r="E414" s="595"/>
      <c r="F414" s="62">
        <v>0.35</v>
      </c>
      <c r="G414" s="37">
        <v>6</v>
      </c>
      <c r="H414" s="62">
        <v>2.1</v>
      </c>
      <c r="I414" s="62">
        <v>2.31</v>
      </c>
      <c r="J414" s="37">
        <v>182</v>
      </c>
      <c r="K414" s="37" t="s">
        <v>90</v>
      </c>
      <c r="L414" s="37" t="s">
        <v>45</v>
      </c>
      <c r="M414" s="38" t="s">
        <v>83</v>
      </c>
      <c r="N414" s="38"/>
      <c r="O414" s="37">
        <v>40</v>
      </c>
      <c r="P414" s="6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97"/>
      <c r="R414" s="597"/>
      <c r="S414" s="597"/>
      <c r="T414" s="598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IFERROR(IF(Y414=0,"",ROUNDUP(Y414/H414,0)*0.00651),"")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659</v>
      </c>
      <c r="B415" s="63" t="s">
        <v>660</v>
      </c>
      <c r="C415" s="36">
        <v>4301020315</v>
      </c>
      <c r="D415" s="595">
        <v>4607091389364</v>
      </c>
      <c r="E415" s="595"/>
      <c r="F415" s="62">
        <v>0.42</v>
      </c>
      <c r="G415" s="37">
        <v>6</v>
      </c>
      <c r="H415" s="62">
        <v>2.52</v>
      </c>
      <c r="I415" s="62">
        <v>2.73</v>
      </c>
      <c r="J415" s="37">
        <v>182</v>
      </c>
      <c r="K415" s="37" t="s">
        <v>90</v>
      </c>
      <c r="L415" s="37" t="s">
        <v>45</v>
      </c>
      <c r="M415" s="38" t="s">
        <v>83</v>
      </c>
      <c r="N415" s="38"/>
      <c r="O415" s="37">
        <v>40</v>
      </c>
      <c r="P415" s="6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97"/>
      <c r="R415" s="597"/>
      <c r="S415" s="597"/>
      <c r="T415" s="598"/>
      <c r="U415" s="39" t="s">
        <v>45</v>
      </c>
      <c r="V415" s="39" t="s">
        <v>658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IFERROR(IF(Y415=0,"",ROUNDUP(Y415/H415,0)*0.00651),"")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>
      <c r="A416" s="589"/>
      <c r="B416" s="589"/>
      <c r="C416" s="589"/>
      <c r="D416" s="589"/>
      <c r="E416" s="589"/>
      <c r="F416" s="589"/>
      <c r="G416" s="589"/>
      <c r="H416" s="589"/>
      <c r="I416" s="589"/>
      <c r="J416" s="589"/>
      <c r="K416" s="589"/>
      <c r="L416" s="589"/>
      <c r="M416" s="589"/>
      <c r="N416" s="589"/>
      <c r="O416" s="590"/>
      <c r="P416" s="586" t="s">
        <v>40</v>
      </c>
      <c r="Q416" s="587"/>
      <c r="R416" s="587"/>
      <c r="S416" s="587"/>
      <c r="T416" s="587"/>
      <c r="U416" s="587"/>
      <c r="V416" s="588"/>
      <c r="W416" s="42" t="s">
        <v>39</v>
      </c>
      <c r="X416" s="43">
        <f>IFERROR(X414/H414,"0")+IFERROR(X415/H415,"0")</f>
        <v>0</v>
      </c>
      <c r="Y416" s="43">
        <f>IFERROR(Y414/H414,"0")+IFERROR(Y415/H415,"0")</f>
        <v>0</v>
      </c>
      <c r="Z416" s="43">
        <f>IFERROR(IF(Z414="",0,Z414),"0")+IFERROR(IF(Z415="",0,Z415),"0")</f>
        <v>0</v>
      </c>
      <c r="AA416" s="67"/>
      <c r="AB416" s="67"/>
      <c r="AC416" s="67"/>
    </row>
    <row r="417" spans="1:68">
      <c r="A417" s="589"/>
      <c r="B417" s="589"/>
      <c r="C417" s="589"/>
      <c r="D417" s="589"/>
      <c r="E417" s="589"/>
      <c r="F417" s="589"/>
      <c r="G417" s="589"/>
      <c r="H417" s="589"/>
      <c r="I417" s="589"/>
      <c r="J417" s="589"/>
      <c r="K417" s="589"/>
      <c r="L417" s="589"/>
      <c r="M417" s="589"/>
      <c r="N417" s="589"/>
      <c r="O417" s="590"/>
      <c r="P417" s="586" t="s">
        <v>40</v>
      </c>
      <c r="Q417" s="587"/>
      <c r="R417" s="587"/>
      <c r="S417" s="587"/>
      <c r="T417" s="587"/>
      <c r="U417" s="587"/>
      <c r="V417" s="588"/>
      <c r="W417" s="42" t="s">
        <v>0</v>
      </c>
      <c r="X417" s="43">
        <f>IFERROR(SUM(X414:X415),"0")</f>
        <v>0</v>
      </c>
      <c r="Y417" s="43">
        <f>IFERROR(SUM(Y414:Y415),"0")</f>
        <v>0</v>
      </c>
      <c r="Z417" s="42"/>
      <c r="AA417" s="67"/>
      <c r="AB417" s="67"/>
      <c r="AC417" s="67"/>
    </row>
    <row r="418" spans="1:68" ht="14.25" customHeight="1">
      <c r="A418" s="600" t="s">
        <v>78</v>
      </c>
      <c r="B418" s="600"/>
      <c r="C418" s="600"/>
      <c r="D418" s="600"/>
      <c r="E418" s="600"/>
      <c r="F418" s="600"/>
      <c r="G418" s="600"/>
      <c r="H418" s="600"/>
      <c r="I418" s="600"/>
      <c r="J418" s="600"/>
      <c r="K418" s="600"/>
      <c r="L418" s="600"/>
      <c r="M418" s="600"/>
      <c r="N418" s="600"/>
      <c r="O418" s="600"/>
      <c r="P418" s="600"/>
      <c r="Q418" s="600"/>
      <c r="R418" s="600"/>
      <c r="S418" s="600"/>
      <c r="T418" s="600"/>
      <c r="U418" s="600"/>
      <c r="V418" s="600"/>
      <c r="W418" s="600"/>
      <c r="X418" s="600"/>
      <c r="Y418" s="600"/>
      <c r="Z418" s="600"/>
      <c r="AA418" s="66"/>
      <c r="AB418" s="66"/>
      <c r="AC418" s="80"/>
    </row>
    <row r="419" spans="1:68" ht="27" customHeight="1">
      <c r="A419" s="63" t="s">
        <v>662</v>
      </c>
      <c r="B419" s="63" t="s">
        <v>663</v>
      </c>
      <c r="C419" s="36">
        <v>4301031403</v>
      </c>
      <c r="D419" s="595">
        <v>4680115886094</v>
      </c>
      <c r="E419" s="595"/>
      <c r="F419" s="62">
        <v>0.9</v>
      </c>
      <c r="G419" s="37">
        <v>6</v>
      </c>
      <c r="H419" s="62">
        <v>5.4</v>
      </c>
      <c r="I419" s="62">
        <v>5.61</v>
      </c>
      <c r="J419" s="37">
        <v>132</v>
      </c>
      <c r="K419" s="37" t="s">
        <v>122</v>
      </c>
      <c r="L419" s="37" t="s">
        <v>45</v>
      </c>
      <c r="M419" s="38" t="s">
        <v>118</v>
      </c>
      <c r="N419" s="38"/>
      <c r="O419" s="37">
        <v>50</v>
      </c>
      <c r="P419" s="64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97"/>
      <c r="R419" s="597"/>
      <c r="S419" s="597"/>
      <c r="T419" s="598"/>
      <c r="U419" s="39" t="s">
        <v>45</v>
      </c>
      <c r="V419" s="39" t="s">
        <v>45</v>
      </c>
      <c r="W419" s="40" t="s">
        <v>0</v>
      </c>
      <c r="X419" s="58">
        <v>60</v>
      </c>
      <c r="Y419" s="55">
        <f>IFERROR(IF(X419="",0,CEILING((X419/$H419),1)*$H419),"")</f>
        <v>64.800000000000011</v>
      </c>
      <c r="Z419" s="41">
        <f>IFERROR(IF(Y419=0,"",ROUNDUP(Y419/H419,0)*0.00902),"")</f>
        <v>0.10824</v>
      </c>
      <c r="AA419" s="68" t="s">
        <v>45</v>
      </c>
      <c r="AB419" s="69" t="s">
        <v>45</v>
      </c>
      <c r="AC419" s="484" t="s">
        <v>664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62.333333333333336</v>
      </c>
      <c r="BN419" s="78">
        <f>IFERROR(Y419*I419/H419,"0")</f>
        <v>67.320000000000007</v>
      </c>
      <c r="BO419" s="78">
        <f>IFERROR(1/J419*(X419/H419),"0")</f>
        <v>8.4175084175084181E-2</v>
      </c>
      <c r="BP419" s="78">
        <f>IFERROR(1/J419*(Y419/H419),"0")</f>
        <v>9.0909090909090925E-2</v>
      </c>
    </row>
    <row r="420" spans="1:68" ht="27" customHeight="1">
      <c r="A420" s="63" t="s">
        <v>665</v>
      </c>
      <c r="B420" s="63" t="s">
        <v>666</v>
      </c>
      <c r="C420" s="36">
        <v>4301031363</v>
      </c>
      <c r="D420" s="595">
        <v>4607091389425</v>
      </c>
      <c r="E420" s="595"/>
      <c r="F420" s="62">
        <v>0.35</v>
      </c>
      <c r="G420" s="37">
        <v>6</v>
      </c>
      <c r="H420" s="62">
        <v>2.1</v>
      </c>
      <c r="I420" s="62">
        <v>2.23</v>
      </c>
      <c r="J420" s="37">
        <v>234</v>
      </c>
      <c r="K420" s="37" t="s">
        <v>84</v>
      </c>
      <c r="L420" s="37" t="s">
        <v>45</v>
      </c>
      <c r="M420" s="38" t="s">
        <v>83</v>
      </c>
      <c r="N420" s="38"/>
      <c r="O420" s="37">
        <v>50</v>
      </c>
      <c r="P420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97"/>
      <c r="R420" s="597"/>
      <c r="S420" s="597"/>
      <c r="T420" s="59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IFERROR(IF(Y420=0,"",ROUNDUP(Y420/H420,0)*0.00502),"")</f>
        <v/>
      </c>
      <c r="AA420" s="68" t="s">
        <v>45</v>
      </c>
      <c r="AB420" s="69" t="s">
        <v>45</v>
      </c>
      <c r="AC420" s="486" t="s">
        <v>667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>
      <c r="A421" s="63" t="s">
        <v>668</v>
      </c>
      <c r="B421" s="63" t="s">
        <v>669</v>
      </c>
      <c r="C421" s="36">
        <v>4301031373</v>
      </c>
      <c r="D421" s="595">
        <v>4680115880771</v>
      </c>
      <c r="E421" s="595"/>
      <c r="F421" s="62">
        <v>0.28000000000000003</v>
      </c>
      <c r="G421" s="37">
        <v>6</v>
      </c>
      <c r="H421" s="62">
        <v>1.68</v>
      </c>
      <c r="I421" s="62">
        <v>1.81</v>
      </c>
      <c r="J421" s="37">
        <v>234</v>
      </c>
      <c r="K421" s="37" t="s">
        <v>84</v>
      </c>
      <c r="L421" s="37" t="s">
        <v>45</v>
      </c>
      <c r="M421" s="38" t="s">
        <v>83</v>
      </c>
      <c r="N421" s="38"/>
      <c r="O421" s="37">
        <v>50</v>
      </c>
      <c r="P421" s="6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97"/>
      <c r="R421" s="597"/>
      <c r="S421" s="597"/>
      <c r="T421" s="59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IFERROR(IF(Y421=0,"",ROUNDUP(Y421/H421,0)*0.00502),"")</f>
        <v/>
      </c>
      <c r="AA421" s="68" t="s">
        <v>45</v>
      </c>
      <c r="AB421" s="69" t="s">
        <v>45</v>
      </c>
      <c r="AC421" s="488" t="s">
        <v>670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>
      <c r="A422" s="63" t="s">
        <v>671</v>
      </c>
      <c r="B422" s="63" t="s">
        <v>672</v>
      </c>
      <c r="C422" s="36">
        <v>4301031359</v>
      </c>
      <c r="D422" s="595">
        <v>4607091389500</v>
      </c>
      <c r="E422" s="595"/>
      <c r="F422" s="62">
        <v>0.35</v>
      </c>
      <c r="G422" s="37">
        <v>6</v>
      </c>
      <c r="H422" s="62">
        <v>2.1</v>
      </c>
      <c r="I422" s="62">
        <v>2.23</v>
      </c>
      <c r="J422" s="37">
        <v>234</v>
      </c>
      <c r="K422" s="37" t="s">
        <v>84</v>
      </c>
      <c r="L422" s="37" t="s">
        <v>45</v>
      </c>
      <c r="M422" s="38" t="s">
        <v>83</v>
      </c>
      <c r="N422" s="38"/>
      <c r="O422" s="37">
        <v>50</v>
      </c>
      <c r="P422" s="64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97"/>
      <c r="R422" s="597"/>
      <c r="S422" s="597"/>
      <c r="T422" s="59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490" t="s">
        <v>670</v>
      </c>
      <c r="AG422" s="78"/>
      <c r="AJ422" s="84" t="s">
        <v>45</v>
      </c>
      <c r="AK422" s="84">
        <v>0</v>
      </c>
      <c r="BB422" s="491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9"/>
      <c r="B423" s="589"/>
      <c r="C423" s="589"/>
      <c r="D423" s="589"/>
      <c r="E423" s="589"/>
      <c r="F423" s="589"/>
      <c r="G423" s="589"/>
      <c r="H423" s="589"/>
      <c r="I423" s="589"/>
      <c r="J423" s="589"/>
      <c r="K423" s="589"/>
      <c r="L423" s="589"/>
      <c r="M423" s="589"/>
      <c r="N423" s="589"/>
      <c r="O423" s="590"/>
      <c r="P423" s="586" t="s">
        <v>40</v>
      </c>
      <c r="Q423" s="587"/>
      <c r="R423" s="587"/>
      <c r="S423" s="587"/>
      <c r="T423" s="587"/>
      <c r="U423" s="587"/>
      <c r="V423" s="588"/>
      <c r="W423" s="42" t="s">
        <v>39</v>
      </c>
      <c r="X423" s="43">
        <f>IFERROR(X419/H419,"0")+IFERROR(X420/H420,"0")+IFERROR(X421/H421,"0")+IFERROR(X422/H422,"0")</f>
        <v>11.111111111111111</v>
      </c>
      <c r="Y423" s="43">
        <f>IFERROR(Y419/H419,"0")+IFERROR(Y420/H420,"0")+IFERROR(Y421/H421,"0")+IFERROR(Y422/H422,"0")</f>
        <v>12.000000000000002</v>
      </c>
      <c r="Z423" s="43">
        <f>IFERROR(IF(Z419="",0,Z419),"0")+IFERROR(IF(Z420="",0,Z420),"0")+IFERROR(IF(Z421="",0,Z421),"0")+IFERROR(IF(Z422="",0,Z422),"0")</f>
        <v>0.10824</v>
      </c>
      <c r="AA423" s="67"/>
      <c r="AB423" s="67"/>
      <c r="AC423" s="67"/>
    </row>
    <row r="424" spans="1:68">
      <c r="A424" s="589"/>
      <c r="B424" s="589"/>
      <c r="C424" s="589"/>
      <c r="D424" s="589"/>
      <c r="E424" s="589"/>
      <c r="F424" s="589"/>
      <c r="G424" s="589"/>
      <c r="H424" s="589"/>
      <c r="I424" s="589"/>
      <c r="J424" s="589"/>
      <c r="K424" s="589"/>
      <c r="L424" s="589"/>
      <c r="M424" s="589"/>
      <c r="N424" s="589"/>
      <c r="O424" s="590"/>
      <c r="P424" s="586" t="s">
        <v>40</v>
      </c>
      <c r="Q424" s="587"/>
      <c r="R424" s="587"/>
      <c r="S424" s="587"/>
      <c r="T424" s="587"/>
      <c r="U424" s="587"/>
      <c r="V424" s="588"/>
      <c r="W424" s="42" t="s">
        <v>0</v>
      </c>
      <c r="X424" s="43">
        <f>IFERROR(SUM(X419:X422),"0")</f>
        <v>60</v>
      </c>
      <c r="Y424" s="43">
        <f>IFERROR(SUM(Y419:Y422),"0")</f>
        <v>64.800000000000011</v>
      </c>
      <c r="Z424" s="42"/>
      <c r="AA424" s="67"/>
      <c r="AB424" s="67"/>
      <c r="AC424" s="67"/>
    </row>
    <row r="425" spans="1:68" ht="16.5" customHeight="1">
      <c r="A425" s="599" t="s">
        <v>673</v>
      </c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599"/>
      <c r="P425" s="599"/>
      <c r="Q425" s="599"/>
      <c r="R425" s="599"/>
      <c r="S425" s="599"/>
      <c r="T425" s="599"/>
      <c r="U425" s="599"/>
      <c r="V425" s="599"/>
      <c r="W425" s="599"/>
      <c r="X425" s="599"/>
      <c r="Y425" s="599"/>
      <c r="Z425" s="599"/>
      <c r="AA425" s="65"/>
      <c r="AB425" s="65"/>
      <c r="AC425" s="79"/>
    </row>
    <row r="426" spans="1:68" ht="14.25" customHeight="1">
      <c r="A426" s="600" t="s">
        <v>78</v>
      </c>
      <c r="B426" s="600"/>
      <c r="C426" s="600"/>
      <c r="D426" s="600"/>
      <c r="E426" s="600"/>
      <c r="F426" s="600"/>
      <c r="G426" s="600"/>
      <c r="H426" s="600"/>
      <c r="I426" s="600"/>
      <c r="J426" s="600"/>
      <c r="K426" s="600"/>
      <c r="L426" s="600"/>
      <c r="M426" s="600"/>
      <c r="N426" s="600"/>
      <c r="O426" s="600"/>
      <c r="P426" s="600"/>
      <c r="Q426" s="600"/>
      <c r="R426" s="600"/>
      <c r="S426" s="600"/>
      <c r="T426" s="600"/>
      <c r="U426" s="600"/>
      <c r="V426" s="600"/>
      <c r="W426" s="600"/>
      <c r="X426" s="600"/>
      <c r="Y426" s="600"/>
      <c r="Z426" s="600"/>
      <c r="AA426" s="66"/>
      <c r="AB426" s="66"/>
      <c r="AC426" s="80"/>
    </row>
    <row r="427" spans="1:68" ht="27" customHeight="1">
      <c r="A427" s="63" t="s">
        <v>674</v>
      </c>
      <c r="B427" s="63" t="s">
        <v>675</v>
      </c>
      <c r="C427" s="36">
        <v>4301031347</v>
      </c>
      <c r="D427" s="595">
        <v>4680115885110</v>
      </c>
      <c r="E427" s="595"/>
      <c r="F427" s="62">
        <v>0.2</v>
      </c>
      <c r="G427" s="37">
        <v>6</v>
      </c>
      <c r="H427" s="62">
        <v>1.2</v>
      </c>
      <c r="I427" s="62">
        <v>2.1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50</v>
      </c>
      <c r="P427" s="64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97"/>
      <c r="R427" s="597"/>
      <c r="S427" s="597"/>
      <c r="T427" s="598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92" t="s">
        <v>676</v>
      </c>
      <c r="AG427" s="78"/>
      <c r="AJ427" s="84" t="s">
        <v>45</v>
      </c>
      <c r="AK427" s="84">
        <v>0</v>
      </c>
      <c r="BB427" s="493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9"/>
      <c r="B428" s="589"/>
      <c r="C428" s="589"/>
      <c r="D428" s="589"/>
      <c r="E428" s="589"/>
      <c r="F428" s="589"/>
      <c r="G428" s="589"/>
      <c r="H428" s="589"/>
      <c r="I428" s="589"/>
      <c r="J428" s="589"/>
      <c r="K428" s="589"/>
      <c r="L428" s="589"/>
      <c r="M428" s="589"/>
      <c r="N428" s="589"/>
      <c r="O428" s="590"/>
      <c r="P428" s="586" t="s">
        <v>40</v>
      </c>
      <c r="Q428" s="587"/>
      <c r="R428" s="587"/>
      <c r="S428" s="587"/>
      <c r="T428" s="587"/>
      <c r="U428" s="587"/>
      <c r="V428" s="588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9"/>
      <c r="B429" s="589"/>
      <c r="C429" s="589"/>
      <c r="D429" s="589"/>
      <c r="E429" s="589"/>
      <c r="F429" s="589"/>
      <c r="G429" s="589"/>
      <c r="H429" s="589"/>
      <c r="I429" s="589"/>
      <c r="J429" s="589"/>
      <c r="K429" s="589"/>
      <c r="L429" s="589"/>
      <c r="M429" s="589"/>
      <c r="N429" s="589"/>
      <c r="O429" s="590"/>
      <c r="P429" s="586" t="s">
        <v>40</v>
      </c>
      <c r="Q429" s="587"/>
      <c r="R429" s="587"/>
      <c r="S429" s="587"/>
      <c r="T429" s="587"/>
      <c r="U429" s="587"/>
      <c r="V429" s="588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16.5" customHeight="1">
      <c r="A430" s="599" t="s">
        <v>677</v>
      </c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599"/>
      <c r="P430" s="599"/>
      <c r="Q430" s="599"/>
      <c r="R430" s="599"/>
      <c r="S430" s="599"/>
      <c r="T430" s="599"/>
      <c r="U430" s="599"/>
      <c r="V430" s="599"/>
      <c r="W430" s="599"/>
      <c r="X430" s="599"/>
      <c r="Y430" s="599"/>
      <c r="Z430" s="599"/>
      <c r="AA430" s="65"/>
      <c r="AB430" s="65"/>
      <c r="AC430" s="79"/>
    </row>
    <row r="431" spans="1:68" ht="14.25" customHeight="1">
      <c r="A431" s="600" t="s">
        <v>78</v>
      </c>
      <c r="B431" s="600"/>
      <c r="C431" s="600"/>
      <c r="D431" s="600"/>
      <c r="E431" s="600"/>
      <c r="F431" s="600"/>
      <c r="G431" s="600"/>
      <c r="H431" s="600"/>
      <c r="I431" s="600"/>
      <c r="J431" s="600"/>
      <c r="K431" s="600"/>
      <c r="L431" s="600"/>
      <c r="M431" s="600"/>
      <c r="N431" s="600"/>
      <c r="O431" s="600"/>
      <c r="P431" s="600"/>
      <c r="Q431" s="600"/>
      <c r="R431" s="600"/>
      <c r="S431" s="600"/>
      <c r="T431" s="600"/>
      <c r="U431" s="600"/>
      <c r="V431" s="600"/>
      <c r="W431" s="600"/>
      <c r="X431" s="600"/>
      <c r="Y431" s="600"/>
      <c r="Z431" s="600"/>
      <c r="AA431" s="66"/>
      <c r="AB431" s="66"/>
      <c r="AC431" s="80"/>
    </row>
    <row r="432" spans="1:68" ht="27" customHeight="1">
      <c r="A432" s="63" t="s">
        <v>678</v>
      </c>
      <c r="B432" s="63" t="s">
        <v>679</v>
      </c>
      <c r="C432" s="36">
        <v>4301031261</v>
      </c>
      <c r="D432" s="595">
        <v>4680115885103</v>
      </c>
      <c r="E432" s="595"/>
      <c r="F432" s="62">
        <v>0.27</v>
      </c>
      <c r="G432" s="37">
        <v>6</v>
      </c>
      <c r="H432" s="62">
        <v>1.62</v>
      </c>
      <c r="I432" s="62">
        <v>1.8</v>
      </c>
      <c r="J432" s="37">
        <v>182</v>
      </c>
      <c r="K432" s="37" t="s">
        <v>90</v>
      </c>
      <c r="L432" s="37" t="s">
        <v>45</v>
      </c>
      <c r="M432" s="38" t="s">
        <v>83</v>
      </c>
      <c r="N432" s="38"/>
      <c r="O432" s="37">
        <v>40</v>
      </c>
      <c r="P432" s="6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97"/>
      <c r="R432" s="597"/>
      <c r="S432" s="597"/>
      <c r="T432" s="598"/>
      <c r="U432" s="39" t="s">
        <v>45</v>
      </c>
      <c r="V432" s="39" t="s">
        <v>45</v>
      </c>
      <c r="W432" s="40" t="s">
        <v>0</v>
      </c>
      <c r="X432" s="58">
        <v>0</v>
      </c>
      <c r="Y432" s="55">
        <f>IFERROR(IF(X432="",0,CEILING((X432/$H432),1)*$H432),"")</f>
        <v>0</v>
      </c>
      <c r="Z432" s="41" t="str">
        <f>IFERROR(IF(Y432=0,"",ROUNDUP(Y432/H432,0)*0.00651),"")</f>
        <v/>
      </c>
      <c r="AA432" s="68" t="s">
        <v>45</v>
      </c>
      <c r="AB432" s="69" t="s">
        <v>45</v>
      </c>
      <c r="AC432" s="494" t="s">
        <v>680</v>
      </c>
      <c r="AG432" s="78"/>
      <c r="AJ432" s="84" t="s">
        <v>45</v>
      </c>
      <c r="AK432" s="84">
        <v>0</v>
      </c>
      <c r="BB432" s="495" t="s">
        <v>66</v>
      </c>
      <c r="BM432" s="78">
        <f>IFERROR(X432*I432/H432,"0")</f>
        <v>0</v>
      </c>
      <c r="BN432" s="78">
        <f>IFERROR(Y432*I432/H432,"0")</f>
        <v>0</v>
      </c>
      <c r="BO432" s="78">
        <f>IFERROR(1/J432*(X432/H432),"0")</f>
        <v>0</v>
      </c>
      <c r="BP432" s="78">
        <f>IFERROR(1/J432*(Y432/H432),"0")</f>
        <v>0</v>
      </c>
    </row>
    <row r="433" spans="1:68">
      <c r="A433" s="589"/>
      <c r="B433" s="589"/>
      <c r="C433" s="589"/>
      <c r="D433" s="589"/>
      <c r="E433" s="589"/>
      <c r="F433" s="589"/>
      <c r="G433" s="589"/>
      <c r="H433" s="589"/>
      <c r="I433" s="589"/>
      <c r="J433" s="589"/>
      <c r="K433" s="589"/>
      <c r="L433" s="589"/>
      <c r="M433" s="589"/>
      <c r="N433" s="589"/>
      <c r="O433" s="590"/>
      <c r="P433" s="586" t="s">
        <v>40</v>
      </c>
      <c r="Q433" s="587"/>
      <c r="R433" s="587"/>
      <c r="S433" s="587"/>
      <c r="T433" s="587"/>
      <c r="U433" s="587"/>
      <c r="V433" s="588"/>
      <c r="W433" s="42" t="s">
        <v>39</v>
      </c>
      <c r="X433" s="43">
        <f>IFERROR(X432/H432,"0")</f>
        <v>0</v>
      </c>
      <c r="Y433" s="43">
        <f>IFERROR(Y432/H432,"0")</f>
        <v>0</v>
      </c>
      <c r="Z433" s="43">
        <f>IFERROR(IF(Z432="",0,Z432),"0")</f>
        <v>0</v>
      </c>
      <c r="AA433" s="67"/>
      <c r="AB433" s="67"/>
      <c r="AC433" s="67"/>
    </row>
    <row r="434" spans="1:68">
      <c r="A434" s="589"/>
      <c r="B434" s="589"/>
      <c r="C434" s="589"/>
      <c r="D434" s="589"/>
      <c r="E434" s="589"/>
      <c r="F434" s="589"/>
      <c r="G434" s="589"/>
      <c r="H434" s="589"/>
      <c r="I434" s="589"/>
      <c r="J434" s="589"/>
      <c r="K434" s="589"/>
      <c r="L434" s="589"/>
      <c r="M434" s="589"/>
      <c r="N434" s="589"/>
      <c r="O434" s="590"/>
      <c r="P434" s="586" t="s">
        <v>40</v>
      </c>
      <c r="Q434" s="587"/>
      <c r="R434" s="587"/>
      <c r="S434" s="587"/>
      <c r="T434" s="587"/>
      <c r="U434" s="587"/>
      <c r="V434" s="588"/>
      <c r="W434" s="42" t="s">
        <v>0</v>
      </c>
      <c r="X434" s="43">
        <f>IFERROR(SUM(X432:X432),"0")</f>
        <v>0</v>
      </c>
      <c r="Y434" s="43">
        <f>IFERROR(SUM(Y432:Y432),"0")</f>
        <v>0</v>
      </c>
      <c r="Z434" s="42"/>
      <c r="AA434" s="67"/>
      <c r="AB434" s="67"/>
      <c r="AC434" s="67"/>
    </row>
    <row r="435" spans="1:68" ht="27.75" customHeight="1">
      <c r="A435" s="613" t="s">
        <v>681</v>
      </c>
      <c r="B435" s="613"/>
      <c r="C435" s="613"/>
      <c r="D435" s="613"/>
      <c r="E435" s="613"/>
      <c r="F435" s="613"/>
      <c r="G435" s="613"/>
      <c r="H435" s="613"/>
      <c r="I435" s="613"/>
      <c r="J435" s="613"/>
      <c r="K435" s="613"/>
      <c r="L435" s="613"/>
      <c r="M435" s="613"/>
      <c r="N435" s="613"/>
      <c r="O435" s="613"/>
      <c r="P435" s="613"/>
      <c r="Q435" s="613"/>
      <c r="R435" s="613"/>
      <c r="S435" s="613"/>
      <c r="T435" s="613"/>
      <c r="U435" s="613"/>
      <c r="V435" s="613"/>
      <c r="W435" s="613"/>
      <c r="X435" s="613"/>
      <c r="Y435" s="613"/>
      <c r="Z435" s="613"/>
      <c r="AA435" s="54"/>
      <c r="AB435" s="54"/>
      <c r="AC435" s="54"/>
    </row>
    <row r="436" spans="1:68" ht="16.5" customHeight="1">
      <c r="A436" s="599" t="s">
        <v>681</v>
      </c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599"/>
      <c r="P436" s="599"/>
      <c r="Q436" s="599"/>
      <c r="R436" s="599"/>
      <c r="S436" s="599"/>
      <c r="T436" s="599"/>
      <c r="U436" s="599"/>
      <c r="V436" s="599"/>
      <c r="W436" s="599"/>
      <c r="X436" s="599"/>
      <c r="Y436" s="599"/>
      <c r="Z436" s="599"/>
      <c r="AA436" s="65"/>
      <c r="AB436" s="65"/>
      <c r="AC436" s="79"/>
    </row>
    <row r="437" spans="1:68" ht="14.25" customHeight="1">
      <c r="A437" s="600" t="s">
        <v>114</v>
      </c>
      <c r="B437" s="600"/>
      <c r="C437" s="600"/>
      <c r="D437" s="600"/>
      <c r="E437" s="600"/>
      <c r="F437" s="600"/>
      <c r="G437" s="600"/>
      <c r="H437" s="600"/>
      <c r="I437" s="600"/>
      <c r="J437" s="600"/>
      <c r="K437" s="600"/>
      <c r="L437" s="600"/>
      <c r="M437" s="600"/>
      <c r="N437" s="600"/>
      <c r="O437" s="600"/>
      <c r="P437" s="600"/>
      <c r="Q437" s="600"/>
      <c r="R437" s="600"/>
      <c r="S437" s="600"/>
      <c r="T437" s="600"/>
      <c r="U437" s="600"/>
      <c r="V437" s="600"/>
      <c r="W437" s="600"/>
      <c r="X437" s="600"/>
      <c r="Y437" s="600"/>
      <c r="Z437" s="600"/>
      <c r="AA437" s="66"/>
      <c r="AB437" s="66"/>
      <c r="AC437" s="80"/>
    </row>
    <row r="438" spans="1:68" ht="27" customHeight="1">
      <c r="A438" s="63" t="s">
        <v>682</v>
      </c>
      <c r="B438" s="63" t="s">
        <v>683</v>
      </c>
      <c r="C438" s="36">
        <v>4301011795</v>
      </c>
      <c r="D438" s="595">
        <v>4607091389067</v>
      </c>
      <c r="E438" s="595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97"/>
      <c r="R438" s="597"/>
      <c r="S438" s="597"/>
      <c r="T438" s="59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ref="Y438:Y452" si="69">IFERROR(IF(X438="",0,CEILING((X438/$H438),1)*$H438),"")</f>
        <v>0</v>
      </c>
      <c r="Z438" s="41" t="str">
        <f t="shared" ref="Z438:Z444" si="70">IFERROR(IF(Y438=0,"",ROUNDUP(Y438/H438,0)*0.01196),"")</f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ref="BM438:BM452" si="71">IFERROR(X438*I438/H438,"0")</f>
        <v>0</v>
      </c>
      <c r="BN438" s="78">
        <f t="shared" ref="BN438:BN452" si="72">IFERROR(Y438*I438/H438,"0")</f>
        <v>0</v>
      </c>
      <c r="BO438" s="78">
        <f t="shared" ref="BO438:BO452" si="73">IFERROR(1/J438*(X438/H438),"0")</f>
        <v>0</v>
      </c>
      <c r="BP438" s="78">
        <f t="shared" ref="BP438:BP452" si="74">IFERROR(1/J438*(Y438/H438),"0")</f>
        <v>0</v>
      </c>
    </row>
    <row r="439" spans="1:68" ht="27" customHeight="1">
      <c r="A439" s="63" t="s">
        <v>685</v>
      </c>
      <c r="B439" s="63" t="s">
        <v>686</v>
      </c>
      <c r="C439" s="36">
        <v>4301011961</v>
      </c>
      <c r="D439" s="595">
        <v>4680115885271</v>
      </c>
      <c r="E439" s="595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118</v>
      </c>
      <c r="N439" s="38"/>
      <c r="O439" s="37">
        <v>60</v>
      </c>
      <c r="P439" s="64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97"/>
      <c r="R439" s="597"/>
      <c r="S439" s="597"/>
      <c r="T439" s="59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 t="shared" si="70"/>
        <v/>
      </c>
      <c r="AA439" s="68" t="s">
        <v>45</v>
      </c>
      <c r="AB439" s="69" t="s">
        <v>45</v>
      </c>
      <c r="AC439" s="498" t="s">
        <v>687</v>
      </c>
      <c r="AG439" s="78"/>
      <c r="AJ439" s="84" t="s">
        <v>45</v>
      </c>
      <c r="AK439" s="84">
        <v>0</v>
      </c>
      <c r="BB439" s="499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customHeight="1">
      <c r="A440" s="63" t="s">
        <v>688</v>
      </c>
      <c r="B440" s="63" t="s">
        <v>689</v>
      </c>
      <c r="C440" s="36">
        <v>4301011376</v>
      </c>
      <c r="D440" s="595">
        <v>4680115885226</v>
      </c>
      <c r="E440" s="595"/>
      <c r="F440" s="62">
        <v>0.88</v>
      </c>
      <c r="G440" s="37">
        <v>6</v>
      </c>
      <c r="H440" s="62">
        <v>5.28</v>
      </c>
      <c r="I440" s="62">
        <v>5.64</v>
      </c>
      <c r="J440" s="37">
        <v>104</v>
      </c>
      <c r="K440" s="37" t="s">
        <v>119</v>
      </c>
      <c r="L440" s="37" t="s">
        <v>45</v>
      </c>
      <c r="M440" s="38" t="s">
        <v>89</v>
      </c>
      <c r="N440" s="38"/>
      <c r="O440" s="37">
        <v>60</v>
      </c>
      <c r="P440" s="6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97"/>
      <c r="R440" s="597"/>
      <c r="S440" s="597"/>
      <c r="T440" s="598"/>
      <c r="U440" s="39" t="s">
        <v>45</v>
      </c>
      <c r="V440" s="39" t="s">
        <v>45</v>
      </c>
      <c r="W440" s="40" t="s">
        <v>0</v>
      </c>
      <c r="X440" s="58">
        <v>550</v>
      </c>
      <c r="Y440" s="55">
        <f t="shared" si="69"/>
        <v>554.4</v>
      </c>
      <c r="Z440" s="41">
        <f t="shared" si="70"/>
        <v>1.2558</v>
      </c>
      <c r="AA440" s="68" t="s">
        <v>45</v>
      </c>
      <c r="AB440" s="69" t="s">
        <v>45</v>
      </c>
      <c r="AC440" s="500" t="s">
        <v>690</v>
      </c>
      <c r="AG440" s="78"/>
      <c r="AJ440" s="84" t="s">
        <v>45</v>
      </c>
      <c r="AK440" s="84">
        <v>0</v>
      </c>
      <c r="BB440" s="501" t="s">
        <v>66</v>
      </c>
      <c r="BM440" s="78">
        <f t="shared" si="71"/>
        <v>587.5</v>
      </c>
      <c r="BN440" s="78">
        <f t="shared" si="72"/>
        <v>592.19999999999993</v>
      </c>
      <c r="BO440" s="78">
        <f t="shared" si="73"/>
        <v>1.0016025641025641</v>
      </c>
      <c r="BP440" s="78">
        <f t="shared" si="74"/>
        <v>1.0096153846153846</v>
      </c>
    </row>
    <row r="441" spans="1:68" ht="27" customHeight="1">
      <c r="A441" s="63" t="s">
        <v>691</v>
      </c>
      <c r="B441" s="63" t="s">
        <v>692</v>
      </c>
      <c r="C441" s="36">
        <v>4301012145</v>
      </c>
      <c r="D441" s="595">
        <v>4607091383522</v>
      </c>
      <c r="E441" s="595"/>
      <c r="F441" s="62">
        <v>0.88</v>
      </c>
      <c r="G441" s="37">
        <v>6</v>
      </c>
      <c r="H441" s="62">
        <v>5.28</v>
      </c>
      <c r="I441" s="62">
        <v>5.64</v>
      </c>
      <c r="J441" s="37">
        <v>104</v>
      </c>
      <c r="K441" s="37" t="s">
        <v>119</v>
      </c>
      <c r="L441" s="37" t="s">
        <v>45</v>
      </c>
      <c r="M441" s="38" t="s">
        <v>118</v>
      </c>
      <c r="N441" s="38"/>
      <c r="O441" s="37">
        <v>60</v>
      </c>
      <c r="P441" s="643" t="s">
        <v>693</v>
      </c>
      <c r="Q441" s="597"/>
      <c r="R441" s="597"/>
      <c r="S441" s="597"/>
      <c r="T441" s="59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 t="shared" si="70"/>
        <v/>
      </c>
      <c r="AA441" s="68" t="s">
        <v>45</v>
      </c>
      <c r="AB441" s="69" t="s">
        <v>45</v>
      </c>
      <c r="AC441" s="502" t="s">
        <v>694</v>
      </c>
      <c r="AG441" s="78"/>
      <c r="AJ441" s="84" t="s">
        <v>45</v>
      </c>
      <c r="AK441" s="84">
        <v>0</v>
      </c>
      <c r="BB441" s="503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16.5" customHeight="1">
      <c r="A442" s="63" t="s">
        <v>695</v>
      </c>
      <c r="B442" s="63" t="s">
        <v>696</v>
      </c>
      <c r="C442" s="36">
        <v>4301011774</v>
      </c>
      <c r="D442" s="595">
        <v>4680115884502</v>
      </c>
      <c r="E442" s="595"/>
      <c r="F442" s="62">
        <v>0.88</v>
      </c>
      <c r="G442" s="37">
        <v>6</v>
      </c>
      <c r="H442" s="62">
        <v>5.28</v>
      </c>
      <c r="I442" s="62">
        <v>5.64</v>
      </c>
      <c r="J442" s="37">
        <v>104</v>
      </c>
      <c r="K442" s="37" t="s">
        <v>119</v>
      </c>
      <c r="L442" s="37" t="s">
        <v>45</v>
      </c>
      <c r="M442" s="38" t="s">
        <v>118</v>
      </c>
      <c r="N442" s="38"/>
      <c r="O442" s="37">
        <v>60</v>
      </c>
      <c r="P442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7"/>
      <c r="R442" s="597"/>
      <c r="S442" s="597"/>
      <c r="T442" s="59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 t="shared" si="70"/>
        <v/>
      </c>
      <c r="AA442" s="68" t="s">
        <v>45</v>
      </c>
      <c r="AB442" s="69" t="s">
        <v>45</v>
      </c>
      <c r="AC442" s="504" t="s">
        <v>697</v>
      </c>
      <c r="AG442" s="78"/>
      <c r="AJ442" s="84" t="s">
        <v>45</v>
      </c>
      <c r="AK442" s="84">
        <v>0</v>
      </c>
      <c r="BB442" s="505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customHeight="1">
      <c r="A443" s="63" t="s">
        <v>698</v>
      </c>
      <c r="B443" s="63" t="s">
        <v>699</v>
      </c>
      <c r="C443" s="36">
        <v>4301011771</v>
      </c>
      <c r="D443" s="595">
        <v>4607091389104</v>
      </c>
      <c r="E443" s="595"/>
      <c r="F443" s="62">
        <v>0.88</v>
      </c>
      <c r="G443" s="37">
        <v>6</v>
      </c>
      <c r="H443" s="62">
        <v>5.28</v>
      </c>
      <c r="I443" s="62">
        <v>5.64</v>
      </c>
      <c r="J443" s="37">
        <v>104</v>
      </c>
      <c r="K443" s="37" t="s">
        <v>119</v>
      </c>
      <c r="L443" s="37" t="s">
        <v>45</v>
      </c>
      <c r="M443" s="38" t="s">
        <v>118</v>
      </c>
      <c r="N443" s="38"/>
      <c r="O443" s="37">
        <v>60</v>
      </c>
      <c r="P443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7"/>
      <c r="R443" s="597"/>
      <c r="S443" s="597"/>
      <c r="T443" s="598"/>
      <c r="U443" s="39" t="s">
        <v>45</v>
      </c>
      <c r="V443" s="39" t="s">
        <v>45</v>
      </c>
      <c r="W443" s="40" t="s">
        <v>0</v>
      </c>
      <c r="X443" s="58">
        <v>250</v>
      </c>
      <c r="Y443" s="55">
        <f t="shared" si="69"/>
        <v>253.44</v>
      </c>
      <c r="Z443" s="41">
        <f t="shared" si="70"/>
        <v>0.57408000000000003</v>
      </c>
      <c r="AA443" s="68" t="s">
        <v>45</v>
      </c>
      <c r="AB443" s="69" t="s">
        <v>45</v>
      </c>
      <c r="AC443" s="506" t="s">
        <v>700</v>
      </c>
      <c r="AG443" s="78"/>
      <c r="AJ443" s="84" t="s">
        <v>45</v>
      </c>
      <c r="AK443" s="84">
        <v>0</v>
      </c>
      <c r="BB443" s="507" t="s">
        <v>66</v>
      </c>
      <c r="BM443" s="78">
        <f t="shared" si="71"/>
        <v>267.04545454545456</v>
      </c>
      <c r="BN443" s="78">
        <f t="shared" si="72"/>
        <v>270.71999999999997</v>
      </c>
      <c r="BO443" s="78">
        <f t="shared" si="73"/>
        <v>0.45527389277389274</v>
      </c>
      <c r="BP443" s="78">
        <f t="shared" si="74"/>
        <v>0.46153846153846156</v>
      </c>
    </row>
    <row r="444" spans="1:68" ht="16.5" customHeight="1">
      <c r="A444" s="63" t="s">
        <v>701</v>
      </c>
      <c r="B444" s="63" t="s">
        <v>702</v>
      </c>
      <c r="C444" s="36">
        <v>4301011799</v>
      </c>
      <c r="D444" s="595">
        <v>4680115884519</v>
      </c>
      <c r="E444" s="595"/>
      <c r="F444" s="62">
        <v>0.88</v>
      </c>
      <c r="G444" s="37">
        <v>6</v>
      </c>
      <c r="H444" s="62">
        <v>5.28</v>
      </c>
      <c r="I444" s="62">
        <v>5.64</v>
      </c>
      <c r="J444" s="37">
        <v>104</v>
      </c>
      <c r="K444" s="37" t="s">
        <v>119</v>
      </c>
      <c r="L444" s="37" t="s">
        <v>45</v>
      </c>
      <c r="M444" s="38" t="s">
        <v>89</v>
      </c>
      <c r="N444" s="38"/>
      <c r="O444" s="37">
        <v>60</v>
      </c>
      <c r="P444" s="63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7"/>
      <c r="R444" s="597"/>
      <c r="S444" s="597"/>
      <c r="T444" s="598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 t="shared" si="70"/>
        <v/>
      </c>
      <c r="AA444" s="68" t="s">
        <v>45</v>
      </c>
      <c r="AB444" s="69" t="s">
        <v>45</v>
      </c>
      <c r="AC444" s="508" t="s">
        <v>703</v>
      </c>
      <c r="AG444" s="78"/>
      <c r="AJ444" s="84" t="s">
        <v>45</v>
      </c>
      <c r="AK444" s="84">
        <v>0</v>
      </c>
      <c r="BB444" s="509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customHeight="1">
      <c r="A445" s="63" t="s">
        <v>704</v>
      </c>
      <c r="B445" s="63" t="s">
        <v>705</v>
      </c>
      <c r="C445" s="36">
        <v>4301012125</v>
      </c>
      <c r="D445" s="595">
        <v>4680115886391</v>
      </c>
      <c r="E445" s="595"/>
      <c r="F445" s="62">
        <v>0.4</v>
      </c>
      <c r="G445" s="37">
        <v>6</v>
      </c>
      <c r="H445" s="62">
        <v>2.4</v>
      </c>
      <c r="I445" s="62">
        <v>2.58</v>
      </c>
      <c r="J445" s="37">
        <v>182</v>
      </c>
      <c r="K445" s="37" t="s">
        <v>90</v>
      </c>
      <c r="L445" s="37" t="s">
        <v>45</v>
      </c>
      <c r="M445" s="38" t="s">
        <v>89</v>
      </c>
      <c r="N445" s="38"/>
      <c r="O445" s="37">
        <v>60</v>
      </c>
      <c r="P445" s="63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7"/>
      <c r="R445" s="597"/>
      <c r="S445" s="597"/>
      <c r="T445" s="598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IFERROR(IF(Y445=0,"",ROUNDUP(Y445/H445,0)*0.00651),"")</f>
        <v/>
      </c>
      <c r="AA445" s="68" t="s">
        <v>45</v>
      </c>
      <c r="AB445" s="69" t="s">
        <v>45</v>
      </c>
      <c r="AC445" s="510" t="s">
        <v>684</v>
      </c>
      <c r="AG445" s="78"/>
      <c r="AJ445" s="84" t="s">
        <v>45</v>
      </c>
      <c r="AK445" s="84">
        <v>0</v>
      </c>
      <c r="BB445" s="511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customHeight="1">
      <c r="A446" s="63" t="s">
        <v>706</v>
      </c>
      <c r="B446" s="63" t="s">
        <v>707</v>
      </c>
      <c r="C446" s="36">
        <v>4301011778</v>
      </c>
      <c r="D446" s="595">
        <v>4680115880603</v>
      </c>
      <c r="E446" s="595"/>
      <c r="F446" s="62">
        <v>0.6</v>
      </c>
      <c r="G446" s="37">
        <v>6</v>
      </c>
      <c r="H446" s="62">
        <v>3.6</v>
      </c>
      <c r="I446" s="62">
        <v>3.81</v>
      </c>
      <c r="J446" s="37">
        <v>132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7"/>
      <c r="R446" s="597"/>
      <c r="S446" s="597"/>
      <c r="T446" s="598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2" t="s">
        <v>684</v>
      </c>
      <c r="AG446" s="78"/>
      <c r="AJ446" s="84" t="s">
        <v>45</v>
      </c>
      <c r="AK446" s="84">
        <v>0</v>
      </c>
      <c r="BB446" s="513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ht="27" customHeight="1">
      <c r="A447" s="63" t="s">
        <v>706</v>
      </c>
      <c r="B447" s="63" t="s">
        <v>708</v>
      </c>
      <c r="C447" s="36">
        <v>4301012035</v>
      </c>
      <c r="D447" s="595">
        <v>4680115880603</v>
      </c>
      <c r="E447" s="595"/>
      <c r="F447" s="62">
        <v>0.6</v>
      </c>
      <c r="G447" s="37">
        <v>8</v>
      </c>
      <c r="H447" s="62">
        <v>4.8</v>
      </c>
      <c r="I447" s="62">
        <v>6.93</v>
      </c>
      <c r="J447" s="37">
        <v>132</v>
      </c>
      <c r="K447" s="37" t="s">
        <v>122</v>
      </c>
      <c r="L447" s="37" t="s">
        <v>45</v>
      </c>
      <c r="M447" s="38" t="s">
        <v>118</v>
      </c>
      <c r="N447" s="38"/>
      <c r="O447" s="37">
        <v>60</v>
      </c>
      <c r="P447" s="63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7"/>
      <c r="R447" s="597"/>
      <c r="S447" s="597"/>
      <c r="T447" s="598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69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14" t="s">
        <v>684</v>
      </c>
      <c r="AG447" s="78"/>
      <c r="AJ447" s="84" t="s">
        <v>45</v>
      </c>
      <c r="AK447" s="84">
        <v>0</v>
      </c>
      <c r="BB447" s="515" t="s">
        <v>66</v>
      </c>
      <c r="BM447" s="78">
        <f t="shared" si="71"/>
        <v>0</v>
      </c>
      <c r="BN447" s="78">
        <f t="shared" si="72"/>
        <v>0</v>
      </c>
      <c r="BO447" s="78">
        <f t="shared" si="73"/>
        <v>0</v>
      </c>
      <c r="BP447" s="78">
        <f t="shared" si="74"/>
        <v>0</v>
      </c>
    </row>
    <row r="448" spans="1:68" ht="27" customHeight="1">
      <c r="A448" s="63" t="s">
        <v>709</v>
      </c>
      <c r="B448" s="63" t="s">
        <v>710</v>
      </c>
      <c r="C448" s="36">
        <v>4301012146</v>
      </c>
      <c r="D448" s="595">
        <v>4607091389999</v>
      </c>
      <c r="E448" s="595"/>
      <c r="F448" s="62">
        <v>0.6</v>
      </c>
      <c r="G448" s="37">
        <v>8</v>
      </c>
      <c r="H448" s="62">
        <v>4.8</v>
      </c>
      <c r="I448" s="62">
        <v>5.01</v>
      </c>
      <c r="J448" s="37">
        <v>132</v>
      </c>
      <c r="K448" s="37" t="s">
        <v>122</v>
      </c>
      <c r="L448" s="37" t="s">
        <v>45</v>
      </c>
      <c r="M448" s="38" t="s">
        <v>118</v>
      </c>
      <c r="N448" s="38"/>
      <c r="O448" s="37">
        <v>60</v>
      </c>
      <c r="P448" s="631" t="s">
        <v>711</v>
      </c>
      <c r="Q448" s="597"/>
      <c r="R448" s="597"/>
      <c r="S448" s="597"/>
      <c r="T448" s="598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69"/>
        <v>0</v>
      </c>
      <c r="Z448" s="41" t="str">
        <f>IFERROR(IF(Y448=0,"",ROUNDUP(Y448/H448,0)*0.00902),"")</f>
        <v/>
      </c>
      <c r="AA448" s="68" t="s">
        <v>45</v>
      </c>
      <c r="AB448" s="69" t="s">
        <v>45</v>
      </c>
      <c r="AC448" s="516" t="s">
        <v>694</v>
      </c>
      <c r="AG448" s="78"/>
      <c r="AJ448" s="84" t="s">
        <v>45</v>
      </c>
      <c r="AK448" s="84">
        <v>0</v>
      </c>
      <c r="BB448" s="517" t="s">
        <v>66</v>
      </c>
      <c r="BM448" s="78">
        <f t="shared" si="71"/>
        <v>0</v>
      </c>
      <c r="BN448" s="78">
        <f t="shared" si="72"/>
        <v>0</v>
      </c>
      <c r="BO448" s="78">
        <f t="shared" si="73"/>
        <v>0</v>
      </c>
      <c r="BP448" s="78">
        <f t="shared" si="74"/>
        <v>0</v>
      </c>
    </row>
    <row r="449" spans="1:68" ht="27" customHeight="1">
      <c r="A449" s="63" t="s">
        <v>712</v>
      </c>
      <c r="B449" s="63" t="s">
        <v>713</v>
      </c>
      <c r="C449" s="36">
        <v>4301012036</v>
      </c>
      <c r="D449" s="595">
        <v>4680115882782</v>
      </c>
      <c r="E449" s="595"/>
      <c r="F449" s="62">
        <v>0.6</v>
      </c>
      <c r="G449" s="37">
        <v>8</v>
      </c>
      <c r="H449" s="62">
        <v>4.8</v>
      </c>
      <c r="I449" s="62">
        <v>6.96</v>
      </c>
      <c r="J449" s="37">
        <v>120</v>
      </c>
      <c r="K449" s="37" t="s">
        <v>122</v>
      </c>
      <c r="L449" s="37" t="s">
        <v>45</v>
      </c>
      <c r="M449" s="38" t="s">
        <v>118</v>
      </c>
      <c r="N449" s="38"/>
      <c r="O449" s="37">
        <v>60</v>
      </c>
      <c r="P449" s="6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97"/>
      <c r="R449" s="597"/>
      <c r="S449" s="597"/>
      <c r="T449" s="598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69"/>
        <v>0</v>
      </c>
      <c r="Z449" s="41" t="str">
        <f>IFERROR(IF(Y449=0,"",ROUNDUP(Y449/H449,0)*0.00937),"")</f>
        <v/>
      </c>
      <c r="AA449" s="68" t="s">
        <v>45</v>
      </c>
      <c r="AB449" s="69" t="s">
        <v>45</v>
      </c>
      <c r="AC449" s="518" t="s">
        <v>687</v>
      </c>
      <c r="AG449" s="78"/>
      <c r="AJ449" s="84" t="s">
        <v>45</v>
      </c>
      <c r="AK449" s="84">
        <v>0</v>
      </c>
      <c r="BB449" s="519" t="s">
        <v>66</v>
      </c>
      <c r="BM449" s="78">
        <f t="shared" si="71"/>
        <v>0</v>
      </c>
      <c r="BN449" s="78">
        <f t="shared" si="72"/>
        <v>0</v>
      </c>
      <c r="BO449" s="78">
        <f t="shared" si="73"/>
        <v>0</v>
      </c>
      <c r="BP449" s="78">
        <f t="shared" si="74"/>
        <v>0</v>
      </c>
    </row>
    <row r="450" spans="1:68" ht="27" customHeight="1">
      <c r="A450" s="63" t="s">
        <v>714</v>
      </c>
      <c r="B450" s="63" t="s">
        <v>715</v>
      </c>
      <c r="C450" s="36">
        <v>4301012050</v>
      </c>
      <c r="D450" s="595">
        <v>4680115885479</v>
      </c>
      <c r="E450" s="595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118</v>
      </c>
      <c r="N450" s="38"/>
      <c r="O450" s="37">
        <v>60</v>
      </c>
      <c r="P450" s="63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97"/>
      <c r="R450" s="597"/>
      <c r="S450" s="597"/>
      <c r="T450" s="598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69"/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20" t="s">
        <v>700</v>
      </c>
      <c r="AG450" s="78"/>
      <c r="AJ450" s="84" t="s">
        <v>45</v>
      </c>
      <c r="AK450" s="84">
        <v>0</v>
      </c>
      <c r="BB450" s="521" t="s">
        <v>66</v>
      </c>
      <c r="BM450" s="78">
        <f t="shared" si="71"/>
        <v>0</v>
      </c>
      <c r="BN450" s="78">
        <f t="shared" si="72"/>
        <v>0</v>
      </c>
      <c r="BO450" s="78">
        <f t="shared" si="73"/>
        <v>0</v>
      </c>
      <c r="BP450" s="78">
        <f t="shared" si="74"/>
        <v>0</v>
      </c>
    </row>
    <row r="451" spans="1:68" ht="27" customHeight="1">
      <c r="A451" s="63" t="s">
        <v>716</v>
      </c>
      <c r="B451" s="63" t="s">
        <v>717</v>
      </c>
      <c r="C451" s="36">
        <v>4301011784</v>
      </c>
      <c r="D451" s="595">
        <v>4607091389982</v>
      </c>
      <c r="E451" s="595"/>
      <c r="F451" s="62">
        <v>0.6</v>
      </c>
      <c r="G451" s="37">
        <v>6</v>
      </c>
      <c r="H451" s="62">
        <v>3.6</v>
      </c>
      <c r="I451" s="62">
        <v>3.81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60</v>
      </c>
      <c r="P451" s="63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7"/>
      <c r="R451" s="597"/>
      <c r="S451" s="597"/>
      <c r="T451" s="598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69"/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22" t="s">
        <v>700</v>
      </c>
      <c r="AG451" s="78"/>
      <c r="AJ451" s="84" t="s">
        <v>45</v>
      </c>
      <c r="AK451" s="84">
        <v>0</v>
      </c>
      <c r="BB451" s="523" t="s">
        <v>66</v>
      </c>
      <c r="BM451" s="78">
        <f t="shared" si="71"/>
        <v>0</v>
      </c>
      <c r="BN451" s="78">
        <f t="shared" si="72"/>
        <v>0</v>
      </c>
      <c r="BO451" s="78">
        <f t="shared" si="73"/>
        <v>0</v>
      </c>
      <c r="BP451" s="78">
        <f t="shared" si="74"/>
        <v>0</v>
      </c>
    </row>
    <row r="452" spans="1:68" ht="27" customHeight="1">
      <c r="A452" s="63" t="s">
        <v>716</v>
      </c>
      <c r="B452" s="63" t="s">
        <v>718</v>
      </c>
      <c r="C452" s="36">
        <v>4301012034</v>
      </c>
      <c r="D452" s="595">
        <v>4607091389982</v>
      </c>
      <c r="E452" s="595"/>
      <c r="F452" s="62">
        <v>0.6</v>
      </c>
      <c r="G452" s="37">
        <v>8</v>
      </c>
      <c r="H452" s="62">
        <v>4.8</v>
      </c>
      <c r="I452" s="62">
        <v>6.96</v>
      </c>
      <c r="J452" s="37">
        <v>120</v>
      </c>
      <c r="K452" s="37" t="s">
        <v>122</v>
      </c>
      <c r="L452" s="37" t="s">
        <v>45</v>
      </c>
      <c r="M452" s="38" t="s">
        <v>118</v>
      </c>
      <c r="N452" s="38"/>
      <c r="O452" s="37">
        <v>60</v>
      </c>
      <c r="P452" s="62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97"/>
      <c r="R452" s="597"/>
      <c r="S452" s="597"/>
      <c r="T452" s="59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69"/>
        <v>0</v>
      </c>
      <c r="Z452" s="41" t="str">
        <f>IFERROR(IF(Y452=0,"",ROUNDUP(Y452/H452,0)*0.00937),"")</f>
        <v/>
      </c>
      <c r="AA452" s="68" t="s">
        <v>45</v>
      </c>
      <c r="AB452" s="69" t="s">
        <v>45</v>
      </c>
      <c r="AC452" s="524" t="s">
        <v>700</v>
      </c>
      <c r="AG452" s="78"/>
      <c r="AJ452" s="84" t="s">
        <v>45</v>
      </c>
      <c r="AK452" s="84">
        <v>0</v>
      </c>
      <c r="BB452" s="525" t="s">
        <v>66</v>
      </c>
      <c r="BM452" s="78">
        <f t="shared" si="71"/>
        <v>0</v>
      </c>
      <c r="BN452" s="78">
        <f t="shared" si="72"/>
        <v>0</v>
      </c>
      <c r="BO452" s="78">
        <f t="shared" si="73"/>
        <v>0</v>
      </c>
      <c r="BP452" s="78">
        <f t="shared" si="74"/>
        <v>0</v>
      </c>
    </row>
    <row r="453" spans="1:68">
      <c r="A453" s="589"/>
      <c r="B453" s="589"/>
      <c r="C453" s="589"/>
      <c r="D453" s="589"/>
      <c r="E453" s="589"/>
      <c r="F453" s="589"/>
      <c r="G453" s="589"/>
      <c r="H453" s="589"/>
      <c r="I453" s="589"/>
      <c r="J453" s="589"/>
      <c r="K453" s="589"/>
      <c r="L453" s="589"/>
      <c r="M453" s="589"/>
      <c r="N453" s="589"/>
      <c r="O453" s="590"/>
      <c r="P453" s="586" t="s">
        <v>40</v>
      </c>
      <c r="Q453" s="587"/>
      <c r="R453" s="587"/>
      <c r="S453" s="587"/>
      <c r="T453" s="587"/>
      <c r="U453" s="587"/>
      <c r="V453" s="588"/>
      <c r="W453" s="42" t="s">
        <v>39</v>
      </c>
      <c r="X453" s="43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151.5151515151515</v>
      </c>
      <c r="Y453" s="43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153</v>
      </c>
      <c r="Z453" s="43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1.8298800000000002</v>
      </c>
      <c r="AA453" s="67"/>
      <c r="AB453" s="67"/>
      <c r="AC453" s="67"/>
    </row>
    <row r="454" spans="1:68">
      <c r="A454" s="589"/>
      <c r="B454" s="589"/>
      <c r="C454" s="589"/>
      <c r="D454" s="589"/>
      <c r="E454" s="589"/>
      <c r="F454" s="589"/>
      <c r="G454" s="589"/>
      <c r="H454" s="589"/>
      <c r="I454" s="589"/>
      <c r="J454" s="589"/>
      <c r="K454" s="589"/>
      <c r="L454" s="589"/>
      <c r="M454" s="589"/>
      <c r="N454" s="589"/>
      <c r="O454" s="590"/>
      <c r="P454" s="586" t="s">
        <v>40</v>
      </c>
      <c r="Q454" s="587"/>
      <c r="R454" s="587"/>
      <c r="S454" s="587"/>
      <c r="T454" s="587"/>
      <c r="U454" s="587"/>
      <c r="V454" s="588"/>
      <c r="W454" s="42" t="s">
        <v>0</v>
      </c>
      <c r="X454" s="43">
        <f>IFERROR(SUM(X438:X452),"0")</f>
        <v>800</v>
      </c>
      <c r="Y454" s="43">
        <f>IFERROR(SUM(Y438:Y452),"0")</f>
        <v>807.83999999999992</v>
      </c>
      <c r="Z454" s="42"/>
      <c r="AA454" s="67"/>
      <c r="AB454" s="67"/>
      <c r="AC454" s="67"/>
    </row>
    <row r="455" spans="1:68" ht="14.25" customHeight="1">
      <c r="A455" s="600" t="s">
        <v>150</v>
      </c>
      <c r="B455" s="600"/>
      <c r="C455" s="600"/>
      <c r="D455" s="600"/>
      <c r="E455" s="600"/>
      <c r="F455" s="600"/>
      <c r="G455" s="600"/>
      <c r="H455" s="600"/>
      <c r="I455" s="600"/>
      <c r="J455" s="600"/>
      <c r="K455" s="600"/>
      <c r="L455" s="600"/>
      <c r="M455" s="600"/>
      <c r="N455" s="600"/>
      <c r="O455" s="600"/>
      <c r="P455" s="600"/>
      <c r="Q455" s="600"/>
      <c r="R455" s="600"/>
      <c r="S455" s="600"/>
      <c r="T455" s="600"/>
      <c r="U455" s="600"/>
      <c r="V455" s="600"/>
      <c r="W455" s="600"/>
      <c r="X455" s="600"/>
      <c r="Y455" s="600"/>
      <c r="Z455" s="600"/>
      <c r="AA455" s="66"/>
      <c r="AB455" s="66"/>
      <c r="AC455" s="80"/>
    </row>
    <row r="456" spans="1:68" ht="16.5" customHeight="1">
      <c r="A456" s="63" t="s">
        <v>719</v>
      </c>
      <c r="B456" s="63" t="s">
        <v>720</v>
      </c>
      <c r="C456" s="36">
        <v>4301020334</v>
      </c>
      <c r="D456" s="595">
        <v>4607091388930</v>
      </c>
      <c r="E456" s="595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89</v>
      </c>
      <c r="N456" s="38"/>
      <c r="O456" s="37">
        <v>70</v>
      </c>
      <c r="P456" s="62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97"/>
      <c r="R456" s="597"/>
      <c r="S456" s="597"/>
      <c r="T456" s="598"/>
      <c r="U456" s="39" t="s">
        <v>45</v>
      </c>
      <c r="V456" s="39" t="s">
        <v>45</v>
      </c>
      <c r="W456" s="40" t="s">
        <v>0</v>
      </c>
      <c r="X456" s="58">
        <v>550</v>
      </c>
      <c r="Y456" s="55">
        <f>IFERROR(IF(X456="",0,CEILING((X456/$H456),1)*$H456),"")</f>
        <v>554.4</v>
      </c>
      <c r="Z456" s="41">
        <f>IFERROR(IF(Y456=0,"",ROUNDUP(Y456/H456,0)*0.01196),"")</f>
        <v>1.2558</v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>IFERROR(X456*I456/H456,"0")</f>
        <v>587.5</v>
      </c>
      <c r="BN456" s="78">
        <f>IFERROR(Y456*I456/H456,"0")</f>
        <v>592.19999999999993</v>
      </c>
      <c r="BO456" s="78">
        <f>IFERROR(1/J456*(X456/H456),"0")</f>
        <v>1.0016025641025641</v>
      </c>
      <c r="BP456" s="78">
        <f>IFERROR(1/J456*(Y456/H456),"0")</f>
        <v>1.0096153846153846</v>
      </c>
    </row>
    <row r="457" spans="1:68" ht="16.5" customHeight="1">
      <c r="A457" s="63" t="s">
        <v>722</v>
      </c>
      <c r="B457" s="63" t="s">
        <v>723</v>
      </c>
      <c r="C457" s="36">
        <v>4301020384</v>
      </c>
      <c r="D457" s="595">
        <v>4680115886407</v>
      </c>
      <c r="E457" s="595"/>
      <c r="F457" s="62">
        <v>0.4</v>
      </c>
      <c r="G457" s="37">
        <v>6</v>
      </c>
      <c r="H457" s="62">
        <v>2.4</v>
      </c>
      <c r="I457" s="62">
        <v>2.58</v>
      </c>
      <c r="J457" s="37">
        <v>182</v>
      </c>
      <c r="K457" s="37" t="s">
        <v>90</v>
      </c>
      <c r="L457" s="37" t="s">
        <v>45</v>
      </c>
      <c r="M457" s="38" t="s">
        <v>89</v>
      </c>
      <c r="N457" s="38"/>
      <c r="O457" s="37">
        <v>70</v>
      </c>
      <c r="P457" s="62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97"/>
      <c r="R457" s="597"/>
      <c r="S457" s="597"/>
      <c r="T457" s="59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IFERROR(IF(Y457=0,"",ROUNDUP(Y457/H457,0)*0.00651),"")</f>
        <v/>
      </c>
      <c r="AA457" s="68" t="s">
        <v>45</v>
      </c>
      <c r="AB457" s="69" t="s">
        <v>45</v>
      </c>
      <c r="AC457" s="528" t="s">
        <v>721</v>
      </c>
      <c r="AG457" s="78"/>
      <c r="AJ457" s="84" t="s">
        <v>45</v>
      </c>
      <c r="AK457" s="84">
        <v>0</v>
      </c>
      <c r="BB457" s="529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16.5" customHeight="1">
      <c r="A458" s="63" t="s">
        <v>724</v>
      </c>
      <c r="B458" s="63" t="s">
        <v>725</v>
      </c>
      <c r="C458" s="36">
        <v>4301020385</v>
      </c>
      <c r="D458" s="595">
        <v>4680115880054</v>
      </c>
      <c r="E458" s="595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6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97"/>
      <c r="R458" s="597"/>
      <c r="S458" s="597"/>
      <c r="T458" s="59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721</v>
      </c>
      <c r="AG458" s="78"/>
      <c r="AJ458" s="84" t="s">
        <v>45</v>
      </c>
      <c r="AK458" s="84">
        <v>0</v>
      </c>
      <c r="BB458" s="531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>
      <c r="A459" s="589"/>
      <c r="B459" s="589"/>
      <c r="C459" s="589"/>
      <c r="D459" s="589"/>
      <c r="E459" s="589"/>
      <c r="F459" s="589"/>
      <c r="G459" s="589"/>
      <c r="H459" s="589"/>
      <c r="I459" s="589"/>
      <c r="J459" s="589"/>
      <c r="K459" s="589"/>
      <c r="L459" s="589"/>
      <c r="M459" s="589"/>
      <c r="N459" s="589"/>
      <c r="O459" s="590"/>
      <c r="P459" s="586" t="s">
        <v>40</v>
      </c>
      <c r="Q459" s="587"/>
      <c r="R459" s="587"/>
      <c r="S459" s="587"/>
      <c r="T459" s="587"/>
      <c r="U459" s="587"/>
      <c r="V459" s="588"/>
      <c r="W459" s="42" t="s">
        <v>39</v>
      </c>
      <c r="X459" s="43">
        <f>IFERROR(X456/H456,"0")+IFERROR(X457/H457,"0")+IFERROR(X458/H458,"0")</f>
        <v>104.16666666666666</v>
      </c>
      <c r="Y459" s="43">
        <f>IFERROR(Y456/H456,"0")+IFERROR(Y457/H457,"0")+IFERROR(Y458/H458,"0")</f>
        <v>104.99999999999999</v>
      </c>
      <c r="Z459" s="43">
        <f>IFERROR(IF(Z456="",0,Z456),"0")+IFERROR(IF(Z457="",0,Z457),"0")+IFERROR(IF(Z458="",0,Z458),"0")</f>
        <v>1.2558</v>
      </c>
      <c r="AA459" s="67"/>
      <c r="AB459" s="67"/>
      <c r="AC459" s="67"/>
    </row>
    <row r="460" spans="1:68">
      <c r="A460" s="589"/>
      <c r="B460" s="589"/>
      <c r="C460" s="589"/>
      <c r="D460" s="589"/>
      <c r="E460" s="589"/>
      <c r="F460" s="589"/>
      <c r="G460" s="589"/>
      <c r="H460" s="589"/>
      <c r="I460" s="589"/>
      <c r="J460" s="589"/>
      <c r="K460" s="589"/>
      <c r="L460" s="589"/>
      <c r="M460" s="589"/>
      <c r="N460" s="589"/>
      <c r="O460" s="590"/>
      <c r="P460" s="586" t="s">
        <v>40</v>
      </c>
      <c r="Q460" s="587"/>
      <c r="R460" s="587"/>
      <c r="S460" s="587"/>
      <c r="T460" s="587"/>
      <c r="U460" s="587"/>
      <c r="V460" s="588"/>
      <c r="W460" s="42" t="s">
        <v>0</v>
      </c>
      <c r="X460" s="43">
        <f>IFERROR(SUM(X456:X458),"0")</f>
        <v>550</v>
      </c>
      <c r="Y460" s="43">
        <f>IFERROR(SUM(Y456:Y458),"0")</f>
        <v>554.4</v>
      </c>
      <c r="Z460" s="42"/>
      <c r="AA460" s="67"/>
      <c r="AB460" s="67"/>
      <c r="AC460" s="67"/>
    </row>
    <row r="461" spans="1:68" ht="14.25" customHeight="1">
      <c r="A461" s="600" t="s">
        <v>78</v>
      </c>
      <c r="B461" s="600"/>
      <c r="C461" s="600"/>
      <c r="D461" s="600"/>
      <c r="E461" s="600"/>
      <c r="F461" s="600"/>
      <c r="G461" s="600"/>
      <c r="H461" s="600"/>
      <c r="I461" s="600"/>
      <c r="J461" s="600"/>
      <c r="K461" s="600"/>
      <c r="L461" s="600"/>
      <c r="M461" s="600"/>
      <c r="N461" s="600"/>
      <c r="O461" s="600"/>
      <c r="P461" s="600"/>
      <c r="Q461" s="600"/>
      <c r="R461" s="600"/>
      <c r="S461" s="600"/>
      <c r="T461" s="600"/>
      <c r="U461" s="600"/>
      <c r="V461" s="600"/>
      <c r="W461" s="600"/>
      <c r="X461" s="600"/>
      <c r="Y461" s="600"/>
      <c r="Z461" s="600"/>
      <c r="AA461" s="66"/>
      <c r="AB461" s="66"/>
      <c r="AC461" s="80"/>
    </row>
    <row r="462" spans="1:68" ht="27" customHeight="1">
      <c r="A462" s="63" t="s">
        <v>726</v>
      </c>
      <c r="B462" s="63" t="s">
        <v>727</v>
      </c>
      <c r="C462" s="36">
        <v>4301031349</v>
      </c>
      <c r="D462" s="595">
        <v>4680115883116</v>
      </c>
      <c r="E462" s="595"/>
      <c r="F462" s="62">
        <v>0.88</v>
      </c>
      <c r="G462" s="37">
        <v>6</v>
      </c>
      <c r="H462" s="62">
        <v>5.28</v>
      </c>
      <c r="I462" s="62">
        <v>5.64</v>
      </c>
      <c r="J462" s="37">
        <v>104</v>
      </c>
      <c r="K462" s="37" t="s">
        <v>119</v>
      </c>
      <c r="L462" s="37" t="s">
        <v>45</v>
      </c>
      <c r="M462" s="38" t="s">
        <v>118</v>
      </c>
      <c r="N462" s="38"/>
      <c r="O462" s="37">
        <v>70</v>
      </c>
      <c r="P462" s="62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97"/>
      <c r="R462" s="597"/>
      <c r="S462" s="597"/>
      <c r="T462" s="598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ref="Y462:Y468" si="75">IFERROR(IF(X462="",0,CEILING((X462/$H462),1)*$H462),"")</f>
        <v>0</v>
      </c>
      <c r="Z462" s="41" t="str">
        <f>IFERROR(IF(Y462=0,"",ROUNDUP(Y462/H462,0)*0.01196),"")</f>
        <v/>
      </c>
      <c r="AA462" s="68" t="s">
        <v>45</v>
      </c>
      <c r="AB462" s="69" t="s">
        <v>45</v>
      </c>
      <c r="AC462" s="532" t="s">
        <v>728</v>
      </c>
      <c r="AG462" s="78"/>
      <c r="AJ462" s="84" t="s">
        <v>45</v>
      </c>
      <c r="AK462" s="84">
        <v>0</v>
      </c>
      <c r="BB462" s="533" t="s">
        <v>66</v>
      </c>
      <c r="BM462" s="78">
        <f t="shared" ref="BM462:BM468" si="76">IFERROR(X462*I462/H462,"0")</f>
        <v>0</v>
      </c>
      <c r="BN462" s="78">
        <f t="shared" ref="BN462:BN468" si="77">IFERROR(Y462*I462/H462,"0")</f>
        <v>0</v>
      </c>
      <c r="BO462" s="78">
        <f t="shared" ref="BO462:BO468" si="78">IFERROR(1/J462*(X462/H462),"0")</f>
        <v>0</v>
      </c>
      <c r="BP462" s="78">
        <f t="shared" ref="BP462:BP468" si="79">IFERROR(1/J462*(Y462/H462),"0")</f>
        <v>0</v>
      </c>
    </row>
    <row r="463" spans="1:68" ht="27" customHeight="1">
      <c r="A463" s="63" t="s">
        <v>729</v>
      </c>
      <c r="B463" s="63" t="s">
        <v>730</v>
      </c>
      <c r="C463" s="36">
        <v>4301031350</v>
      </c>
      <c r="D463" s="595">
        <v>4680115883093</v>
      </c>
      <c r="E463" s="595"/>
      <c r="F463" s="62">
        <v>0.88</v>
      </c>
      <c r="G463" s="37">
        <v>6</v>
      </c>
      <c r="H463" s="62">
        <v>5.28</v>
      </c>
      <c r="I463" s="62">
        <v>5.64</v>
      </c>
      <c r="J463" s="37">
        <v>104</v>
      </c>
      <c r="K463" s="37" t="s">
        <v>119</v>
      </c>
      <c r="L463" s="37" t="s">
        <v>45</v>
      </c>
      <c r="M463" s="38" t="s">
        <v>83</v>
      </c>
      <c r="N463" s="38"/>
      <c r="O463" s="37">
        <v>70</v>
      </c>
      <c r="P463" s="6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97"/>
      <c r="R463" s="597"/>
      <c r="S463" s="597"/>
      <c r="T463" s="598"/>
      <c r="U463" s="39" t="s">
        <v>45</v>
      </c>
      <c r="V463" s="39" t="s">
        <v>45</v>
      </c>
      <c r="W463" s="40" t="s">
        <v>0</v>
      </c>
      <c r="X463" s="58">
        <v>150</v>
      </c>
      <c r="Y463" s="55">
        <f t="shared" si="75"/>
        <v>153.12</v>
      </c>
      <c r="Z463" s="41">
        <f>IFERROR(IF(Y463=0,"",ROUNDUP(Y463/H463,0)*0.01196),"")</f>
        <v>0.34683999999999998</v>
      </c>
      <c r="AA463" s="68" t="s">
        <v>45</v>
      </c>
      <c r="AB463" s="69" t="s">
        <v>45</v>
      </c>
      <c r="AC463" s="534" t="s">
        <v>731</v>
      </c>
      <c r="AG463" s="78"/>
      <c r="AJ463" s="84" t="s">
        <v>45</v>
      </c>
      <c r="AK463" s="84">
        <v>0</v>
      </c>
      <c r="BB463" s="535" t="s">
        <v>66</v>
      </c>
      <c r="BM463" s="78">
        <f t="shared" si="76"/>
        <v>160.22727272727272</v>
      </c>
      <c r="BN463" s="78">
        <f t="shared" si="77"/>
        <v>163.56</v>
      </c>
      <c r="BO463" s="78">
        <f t="shared" si="78"/>
        <v>0.27316433566433568</v>
      </c>
      <c r="BP463" s="78">
        <f t="shared" si="79"/>
        <v>0.27884615384615385</v>
      </c>
    </row>
    <row r="464" spans="1:68" ht="27" customHeight="1">
      <c r="A464" s="63" t="s">
        <v>732</v>
      </c>
      <c r="B464" s="63" t="s">
        <v>733</v>
      </c>
      <c r="C464" s="36">
        <v>4301031353</v>
      </c>
      <c r="D464" s="595">
        <v>4680115883109</v>
      </c>
      <c r="E464" s="595"/>
      <c r="F464" s="62">
        <v>0.88</v>
      </c>
      <c r="G464" s="37">
        <v>6</v>
      </c>
      <c r="H464" s="62">
        <v>5.28</v>
      </c>
      <c r="I464" s="62">
        <v>5.64</v>
      </c>
      <c r="J464" s="37">
        <v>104</v>
      </c>
      <c r="K464" s="37" t="s">
        <v>119</v>
      </c>
      <c r="L464" s="37" t="s">
        <v>45</v>
      </c>
      <c r="M464" s="38" t="s">
        <v>83</v>
      </c>
      <c r="N464" s="38"/>
      <c r="O464" s="37">
        <v>70</v>
      </c>
      <c r="P464" s="6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97"/>
      <c r="R464" s="597"/>
      <c r="S464" s="597"/>
      <c r="T464" s="598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si="75"/>
        <v>0</v>
      </c>
      <c r="Z464" s="41" t="str">
        <f>IFERROR(IF(Y464=0,"",ROUNDUP(Y464/H464,0)*0.01196),"")</f>
        <v/>
      </c>
      <c r="AA464" s="68" t="s">
        <v>45</v>
      </c>
      <c r="AB464" s="69" t="s">
        <v>45</v>
      </c>
      <c r="AC464" s="536" t="s">
        <v>734</v>
      </c>
      <c r="AG464" s="78"/>
      <c r="AJ464" s="84" t="s">
        <v>45</v>
      </c>
      <c r="AK464" s="84">
        <v>0</v>
      </c>
      <c r="BB464" s="537" t="s">
        <v>66</v>
      </c>
      <c r="BM464" s="78">
        <f t="shared" si="76"/>
        <v>0</v>
      </c>
      <c r="BN464" s="78">
        <f t="shared" si="77"/>
        <v>0</v>
      </c>
      <c r="BO464" s="78">
        <f t="shared" si="78"/>
        <v>0</v>
      </c>
      <c r="BP464" s="78">
        <f t="shared" si="79"/>
        <v>0</v>
      </c>
    </row>
    <row r="465" spans="1:68" ht="27" customHeight="1">
      <c r="A465" s="63" t="s">
        <v>735</v>
      </c>
      <c r="B465" s="63" t="s">
        <v>736</v>
      </c>
      <c r="C465" s="36">
        <v>4301031351</v>
      </c>
      <c r="D465" s="595">
        <v>4680115882072</v>
      </c>
      <c r="E465" s="595"/>
      <c r="F465" s="62">
        <v>0.6</v>
      </c>
      <c r="G465" s="37">
        <v>6</v>
      </c>
      <c r="H465" s="62">
        <v>3.6</v>
      </c>
      <c r="I465" s="62">
        <v>3.81</v>
      </c>
      <c r="J465" s="37">
        <v>132</v>
      </c>
      <c r="K465" s="37" t="s">
        <v>122</v>
      </c>
      <c r="L465" s="37" t="s">
        <v>45</v>
      </c>
      <c r="M465" s="38" t="s">
        <v>118</v>
      </c>
      <c r="N465" s="38"/>
      <c r="O465" s="37">
        <v>70</v>
      </c>
      <c r="P465" s="6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7"/>
      <c r="R465" s="597"/>
      <c r="S465" s="597"/>
      <c r="T465" s="598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75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38" t="s">
        <v>728</v>
      </c>
      <c r="AG465" s="78"/>
      <c r="AJ465" s="84" t="s">
        <v>45</v>
      </c>
      <c r="AK465" s="84">
        <v>0</v>
      </c>
      <c r="BB465" s="539" t="s">
        <v>66</v>
      </c>
      <c r="BM465" s="78">
        <f t="shared" si="76"/>
        <v>0</v>
      </c>
      <c r="BN465" s="78">
        <f t="shared" si="77"/>
        <v>0</v>
      </c>
      <c r="BO465" s="78">
        <f t="shared" si="78"/>
        <v>0</v>
      </c>
      <c r="BP465" s="78">
        <f t="shared" si="79"/>
        <v>0</v>
      </c>
    </row>
    <row r="466" spans="1:68" ht="27" customHeight="1">
      <c r="A466" s="63" t="s">
        <v>735</v>
      </c>
      <c r="B466" s="63" t="s">
        <v>737</v>
      </c>
      <c r="C466" s="36">
        <v>4301031419</v>
      </c>
      <c r="D466" s="595">
        <v>4680115882072</v>
      </c>
      <c r="E466" s="595"/>
      <c r="F466" s="62">
        <v>0.6</v>
      </c>
      <c r="G466" s="37">
        <v>8</v>
      </c>
      <c r="H466" s="62">
        <v>4.8</v>
      </c>
      <c r="I466" s="62">
        <v>6.93</v>
      </c>
      <c r="J466" s="37">
        <v>132</v>
      </c>
      <c r="K466" s="37" t="s">
        <v>122</v>
      </c>
      <c r="L466" s="37" t="s">
        <v>45</v>
      </c>
      <c r="M466" s="38" t="s">
        <v>118</v>
      </c>
      <c r="N466" s="38"/>
      <c r="O466" s="37">
        <v>70</v>
      </c>
      <c r="P466" s="62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97"/>
      <c r="R466" s="597"/>
      <c r="S466" s="597"/>
      <c r="T466" s="598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75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0" t="s">
        <v>728</v>
      </c>
      <c r="AG466" s="78"/>
      <c r="AJ466" s="84" t="s">
        <v>45</v>
      </c>
      <c r="AK466" s="84">
        <v>0</v>
      </c>
      <c r="BB466" s="541" t="s">
        <v>66</v>
      </c>
      <c r="BM466" s="78">
        <f t="shared" si="76"/>
        <v>0</v>
      </c>
      <c r="BN466" s="78">
        <f t="shared" si="77"/>
        <v>0</v>
      </c>
      <c r="BO466" s="78">
        <f t="shared" si="78"/>
        <v>0</v>
      </c>
      <c r="BP466" s="78">
        <f t="shared" si="79"/>
        <v>0</v>
      </c>
    </row>
    <row r="467" spans="1:68" ht="27" customHeight="1">
      <c r="A467" s="63" t="s">
        <v>738</v>
      </c>
      <c r="B467" s="63" t="s">
        <v>739</v>
      </c>
      <c r="C467" s="36">
        <v>4301031418</v>
      </c>
      <c r="D467" s="595">
        <v>4680115882102</v>
      </c>
      <c r="E467" s="595"/>
      <c r="F467" s="62">
        <v>0.6</v>
      </c>
      <c r="G467" s="37">
        <v>8</v>
      </c>
      <c r="H467" s="62">
        <v>4.8</v>
      </c>
      <c r="I467" s="62">
        <v>6.69</v>
      </c>
      <c r="J467" s="37">
        <v>132</v>
      </c>
      <c r="K467" s="37" t="s">
        <v>122</v>
      </c>
      <c r="L467" s="37" t="s">
        <v>45</v>
      </c>
      <c r="M467" s="38" t="s">
        <v>83</v>
      </c>
      <c r="N467" s="38"/>
      <c r="O467" s="37">
        <v>70</v>
      </c>
      <c r="P467" s="62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97"/>
      <c r="R467" s="597"/>
      <c r="S467" s="597"/>
      <c r="T467" s="598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75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42" t="s">
        <v>731</v>
      </c>
      <c r="AG467" s="78"/>
      <c r="AJ467" s="84" t="s">
        <v>45</v>
      </c>
      <c r="AK467" s="84">
        <v>0</v>
      </c>
      <c r="BB467" s="543" t="s">
        <v>66</v>
      </c>
      <c r="BM467" s="78">
        <f t="shared" si="76"/>
        <v>0</v>
      </c>
      <c r="BN467" s="78">
        <f t="shared" si="77"/>
        <v>0</v>
      </c>
      <c r="BO467" s="78">
        <f t="shared" si="78"/>
        <v>0</v>
      </c>
      <c r="BP467" s="78">
        <f t="shared" si="79"/>
        <v>0</v>
      </c>
    </row>
    <row r="468" spans="1:68" ht="27" customHeight="1">
      <c r="A468" s="63" t="s">
        <v>740</v>
      </c>
      <c r="B468" s="63" t="s">
        <v>741</v>
      </c>
      <c r="C468" s="36">
        <v>4301031417</v>
      </c>
      <c r="D468" s="595">
        <v>4680115882096</v>
      </c>
      <c r="E468" s="595"/>
      <c r="F468" s="62">
        <v>0.6</v>
      </c>
      <c r="G468" s="37">
        <v>8</v>
      </c>
      <c r="H468" s="62">
        <v>4.8</v>
      </c>
      <c r="I468" s="62">
        <v>6.69</v>
      </c>
      <c r="J468" s="37">
        <v>132</v>
      </c>
      <c r="K468" s="37" t="s">
        <v>122</v>
      </c>
      <c r="L468" s="37" t="s">
        <v>45</v>
      </c>
      <c r="M468" s="38" t="s">
        <v>83</v>
      </c>
      <c r="N468" s="38"/>
      <c r="O468" s="37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97"/>
      <c r="R468" s="597"/>
      <c r="S468" s="597"/>
      <c r="T468" s="598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75"/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44" t="s">
        <v>734</v>
      </c>
      <c r="AG468" s="78"/>
      <c r="AJ468" s="84" t="s">
        <v>45</v>
      </c>
      <c r="AK468" s="84">
        <v>0</v>
      </c>
      <c r="BB468" s="545" t="s">
        <v>66</v>
      </c>
      <c r="BM468" s="78">
        <f t="shared" si="76"/>
        <v>0</v>
      </c>
      <c r="BN468" s="78">
        <f t="shared" si="77"/>
        <v>0</v>
      </c>
      <c r="BO468" s="78">
        <f t="shared" si="78"/>
        <v>0</v>
      </c>
      <c r="BP468" s="78">
        <f t="shared" si="79"/>
        <v>0</v>
      </c>
    </row>
    <row r="469" spans="1:68">
      <c r="A469" s="589"/>
      <c r="B469" s="589"/>
      <c r="C469" s="589"/>
      <c r="D469" s="589"/>
      <c r="E469" s="589"/>
      <c r="F469" s="589"/>
      <c r="G469" s="589"/>
      <c r="H469" s="589"/>
      <c r="I469" s="589"/>
      <c r="J469" s="589"/>
      <c r="K469" s="589"/>
      <c r="L469" s="589"/>
      <c r="M469" s="589"/>
      <c r="N469" s="589"/>
      <c r="O469" s="590"/>
      <c r="P469" s="586" t="s">
        <v>40</v>
      </c>
      <c r="Q469" s="587"/>
      <c r="R469" s="587"/>
      <c r="S469" s="587"/>
      <c r="T469" s="587"/>
      <c r="U469" s="587"/>
      <c r="V469" s="588"/>
      <c r="W469" s="42" t="s">
        <v>39</v>
      </c>
      <c r="X469" s="43">
        <f>IFERROR(X462/H462,"0")+IFERROR(X463/H463,"0")+IFERROR(X464/H464,"0")+IFERROR(X465/H465,"0")+IFERROR(X466/H466,"0")+IFERROR(X467/H467,"0")+IFERROR(X468/H468,"0")</f>
        <v>28.409090909090907</v>
      </c>
      <c r="Y469" s="43">
        <f>IFERROR(Y462/H462,"0")+IFERROR(Y463/H463,"0")+IFERROR(Y464/H464,"0")+IFERROR(Y465/H465,"0")+IFERROR(Y466/H466,"0")+IFERROR(Y467/H467,"0")+IFERROR(Y468/H468,"0")</f>
        <v>29</v>
      </c>
      <c r="Z469" s="43">
        <f>IFERROR(IF(Z462="",0,Z462),"0")+IFERROR(IF(Z463="",0,Z463),"0")+IFERROR(IF(Z464="",0,Z464),"0")+IFERROR(IF(Z465="",0,Z465),"0")+IFERROR(IF(Z466="",0,Z466),"0")+IFERROR(IF(Z467="",0,Z467),"0")+IFERROR(IF(Z468="",0,Z468),"0")</f>
        <v>0.34683999999999998</v>
      </c>
      <c r="AA469" s="67"/>
      <c r="AB469" s="67"/>
      <c r="AC469" s="67"/>
    </row>
    <row r="470" spans="1:68">
      <c r="A470" s="589"/>
      <c r="B470" s="589"/>
      <c r="C470" s="589"/>
      <c r="D470" s="589"/>
      <c r="E470" s="589"/>
      <c r="F470" s="589"/>
      <c r="G470" s="589"/>
      <c r="H470" s="589"/>
      <c r="I470" s="589"/>
      <c r="J470" s="589"/>
      <c r="K470" s="589"/>
      <c r="L470" s="589"/>
      <c r="M470" s="589"/>
      <c r="N470" s="589"/>
      <c r="O470" s="590"/>
      <c r="P470" s="586" t="s">
        <v>40</v>
      </c>
      <c r="Q470" s="587"/>
      <c r="R470" s="587"/>
      <c r="S470" s="587"/>
      <c r="T470" s="587"/>
      <c r="U470" s="587"/>
      <c r="V470" s="588"/>
      <c r="W470" s="42" t="s">
        <v>0</v>
      </c>
      <c r="X470" s="43">
        <f>IFERROR(SUM(X462:X468),"0")</f>
        <v>150</v>
      </c>
      <c r="Y470" s="43">
        <f>IFERROR(SUM(Y462:Y468),"0")</f>
        <v>153.12</v>
      </c>
      <c r="Z470" s="42"/>
      <c r="AA470" s="67"/>
      <c r="AB470" s="67"/>
      <c r="AC470" s="67"/>
    </row>
    <row r="471" spans="1:68" ht="14.25" customHeight="1">
      <c r="A471" s="600" t="s">
        <v>85</v>
      </c>
      <c r="B471" s="600"/>
      <c r="C471" s="600"/>
      <c r="D471" s="600"/>
      <c r="E471" s="600"/>
      <c r="F471" s="600"/>
      <c r="G471" s="600"/>
      <c r="H471" s="600"/>
      <c r="I471" s="600"/>
      <c r="J471" s="600"/>
      <c r="K471" s="600"/>
      <c r="L471" s="600"/>
      <c r="M471" s="600"/>
      <c r="N471" s="600"/>
      <c r="O471" s="600"/>
      <c r="P471" s="600"/>
      <c r="Q471" s="600"/>
      <c r="R471" s="600"/>
      <c r="S471" s="600"/>
      <c r="T471" s="600"/>
      <c r="U471" s="600"/>
      <c r="V471" s="600"/>
      <c r="W471" s="600"/>
      <c r="X471" s="600"/>
      <c r="Y471" s="600"/>
      <c r="Z471" s="600"/>
      <c r="AA471" s="66"/>
      <c r="AB471" s="66"/>
      <c r="AC471" s="80"/>
    </row>
    <row r="472" spans="1:68" ht="16.5" customHeight="1">
      <c r="A472" s="63" t="s">
        <v>742</v>
      </c>
      <c r="B472" s="63" t="s">
        <v>743</v>
      </c>
      <c r="C472" s="36">
        <v>4301051232</v>
      </c>
      <c r="D472" s="595">
        <v>4607091383409</v>
      </c>
      <c r="E472" s="595"/>
      <c r="F472" s="62">
        <v>1.3</v>
      </c>
      <c r="G472" s="37">
        <v>6</v>
      </c>
      <c r="H472" s="62">
        <v>7.8</v>
      </c>
      <c r="I472" s="62">
        <v>8.3010000000000002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45</v>
      </c>
      <c r="P472" s="61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97"/>
      <c r="R472" s="597"/>
      <c r="S472" s="597"/>
      <c r="T472" s="598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6" t="s">
        <v>744</v>
      </c>
      <c r="AG472" s="78"/>
      <c r="AJ472" s="84" t="s">
        <v>45</v>
      </c>
      <c r="AK472" s="84">
        <v>0</v>
      </c>
      <c r="BB472" s="54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16.5" customHeight="1">
      <c r="A473" s="63" t="s">
        <v>745</v>
      </c>
      <c r="B473" s="63" t="s">
        <v>746</v>
      </c>
      <c r="C473" s="36">
        <v>4301051233</v>
      </c>
      <c r="D473" s="595">
        <v>4607091383416</v>
      </c>
      <c r="E473" s="595"/>
      <c r="F473" s="62">
        <v>1.3</v>
      </c>
      <c r="G473" s="37">
        <v>6</v>
      </c>
      <c r="H473" s="62">
        <v>7.8</v>
      </c>
      <c r="I473" s="62">
        <v>8.3010000000000002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45</v>
      </c>
      <c r="P473" s="61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97"/>
      <c r="R473" s="597"/>
      <c r="S473" s="597"/>
      <c r="T473" s="598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8" t="s">
        <v>747</v>
      </c>
      <c r="AG473" s="78"/>
      <c r="AJ473" s="84" t="s">
        <v>45</v>
      </c>
      <c r="AK473" s="84">
        <v>0</v>
      </c>
      <c r="BB473" s="54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>
      <c r="A474" s="63" t="s">
        <v>748</v>
      </c>
      <c r="B474" s="63" t="s">
        <v>749</v>
      </c>
      <c r="C474" s="36">
        <v>4301051064</v>
      </c>
      <c r="D474" s="595">
        <v>4680115883536</v>
      </c>
      <c r="E474" s="595"/>
      <c r="F474" s="62">
        <v>0.3</v>
      </c>
      <c r="G474" s="37">
        <v>6</v>
      </c>
      <c r="H474" s="62">
        <v>1.8</v>
      </c>
      <c r="I474" s="62">
        <v>2.0459999999999998</v>
      </c>
      <c r="J474" s="37">
        <v>182</v>
      </c>
      <c r="K474" s="37" t="s">
        <v>90</v>
      </c>
      <c r="L474" s="37" t="s">
        <v>45</v>
      </c>
      <c r="M474" s="38" t="s">
        <v>89</v>
      </c>
      <c r="N474" s="38"/>
      <c r="O474" s="37">
        <v>45</v>
      </c>
      <c r="P474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97"/>
      <c r="R474" s="597"/>
      <c r="S474" s="597"/>
      <c r="T474" s="598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50" t="s">
        <v>750</v>
      </c>
      <c r="AG474" s="78"/>
      <c r="AJ474" s="84" t="s">
        <v>45</v>
      </c>
      <c r="AK474" s="84">
        <v>0</v>
      </c>
      <c r="BB474" s="55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>
      <c r="A475" s="589"/>
      <c r="B475" s="589"/>
      <c r="C475" s="589"/>
      <c r="D475" s="589"/>
      <c r="E475" s="589"/>
      <c r="F475" s="589"/>
      <c r="G475" s="589"/>
      <c r="H475" s="589"/>
      <c r="I475" s="589"/>
      <c r="J475" s="589"/>
      <c r="K475" s="589"/>
      <c r="L475" s="589"/>
      <c r="M475" s="589"/>
      <c r="N475" s="589"/>
      <c r="O475" s="590"/>
      <c r="P475" s="586" t="s">
        <v>40</v>
      </c>
      <c r="Q475" s="587"/>
      <c r="R475" s="587"/>
      <c r="S475" s="587"/>
      <c r="T475" s="587"/>
      <c r="U475" s="587"/>
      <c r="V475" s="588"/>
      <c r="W475" s="42" t="s">
        <v>39</v>
      </c>
      <c r="X475" s="43">
        <f>IFERROR(X472/H472,"0")+IFERROR(X473/H473,"0")+IFERROR(X474/H474,"0")</f>
        <v>0</v>
      </c>
      <c r="Y475" s="43">
        <f>IFERROR(Y472/H472,"0")+IFERROR(Y473/H473,"0")+IFERROR(Y474/H474,"0")</f>
        <v>0</v>
      </c>
      <c r="Z475" s="43">
        <f>IFERROR(IF(Z472="",0,Z472),"0")+IFERROR(IF(Z473="",0,Z473),"0")+IFERROR(IF(Z474="",0,Z474),"0")</f>
        <v>0</v>
      </c>
      <c r="AA475" s="67"/>
      <c r="AB475" s="67"/>
      <c r="AC475" s="67"/>
    </row>
    <row r="476" spans="1:68">
      <c r="A476" s="589"/>
      <c r="B476" s="589"/>
      <c r="C476" s="589"/>
      <c r="D476" s="589"/>
      <c r="E476" s="589"/>
      <c r="F476" s="589"/>
      <c r="G476" s="589"/>
      <c r="H476" s="589"/>
      <c r="I476" s="589"/>
      <c r="J476" s="589"/>
      <c r="K476" s="589"/>
      <c r="L476" s="589"/>
      <c r="M476" s="589"/>
      <c r="N476" s="589"/>
      <c r="O476" s="590"/>
      <c r="P476" s="586" t="s">
        <v>40</v>
      </c>
      <c r="Q476" s="587"/>
      <c r="R476" s="587"/>
      <c r="S476" s="587"/>
      <c r="T476" s="587"/>
      <c r="U476" s="587"/>
      <c r="V476" s="588"/>
      <c r="W476" s="42" t="s">
        <v>0</v>
      </c>
      <c r="X476" s="43">
        <f>IFERROR(SUM(X472:X474),"0")</f>
        <v>0</v>
      </c>
      <c r="Y476" s="43">
        <f>IFERROR(SUM(Y472:Y474),"0")</f>
        <v>0</v>
      </c>
      <c r="Z476" s="42"/>
      <c r="AA476" s="67"/>
      <c r="AB476" s="67"/>
      <c r="AC476" s="67"/>
    </row>
    <row r="477" spans="1:68" ht="27.75" customHeight="1">
      <c r="A477" s="613" t="s">
        <v>751</v>
      </c>
      <c r="B477" s="613"/>
      <c r="C477" s="613"/>
      <c r="D477" s="613"/>
      <c r="E477" s="613"/>
      <c r="F477" s="613"/>
      <c r="G477" s="613"/>
      <c r="H477" s="613"/>
      <c r="I477" s="613"/>
      <c r="J477" s="613"/>
      <c r="K477" s="613"/>
      <c r="L477" s="613"/>
      <c r="M477" s="613"/>
      <c r="N477" s="613"/>
      <c r="O477" s="613"/>
      <c r="P477" s="613"/>
      <c r="Q477" s="613"/>
      <c r="R477" s="613"/>
      <c r="S477" s="613"/>
      <c r="T477" s="613"/>
      <c r="U477" s="613"/>
      <c r="V477" s="613"/>
      <c r="W477" s="613"/>
      <c r="X477" s="613"/>
      <c r="Y477" s="613"/>
      <c r="Z477" s="613"/>
      <c r="AA477" s="54"/>
      <c r="AB477" s="54"/>
      <c r="AC477" s="54"/>
    </row>
    <row r="478" spans="1:68" ht="16.5" customHeight="1">
      <c r="A478" s="599" t="s">
        <v>751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65"/>
      <c r="AB478" s="65"/>
      <c r="AC478" s="79"/>
    </row>
    <row r="479" spans="1:68" ht="14.25" customHeight="1">
      <c r="A479" s="600" t="s">
        <v>114</v>
      </c>
      <c r="B479" s="600"/>
      <c r="C479" s="600"/>
      <c r="D479" s="600"/>
      <c r="E479" s="600"/>
      <c r="F479" s="600"/>
      <c r="G479" s="600"/>
      <c r="H479" s="600"/>
      <c r="I479" s="600"/>
      <c r="J479" s="600"/>
      <c r="K479" s="600"/>
      <c r="L479" s="600"/>
      <c r="M479" s="600"/>
      <c r="N479" s="600"/>
      <c r="O479" s="600"/>
      <c r="P479" s="600"/>
      <c r="Q479" s="600"/>
      <c r="R479" s="600"/>
      <c r="S479" s="600"/>
      <c r="T479" s="600"/>
      <c r="U479" s="600"/>
      <c r="V479" s="600"/>
      <c r="W479" s="600"/>
      <c r="X479" s="600"/>
      <c r="Y479" s="600"/>
      <c r="Z479" s="600"/>
      <c r="AA479" s="66"/>
      <c r="AB479" s="66"/>
      <c r="AC479" s="80"/>
    </row>
    <row r="480" spans="1:68" ht="27" customHeight="1">
      <c r="A480" s="63" t="s">
        <v>752</v>
      </c>
      <c r="B480" s="63" t="s">
        <v>753</v>
      </c>
      <c r="C480" s="36">
        <v>4301011763</v>
      </c>
      <c r="D480" s="595">
        <v>4640242181011</v>
      </c>
      <c r="E480" s="595"/>
      <c r="F480" s="62">
        <v>1.35</v>
      </c>
      <c r="G480" s="37">
        <v>8</v>
      </c>
      <c r="H480" s="62">
        <v>10.8</v>
      </c>
      <c r="I480" s="62">
        <v>11.234999999999999</v>
      </c>
      <c r="J480" s="37">
        <v>64</v>
      </c>
      <c r="K480" s="37" t="s">
        <v>119</v>
      </c>
      <c r="L480" s="37" t="s">
        <v>45</v>
      </c>
      <c r="M480" s="38" t="s">
        <v>89</v>
      </c>
      <c r="N480" s="38"/>
      <c r="O480" s="37">
        <v>55</v>
      </c>
      <c r="P480" s="614" t="s">
        <v>754</v>
      </c>
      <c r="Q480" s="597"/>
      <c r="R480" s="597"/>
      <c r="S480" s="597"/>
      <c r="T480" s="598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755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>
      <c r="A481" s="63" t="s">
        <v>756</v>
      </c>
      <c r="B481" s="63" t="s">
        <v>757</v>
      </c>
      <c r="C481" s="36">
        <v>4301011585</v>
      </c>
      <c r="D481" s="595">
        <v>4640242180441</v>
      </c>
      <c r="E481" s="595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615" t="s">
        <v>758</v>
      </c>
      <c r="Q481" s="597"/>
      <c r="R481" s="597"/>
      <c r="S481" s="597"/>
      <c r="T481" s="598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759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4301011584</v>
      </c>
      <c r="D482" s="595">
        <v>4640242180564</v>
      </c>
      <c r="E482" s="595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610" t="s">
        <v>762</v>
      </c>
      <c r="Q482" s="597"/>
      <c r="R482" s="597"/>
      <c r="S482" s="597"/>
      <c r="T482" s="598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763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4301011764</v>
      </c>
      <c r="D483" s="595">
        <v>4640242181189</v>
      </c>
      <c r="E483" s="595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89</v>
      </c>
      <c r="N483" s="38"/>
      <c r="O483" s="37">
        <v>55</v>
      </c>
      <c r="P483" s="611" t="s">
        <v>766</v>
      </c>
      <c r="Q483" s="597"/>
      <c r="R483" s="597"/>
      <c r="S483" s="597"/>
      <c r="T483" s="598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8" t="s">
        <v>755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9"/>
      <c r="B484" s="589"/>
      <c r="C484" s="589"/>
      <c r="D484" s="589"/>
      <c r="E484" s="589"/>
      <c r="F484" s="589"/>
      <c r="G484" s="589"/>
      <c r="H484" s="589"/>
      <c r="I484" s="589"/>
      <c r="J484" s="589"/>
      <c r="K484" s="589"/>
      <c r="L484" s="589"/>
      <c r="M484" s="589"/>
      <c r="N484" s="589"/>
      <c r="O484" s="590"/>
      <c r="P484" s="586" t="s">
        <v>40</v>
      </c>
      <c r="Q484" s="587"/>
      <c r="R484" s="587"/>
      <c r="S484" s="587"/>
      <c r="T484" s="587"/>
      <c r="U484" s="587"/>
      <c r="V484" s="588"/>
      <c r="W484" s="42" t="s">
        <v>39</v>
      </c>
      <c r="X484" s="43">
        <f>IFERROR(X480/H480,"0")+IFERROR(X481/H481,"0")+IFERROR(X482/H482,"0")+IFERROR(X483/H483,"0")</f>
        <v>0</v>
      </c>
      <c r="Y484" s="43">
        <f>IFERROR(Y480/H480,"0")+IFERROR(Y481/H481,"0")+IFERROR(Y482/H482,"0")+IFERROR(Y483/H483,"0")</f>
        <v>0</v>
      </c>
      <c r="Z484" s="43">
        <f>IFERROR(IF(Z480="",0,Z480),"0")+IFERROR(IF(Z481="",0,Z481),"0")+IFERROR(IF(Z482="",0,Z482),"0")+IFERROR(IF(Z483="",0,Z483),"0")</f>
        <v>0</v>
      </c>
      <c r="AA484" s="67"/>
      <c r="AB484" s="67"/>
      <c r="AC484" s="67"/>
    </row>
    <row r="485" spans="1:68">
      <c r="A485" s="589"/>
      <c r="B485" s="589"/>
      <c r="C485" s="589"/>
      <c r="D485" s="589"/>
      <c r="E485" s="589"/>
      <c r="F485" s="589"/>
      <c r="G485" s="589"/>
      <c r="H485" s="589"/>
      <c r="I485" s="589"/>
      <c r="J485" s="589"/>
      <c r="K485" s="589"/>
      <c r="L485" s="589"/>
      <c r="M485" s="589"/>
      <c r="N485" s="589"/>
      <c r="O485" s="590"/>
      <c r="P485" s="586" t="s">
        <v>40</v>
      </c>
      <c r="Q485" s="587"/>
      <c r="R485" s="587"/>
      <c r="S485" s="587"/>
      <c r="T485" s="587"/>
      <c r="U485" s="587"/>
      <c r="V485" s="588"/>
      <c r="W485" s="42" t="s">
        <v>0</v>
      </c>
      <c r="X485" s="43">
        <f>IFERROR(SUM(X480:X483),"0")</f>
        <v>0</v>
      </c>
      <c r="Y485" s="43">
        <f>IFERROR(SUM(Y480:Y483),"0")</f>
        <v>0</v>
      </c>
      <c r="Z485" s="42"/>
      <c r="AA485" s="67"/>
      <c r="AB485" s="67"/>
      <c r="AC485" s="67"/>
    </row>
    <row r="486" spans="1:68" ht="14.25" customHeight="1">
      <c r="A486" s="600" t="s">
        <v>150</v>
      </c>
      <c r="B486" s="600"/>
      <c r="C486" s="600"/>
      <c r="D486" s="600"/>
      <c r="E486" s="600"/>
      <c r="F486" s="600"/>
      <c r="G486" s="600"/>
      <c r="H486" s="600"/>
      <c r="I486" s="600"/>
      <c r="J486" s="600"/>
      <c r="K486" s="600"/>
      <c r="L486" s="600"/>
      <c r="M486" s="600"/>
      <c r="N486" s="600"/>
      <c r="O486" s="600"/>
      <c r="P486" s="600"/>
      <c r="Q486" s="600"/>
      <c r="R486" s="600"/>
      <c r="S486" s="600"/>
      <c r="T486" s="600"/>
      <c r="U486" s="600"/>
      <c r="V486" s="600"/>
      <c r="W486" s="600"/>
      <c r="X486" s="600"/>
      <c r="Y486" s="600"/>
      <c r="Z486" s="600"/>
      <c r="AA486" s="66"/>
      <c r="AB486" s="66"/>
      <c r="AC486" s="80"/>
    </row>
    <row r="487" spans="1:68" ht="27" customHeight="1">
      <c r="A487" s="63" t="s">
        <v>767</v>
      </c>
      <c r="B487" s="63" t="s">
        <v>768</v>
      </c>
      <c r="C487" s="36">
        <v>4301020269</v>
      </c>
      <c r="D487" s="595">
        <v>4640242180519</v>
      </c>
      <c r="E487" s="595"/>
      <c r="F487" s="62">
        <v>1.35</v>
      </c>
      <c r="G487" s="37">
        <v>8</v>
      </c>
      <c r="H487" s="62">
        <v>10.8</v>
      </c>
      <c r="I487" s="62">
        <v>11.234999999999999</v>
      </c>
      <c r="J487" s="37">
        <v>64</v>
      </c>
      <c r="K487" s="37" t="s">
        <v>119</v>
      </c>
      <c r="L487" s="37" t="s">
        <v>45</v>
      </c>
      <c r="M487" s="38" t="s">
        <v>89</v>
      </c>
      <c r="N487" s="38"/>
      <c r="O487" s="37">
        <v>50</v>
      </c>
      <c r="P487" s="612" t="s">
        <v>769</v>
      </c>
      <c r="Q487" s="597"/>
      <c r="R487" s="597"/>
      <c r="S487" s="597"/>
      <c r="T487" s="598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IFERROR(IF(Y487=0,"",ROUNDUP(Y487/H487,0)*0.01898),"")</f>
        <v/>
      </c>
      <c r="AA487" s="68" t="s">
        <v>45</v>
      </c>
      <c r="AB487" s="69" t="s">
        <v>45</v>
      </c>
      <c r="AC487" s="560" t="s">
        <v>770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767</v>
      </c>
      <c r="B488" s="63" t="s">
        <v>771</v>
      </c>
      <c r="C488" s="36">
        <v>4301020400</v>
      </c>
      <c r="D488" s="595">
        <v>4640242180519</v>
      </c>
      <c r="E488" s="595"/>
      <c r="F488" s="62">
        <v>1.5</v>
      </c>
      <c r="G488" s="37">
        <v>8</v>
      </c>
      <c r="H488" s="62">
        <v>12</v>
      </c>
      <c r="I488" s="62">
        <v>12.435</v>
      </c>
      <c r="J488" s="37">
        <v>64</v>
      </c>
      <c r="K488" s="37" t="s">
        <v>119</v>
      </c>
      <c r="L488" s="37" t="s">
        <v>45</v>
      </c>
      <c r="M488" s="38" t="s">
        <v>118</v>
      </c>
      <c r="N488" s="38"/>
      <c r="O488" s="37">
        <v>50</v>
      </c>
      <c r="P488" s="607" t="s">
        <v>772</v>
      </c>
      <c r="Q488" s="597"/>
      <c r="R488" s="597"/>
      <c r="S488" s="597"/>
      <c r="T488" s="598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62" t="s">
        <v>773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customHeight="1">
      <c r="A489" s="63" t="s">
        <v>774</v>
      </c>
      <c r="B489" s="63" t="s">
        <v>775</v>
      </c>
      <c r="C489" s="36">
        <v>4301020260</v>
      </c>
      <c r="D489" s="595">
        <v>4640242180526</v>
      </c>
      <c r="E489" s="595"/>
      <c r="F489" s="62">
        <v>1.8</v>
      </c>
      <c r="G489" s="37">
        <v>6</v>
      </c>
      <c r="H489" s="62">
        <v>10.8</v>
      </c>
      <c r="I489" s="62">
        <v>11.234999999999999</v>
      </c>
      <c r="J489" s="37">
        <v>64</v>
      </c>
      <c r="K489" s="37" t="s">
        <v>119</v>
      </c>
      <c r="L489" s="37" t="s">
        <v>45</v>
      </c>
      <c r="M489" s="38" t="s">
        <v>118</v>
      </c>
      <c r="N489" s="38"/>
      <c r="O489" s="37">
        <v>50</v>
      </c>
      <c r="P489" s="608" t="s">
        <v>776</v>
      </c>
      <c r="Q489" s="597"/>
      <c r="R489" s="597"/>
      <c r="S489" s="597"/>
      <c r="T489" s="598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IFERROR(IF(Y489=0,"",ROUNDUP(Y489/H489,0)*0.01898),"")</f>
        <v/>
      </c>
      <c r="AA489" s="68" t="s">
        <v>45</v>
      </c>
      <c r="AB489" s="69" t="s">
        <v>45</v>
      </c>
      <c r="AC489" s="564" t="s">
        <v>770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>
      <c r="A490" s="63" t="s">
        <v>777</v>
      </c>
      <c r="B490" s="63" t="s">
        <v>778</v>
      </c>
      <c r="C490" s="36">
        <v>4301020295</v>
      </c>
      <c r="D490" s="595">
        <v>4640242181363</v>
      </c>
      <c r="E490" s="595"/>
      <c r="F490" s="62">
        <v>0.4</v>
      </c>
      <c r="G490" s="37">
        <v>10</v>
      </c>
      <c r="H490" s="62">
        <v>4</v>
      </c>
      <c r="I490" s="62">
        <v>4.21</v>
      </c>
      <c r="J490" s="37">
        <v>132</v>
      </c>
      <c r="K490" s="37" t="s">
        <v>122</v>
      </c>
      <c r="L490" s="37" t="s">
        <v>45</v>
      </c>
      <c r="M490" s="38" t="s">
        <v>118</v>
      </c>
      <c r="N490" s="38"/>
      <c r="O490" s="37">
        <v>50</v>
      </c>
      <c r="P490" s="609" t="s">
        <v>779</v>
      </c>
      <c r="Q490" s="597"/>
      <c r="R490" s="597"/>
      <c r="S490" s="597"/>
      <c r="T490" s="598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66" t="s">
        <v>780</v>
      </c>
      <c r="AG490" s="78"/>
      <c r="AJ490" s="84" t="s">
        <v>45</v>
      </c>
      <c r="AK490" s="84">
        <v>0</v>
      </c>
      <c r="BB490" s="567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>
      <c r="A491" s="589"/>
      <c r="B491" s="589"/>
      <c r="C491" s="589"/>
      <c r="D491" s="589"/>
      <c r="E491" s="589"/>
      <c r="F491" s="589"/>
      <c r="G491" s="589"/>
      <c r="H491" s="589"/>
      <c r="I491" s="589"/>
      <c r="J491" s="589"/>
      <c r="K491" s="589"/>
      <c r="L491" s="589"/>
      <c r="M491" s="589"/>
      <c r="N491" s="589"/>
      <c r="O491" s="590"/>
      <c r="P491" s="586" t="s">
        <v>40</v>
      </c>
      <c r="Q491" s="587"/>
      <c r="R491" s="587"/>
      <c r="S491" s="587"/>
      <c r="T491" s="587"/>
      <c r="U491" s="587"/>
      <c r="V491" s="588"/>
      <c r="W491" s="42" t="s">
        <v>39</v>
      </c>
      <c r="X491" s="43">
        <f>IFERROR(X487/H487,"0")+IFERROR(X488/H488,"0")+IFERROR(X489/H489,"0")+IFERROR(X490/H490,"0")</f>
        <v>0</v>
      </c>
      <c r="Y491" s="43">
        <f>IFERROR(Y487/H487,"0")+IFERROR(Y488/H488,"0")+IFERROR(Y489/H489,"0")+IFERROR(Y490/H490,"0")</f>
        <v>0</v>
      </c>
      <c r="Z491" s="43">
        <f>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>
      <c r="A492" s="589"/>
      <c r="B492" s="589"/>
      <c r="C492" s="589"/>
      <c r="D492" s="589"/>
      <c r="E492" s="589"/>
      <c r="F492" s="589"/>
      <c r="G492" s="589"/>
      <c r="H492" s="589"/>
      <c r="I492" s="589"/>
      <c r="J492" s="589"/>
      <c r="K492" s="589"/>
      <c r="L492" s="589"/>
      <c r="M492" s="589"/>
      <c r="N492" s="589"/>
      <c r="O492" s="590"/>
      <c r="P492" s="586" t="s">
        <v>40</v>
      </c>
      <c r="Q492" s="587"/>
      <c r="R492" s="587"/>
      <c r="S492" s="587"/>
      <c r="T492" s="587"/>
      <c r="U492" s="587"/>
      <c r="V492" s="588"/>
      <c r="W492" s="42" t="s">
        <v>0</v>
      </c>
      <c r="X492" s="43">
        <f>IFERROR(SUM(X487:X490),"0")</f>
        <v>0</v>
      </c>
      <c r="Y492" s="43">
        <f>IFERROR(SUM(Y487:Y490),"0")</f>
        <v>0</v>
      </c>
      <c r="Z492" s="42"/>
      <c r="AA492" s="67"/>
      <c r="AB492" s="67"/>
      <c r="AC492" s="67"/>
    </row>
    <row r="493" spans="1:68" ht="14.25" customHeight="1">
      <c r="A493" s="600" t="s">
        <v>78</v>
      </c>
      <c r="B493" s="600"/>
      <c r="C493" s="600"/>
      <c r="D493" s="600"/>
      <c r="E493" s="600"/>
      <c r="F493" s="600"/>
      <c r="G493" s="600"/>
      <c r="H493" s="600"/>
      <c r="I493" s="600"/>
      <c r="J493" s="600"/>
      <c r="K493" s="600"/>
      <c r="L493" s="600"/>
      <c r="M493" s="600"/>
      <c r="N493" s="600"/>
      <c r="O493" s="600"/>
      <c r="P493" s="600"/>
      <c r="Q493" s="600"/>
      <c r="R493" s="600"/>
      <c r="S493" s="600"/>
      <c r="T493" s="600"/>
      <c r="U493" s="600"/>
      <c r="V493" s="600"/>
      <c r="W493" s="600"/>
      <c r="X493" s="600"/>
      <c r="Y493" s="600"/>
      <c r="Z493" s="600"/>
      <c r="AA493" s="66"/>
      <c r="AB493" s="66"/>
      <c r="AC493" s="80"/>
    </row>
    <row r="494" spans="1:68" ht="27" customHeight="1">
      <c r="A494" s="63" t="s">
        <v>781</v>
      </c>
      <c r="B494" s="63" t="s">
        <v>782</v>
      </c>
      <c r="C494" s="36">
        <v>4301031280</v>
      </c>
      <c r="D494" s="595">
        <v>4640242180816</v>
      </c>
      <c r="E494" s="595"/>
      <c r="F494" s="62">
        <v>0.7</v>
      </c>
      <c r="G494" s="37">
        <v>6</v>
      </c>
      <c r="H494" s="62">
        <v>4.2</v>
      </c>
      <c r="I494" s="62">
        <v>4.47</v>
      </c>
      <c r="J494" s="37">
        <v>132</v>
      </c>
      <c r="K494" s="37" t="s">
        <v>122</v>
      </c>
      <c r="L494" s="37" t="s">
        <v>45</v>
      </c>
      <c r="M494" s="38" t="s">
        <v>83</v>
      </c>
      <c r="N494" s="38"/>
      <c r="O494" s="37">
        <v>40</v>
      </c>
      <c r="P494" s="605" t="s">
        <v>783</v>
      </c>
      <c r="Q494" s="597"/>
      <c r="R494" s="597"/>
      <c r="S494" s="597"/>
      <c r="T494" s="59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8" t="s">
        <v>784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>
      <c r="A495" s="63" t="s">
        <v>785</v>
      </c>
      <c r="B495" s="63" t="s">
        <v>786</v>
      </c>
      <c r="C495" s="36">
        <v>4301031244</v>
      </c>
      <c r="D495" s="595">
        <v>4640242180595</v>
      </c>
      <c r="E495" s="595"/>
      <c r="F495" s="62">
        <v>0.7</v>
      </c>
      <c r="G495" s="37">
        <v>6</v>
      </c>
      <c r="H495" s="62">
        <v>4.2</v>
      </c>
      <c r="I495" s="62">
        <v>4.47</v>
      </c>
      <c r="J495" s="37">
        <v>132</v>
      </c>
      <c r="K495" s="37" t="s">
        <v>122</v>
      </c>
      <c r="L495" s="37" t="s">
        <v>45</v>
      </c>
      <c r="M495" s="38" t="s">
        <v>83</v>
      </c>
      <c r="N495" s="38"/>
      <c r="O495" s="37">
        <v>40</v>
      </c>
      <c r="P495" s="606" t="s">
        <v>787</v>
      </c>
      <c r="Q495" s="597"/>
      <c r="R495" s="597"/>
      <c r="S495" s="597"/>
      <c r="T495" s="598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70" t="s">
        <v>788</v>
      </c>
      <c r="AG495" s="78"/>
      <c r="AJ495" s="84" t="s">
        <v>45</v>
      </c>
      <c r="AK495" s="84">
        <v>0</v>
      </c>
      <c r="BB495" s="57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>
      <c r="A496" s="589"/>
      <c r="B496" s="589"/>
      <c r="C496" s="589"/>
      <c r="D496" s="589"/>
      <c r="E496" s="589"/>
      <c r="F496" s="589"/>
      <c r="G496" s="589"/>
      <c r="H496" s="589"/>
      <c r="I496" s="589"/>
      <c r="J496" s="589"/>
      <c r="K496" s="589"/>
      <c r="L496" s="589"/>
      <c r="M496" s="589"/>
      <c r="N496" s="589"/>
      <c r="O496" s="590"/>
      <c r="P496" s="586" t="s">
        <v>40</v>
      </c>
      <c r="Q496" s="587"/>
      <c r="R496" s="587"/>
      <c r="S496" s="587"/>
      <c r="T496" s="587"/>
      <c r="U496" s="587"/>
      <c r="V496" s="588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>
      <c r="A497" s="589"/>
      <c r="B497" s="589"/>
      <c r="C497" s="589"/>
      <c r="D497" s="589"/>
      <c r="E497" s="589"/>
      <c r="F497" s="589"/>
      <c r="G497" s="589"/>
      <c r="H497" s="589"/>
      <c r="I497" s="589"/>
      <c r="J497" s="589"/>
      <c r="K497" s="589"/>
      <c r="L497" s="589"/>
      <c r="M497" s="589"/>
      <c r="N497" s="589"/>
      <c r="O497" s="590"/>
      <c r="P497" s="586" t="s">
        <v>40</v>
      </c>
      <c r="Q497" s="587"/>
      <c r="R497" s="587"/>
      <c r="S497" s="587"/>
      <c r="T497" s="587"/>
      <c r="U497" s="587"/>
      <c r="V497" s="588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>
      <c r="A498" s="600" t="s">
        <v>85</v>
      </c>
      <c r="B498" s="600"/>
      <c r="C498" s="600"/>
      <c r="D498" s="600"/>
      <c r="E498" s="600"/>
      <c r="F498" s="600"/>
      <c r="G498" s="600"/>
      <c r="H498" s="600"/>
      <c r="I498" s="600"/>
      <c r="J498" s="600"/>
      <c r="K498" s="600"/>
      <c r="L498" s="600"/>
      <c r="M498" s="600"/>
      <c r="N498" s="600"/>
      <c r="O498" s="600"/>
      <c r="P498" s="600"/>
      <c r="Q498" s="600"/>
      <c r="R498" s="600"/>
      <c r="S498" s="600"/>
      <c r="T498" s="600"/>
      <c r="U498" s="600"/>
      <c r="V498" s="600"/>
      <c r="W498" s="600"/>
      <c r="X498" s="600"/>
      <c r="Y498" s="600"/>
      <c r="Z498" s="600"/>
      <c r="AA498" s="66"/>
      <c r="AB498" s="66"/>
      <c r="AC498" s="80"/>
    </row>
    <row r="499" spans="1:68" ht="27" customHeight="1">
      <c r="A499" s="63" t="s">
        <v>789</v>
      </c>
      <c r="B499" s="63" t="s">
        <v>790</v>
      </c>
      <c r="C499" s="36">
        <v>4301052046</v>
      </c>
      <c r="D499" s="595">
        <v>4640242180533</v>
      </c>
      <c r="E499" s="595"/>
      <c r="F499" s="62">
        <v>1.5</v>
      </c>
      <c r="G499" s="37">
        <v>6</v>
      </c>
      <c r="H499" s="62">
        <v>9</v>
      </c>
      <c r="I499" s="62">
        <v>9.5190000000000001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45</v>
      </c>
      <c r="P499" s="602" t="s">
        <v>791</v>
      </c>
      <c r="Q499" s="597"/>
      <c r="R499" s="597"/>
      <c r="S499" s="597"/>
      <c r="T499" s="59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792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>
      <c r="A500" s="63" t="s">
        <v>793</v>
      </c>
      <c r="B500" s="63" t="s">
        <v>794</v>
      </c>
      <c r="C500" s="36">
        <v>4301051920</v>
      </c>
      <c r="D500" s="595">
        <v>4640242181233</v>
      </c>
      <c r="E500" s="595"/>
      <c r="F500" s="62">
        <v>0.3</v>
      </c>
      <c r="G500" s="37">
        <v>6</v>
      </c>
      <c r="H500" s="62">
        <v>1.8</v>
      </c>
      <c r="I500" s="62">
        <v>2.0640000000000001</v>
      </c>
      <c r="J500" s="37">
        <v>182</v>
      </c>
      <c r="K500" s="37" t="s">
        <v>90</v>
      </c>
      <c r="L500" s="37" t="s">
        <v>45</v>
      </c>
      <c r="M500" s="38" t="s">
        <v>105</v>
      </c>
      <c r="N500" s="38"/>
      <c r="O500" s="37">
        <v>45</v>
      </c>
      <c r="P500" s="603" t="s">
        <v>795</v>
      </c>
      <c r="Q500" s="597"/>
      <c r="R500" s="597"/>
      <c r="S500" s="597"/>
      <c r="T500" s="59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4" t="s">
        <v>792</v>
      </c>
      <c r="AG500" s="78"/>
      <c r="AJ500" s="84" t="s">
        <v>45</v>
      </c>
      <c r="AK500" s="84">
        <v>0</v>
      </c>
      <c r="BB500" s="575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>
      <c r="A501" s="589"/>
      <c r="B501" s="589"/>
      <c r="C501" s="589"/>
      <c r="D501" s="589"/>
      <c r="E501" s="589"/>
      <c r="F501" s="589"/>
      <c r="G501" s="589"/>
      <c r="H501" s="589"/>
      <c r="I501" s="589"/>
      <c r="J501" s="589"/>
      <c r="K501" s="589"/>
      <c r="L501" s="589"/>
      <c r="M501" s="589"/>
      <c r="N501" s="589"/>
      <c r="O501" s="590"/>
      <c r="P501" s="586" t="s">
        <v>40</v>
      </c>
      <c r="Q501" s="587"/>
      <c r="R501" s="587"/>
      <c r="S501" s="587"/>
      <c r="T501" s="587"/>
      <c r="U501" s="587"/>
      <c r="V501" s="588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>
      <c r="A502" s="589"/>
      <c r="B502" s="589"/>
      <c r="C502" s="589"/>
      <c r="D502" s="589"/>
      <c r="E502" s="589"/>
      <c r="F502" s="589"/>
      <c r="G502" s="589"/>
      <c r="H502" s="589"/>
      <c r="I502" s="589"/>
      <c r="J502" s="589"/>
      <c r="K502" s="589"/>
      <c r="L502" s="589"/>
      <c r="M502" s="589"/>
      <c r="N502" s="589"/>
      <c r="O502" s="590"/>
      <c r="P502" s="586" t="s">
        <v>40</v>
      </c>
      <c r="Q502" s="587"/>
      <c r="R502" s="587"/>
      <c r="S502" s="587"/>
      <c r="T502" s="587"/>
      <c r="U502" s="587"/>
      <c r="V502" s="588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4.25" customHeight="1">
      <c r="A503" s="600" t="s">
        <v>185</v>
      </c>
      <c r="B503" s="600"/>
      <c r="C503" s="600"/>
      <c r="D503" s="600"/>
      <c r="E503" s="600"/>
      <c r="F503" s="600"/>
      <c r="G503" s="600"/>
      <c r="H503" s="600"/>
      <c r="I503" s="600"/>
      <c r="J503" s="600"/>
      <c r="K503" s="600"/>
      <c r="L503" s="600"/>
      <c r="M503" s="600"/>
      <c r="N503" s="600"/>
      <c r="O503" s="600"/>
      <c r="P503" s="600"/>
      <c r="Q503" s="600"/>
      <c r="R503" s="600"/>
      <c r="S503" s="600"/>
      <c r="T503" s="600"/>
      <c r="U503" s="600"/>
      <c r="V503" s="600"/>
      <c r="W503" s="600"/>
      <c r="X503" s="600"/>
      <c r="Y503" s="600"/>
      <c r="Z503" s="600"/>
      <c r="AA503" s="66"/>
      <c r="AB503" s="66"/>
      <c r="AC503" s="80"/>
    </row>
    <row r="504" spans="1:68" ht="27" customHeight="1">
      <c r="A504" s="63" t="s">
        <v>796</v>
      </c>
      <c r="B504" s="63" t="s">
        <v>797</v>
      </c>
      <c r="C504" s="36">
        <v>4301060491</v>
      </c>
      <c r="D504" s="595">
        <v>4640242180120</v>
      </c>
      <c r="E504" s="595"/>
      <c r="F504" s="62">
        <v>1.5</v>
      </c>
      <c r="G504" s="37">
        <v>6</v>
      </c>
      <c r="H504" s="62">
        <v>9</v>
      </c>
      <c r="I504" s="62">
        <v>9.4350000000000005</v>
      </c>
      <c r="J504" s="37">
        <v>64</v>
      </c>
      <c r="K504" s="37" t="s">
        <v>119</v>
      </c>
      <c r="L504" s="37" t="s">
        <v>45</v>
      </c>
      <c r="M504" s="38" t="s">
        <v>89</v>
      </c>
      <c r="N504" s="38"/>
      <c r="O504" s="37">
        <v>40</v>
      </c>
      <c r="P504" s="604" t="s">
        <v>798</v>
      </c>
      <c r="Q504" s="597"/>
      <c r="R504" s="597"/>
      <c r="S504" s="597"/>
      <c r="T504" s="598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6" t="s">
        <v>799</v>
      </c>
      <c r="AG504" s="78"/>
      <c r="AJ504" s="84" t="s">
        <v>45</v>
      </c>
      <c r="AK504" s="84">
        <v>0</v>
      </c>
      <c r="BB504" s="577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>
      <c r="A505" s="63" t="s">
        <v>800</v>
      </c>
      <c r="B505" s="63" t="s">
        <v>801</v>
      </c>
      <c r="C505" s="36">
        <v>4301060498</v>
      </c>
      <c r="D505" s="595">
        <v>4640242180137</v>
      </c>
      <c r="E505" s="595"/>
      <c r="F505" s="62">
        <v>1.5</v>
      </c>
      <c r="G505" s="37">
        <v>6</v>
      </c>
      <c r="H505" s="62">
        <v>9</v>
      </c>
      <c r="I505" s="62">
        <v>9.4350000000000005</v>
      </c>
      <c r="J505" s="37">
        <v>64</v>
      </c>
      <c r="K505" s="37" t="s">
        <v>119</v>
      </c>
      <c r="L505" s="37" t="s">
        <v>45</v>
      </c>
      <c r="M505" s="38" t="s">
        <v>105</v>
      </c>
      <c r="N505" s="38"/>
      <c r="O505" s="37">
        <v>40</v>
      </c>
      <c r="P505" s="596" t="s">
        <v>802</v>
      </c>
      <c r="Q505" s="597"/>
      <c r="R505" s="597"/>
      <c r="S505" s="597"/>
      <c r="T505" s="59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IFERROR(IF(Y505=0,"",ROUNDUP(Y505/H505,0)*0.01898),"")</f>
        <v/>
      </c>
      <c r="AA505" s="68" t="s">
        <v>45</v>
      </c>
      <c r="AB505" s="69" t="s">
        <v>45</v>
      </c>
      <c r="AC505" s="578" t="s">
        <v>803</v>
      </c>
      <c r="AG505" s="78"/>
      <c r="AJ505" s="84" t="s">
        <v>45</v>
      </c>
      <c r="AK505" s="84">
        <v>0</v>
      </c>
      <c r="BB505" s="579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>
      <c r="A506" s="589"/>
      <c r="B506" s="589"/>
      <c r="C506" s="589"/>
      <c r="D506" s="589"/>
      <c r="E506" s="589"/>
      <c r="F506" s="589"/>
      <c r="G506" s="589"/>
      <c r="H506" s="589"/>
      <c r="I506" s="589"/>
      <c r="J506" s="589"/>
      <c r="K506" s="589"/>
      <c r="L506" s="589"/>
      <c r="M506" s="589"/>
      <c r="N506" s="589"/>
      <c r="O506" s="590"/>
      <c r="P506" s="586" t="s">
        <v>40</v>
      </c>
      <c r="Q506" s="587"/>
      <c r="R506" s="587"/>
      <c r="S506" s="587"/>
      <c r="T506" s="587"/>
      <c r="U506" s="587"/>
      <c r="V506" s="588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>
      <c r="A507" s="589"/>
      <c r="B507" s="589"/>
      <c r="C507" s="589"/>
      <c r="D507" s="589"/>
      <c r="E507" s="589"/>
      <c r="F507" s="589"/>
      <c r="G507" s="589"/>
      <c r="H507" s="589"/>
      <c r="I507" s="589"/>
      <c r="J507" s="589"/>
      <c r="K507" s="589"/>
      <c r="L507" s="589"/>
      <c r="M507" s="589"/>
      <c r="N507" s="589"/>
      <c r="O507" s="590"/>
      <c r="P507" s="586" t="s">
        <v>40</v>
      </c>
      <c r="Q507" s="587"/>
      <c r="R507" s="587"/>
      <c r="S507" s="587"/>
      <c r="T507" s="587"/>
      <c r="U507" s="587"/>
      <c r="V507" s="588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6.5" customHeight="1">
      <c r="A508" s="599" t="s">
        <v>804</v>
      </c>
      <c r="B508" s="599"/>
      <c r="C508" s="599"/>
      <c r="D508" s="599"/>
      <c r="E508" s="599"/>
      <c r="F508" s="599"/>
      <c r="G508" s="599"/>
      <c r="H508" s="599"/>
      <c r="I508" s="599"/>
      <c r="J508" s="599"/>
      <c r="K508" s="599"/>
      <c r="L508" s="599"/>
      <c r="M508" s="599"/>
      <c r="N508" s="599"/>
      <c r="O508" s="599"/>
      <c r="P508" s="599"/>
      <c r="Q508" s="599"/>
      <c r="R508" s="599"/>
      <c r="S508" s="599"/>
      <c r="T508" s="599"/>
      <c r="U508" s="599"/>
      <c r="V508" s="599"/>
      <c r="W508" s="599"/>
      <c r="X508" s="599"/>
      <c r="Y508" s="599"/>
      <c r="Z508" s="599"/>
      <c r="AA508" s="65"/>
      <c r="AB508" s="65"/>
      <c r="AC508" s="79"/>
    </row>
    <row r="509" spans="1:68" ht="14.25" customHeight="1">
      <c r="A509" s="600" t="s">
        <v>150</v>
      </c>
      <c r="B509" s="600"/>
      <c r="C509" s="600"/>
      <c r="D509" s="600"/>
      <c r="E509" s="600"/>
      <c r="F509" s="600"/>
      <c r="G509" s="600"/>
      <c r="H509" s="600"/>
      <c r="I509" s="600"/>
      <c r="J509" s="600"/>
      <c r="K509" s="600"/>
      <c r="L509" s="600"/>
      <c r="M509" s="600"/>
      <c r="N509" s="600"/>
      <c r="O509" s="600"/>
      <c r="P509" s="600"/>
      <c r="Q509" s="600"/>
      <c r="R509" s="600"/>
      <c r="S509" s="600"/>
      <c r="T509" s="600"/>
      <c r="U509" s="600"/>
      <c r="V509" s="600"/>
      <c r="W509" s="600"/>
      <c r="X509" s="600"/>
      <c r="Y509" s="600"/>
      <c r="Z509" s="600"/>
      <c r="AA509" s="66"/>
      <c r="AB509" s="66"/>
      <c r="AC509" s="80"/>
    </row>
    <row r="510" spans="1:68" ht="27" customHeight="1">
      <c r="A510" s="63" t="s">
        <v>805</v>
      </c>
      <c r="B510" s="63" t="s">
        <v>806</v>
      </c>
      <c r="C510" s="36">
        <v>4301020314</v>
      </c>
      <c r="D510" s="595">
        <v>4640242180090</v>
      </c>
      <c r="E510" s="595"/>
      <c r="F510" s="62">
        <v>1.5</v>
      </c>
      <c r="G510" s="37">
        <v>8</v>
      </c>
      <c r="H510" s="62">
        <v>12</v>
      </c>
      <c r="I510" s="62">
        <v>12.435</v>
      </c>
      <c r="J510" s="37">
        <v>64</v>
      </c>
      <c r="K510" s="37" t="s">
        <v>119</v>
      </c>
      <c r="L510" s="37" t="s">
        <v>45</v>
      </c>
      <c r="M510" s="38" t="s">
        <v>118</v>
      </c>
      <c r="N510" s="38"/>
      <c r="O510" s="37">
        <v>50</v>
      </c>
      <c r="P510" s="601" t="s">
        <v>807</v>
      </c>
      <c r="Q510" s="597"/>
      <c r="R510" s="597"/>
      <c r="S510" s="597"/>
      <c r="T510" s="59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IFERROR(IF(Y510=0,"",ROUNDUP(Y510/H510,0)*0.01898),"")</f>
        <v/>
      </c>
      <c r="AA510" s="68" t="s">
        <v>45</v>
      </c>
      <c r="AB510" s="69" t="s">
        <v>45</v>
      </c>
      <c r="AC510" s="580" t="s">
        <v>808</v>
      </c>
      <c r="AG510" s="78"/>
      <c r="AJ510" s="84" t="s">
        <v>45</v>
      </c>
      <c r="AK510" s="84">
        <v>0</v>
      </c>
      <c r="BB510" s="58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>
      <c r="A511" s="589"/>
      <c r="B511" s="589"/>
      <c r="C511" s="589"/>
      <c r="D511" s="589"/>
      <c r="E511" s="589"/>
      <c r="F511" s="589"/>
      <c r="G511" s="589"/>
      <c r="H511" s="589"/>
      <c r="I511" s="589"/>
      <c r="J511" s="589"/>
      <c r="K511" s="589"/>
      <c r="L511" s="589"/>
      <c r="M511" s="589"/>
      <c r="N511" s="589"/>
      <c r="O511" s="590"/>
      <c r="P511" s="586" t="s">
        <v>40</v>
      </c>
      <c r="Q511" s="587"/>
      <c r="R511" s="587"/>
      <c r="S511" s="587"/>
      <c r="T511" s="587"/>
      <c r="U511" s="587"/>
      <c r="V511" s="588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>
      <c r="A512" s="589"/>
      <c r="B512" s="589"/>
      <c r="C512" s="589"/>
      <c r="D512" s="589"/>
      <c r="E512" s="589"/>
      <c r="F512" s="589"/>
      <c r="G512" s="589"/>
      <c r="H512" s="589"/>
      <c r="I512" s="589"/>
      <c r="J512" s="589"/>
      <c r="K512" s="589"/>
      <c r="L512" s="589"/>
      <c r="M512" s="589"/>
      <c r="N512" s="589"/>
      <c r="O512" s="590"/>
      <c r="P512" s="586" t="s">
        <v>40</v>
      </c>
      <c r="Q512" s="587"/>
      <c r="R512" s="587"/>
      <c r="S512" s="587"/>
      <c r="T512" s="587"/>
      <c r="U512" s="587"/>
      <c r="V512" s="588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32" ht="15" customHeight="1">
      <c r="A513" s="589"/>
      <c r="B513" s="589"/>
      <c r="C513" s="589"/>
      <c r="D513" s="589"/>
      <c r="E513" s="589"/>
      <c r="F513" s="589"/>
      <c r="G513" s="589"/>
      <c r="H513" s="589"/>
      <c r="I513" s="589"/>
      <c r="J513" s="589"/>
      <c r="K513" s="589"/>
      <c r="L513" s="589"/>
      <c r="M513" s="589"/>
      <c r="N513" s="589"/>
      <c r="O513" s="594"/>
      <c r="P513" s="591" t="s">
        <v>33</v>
      </c>
      <c r="Q513" s="592"/>
      <c r="R513" s="592"/>
      <c r="S513" s="592"/>
      <c r="T513" s="592"/>
      <c r="U513" s="592"/>
      <c r="V513" s="593"/>
      <c r="W513" s="42" t="s">
        <v>0</v>
      </c>
      <c r="X513" s="43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18047.400000000001</v>
      </c>
      <c r="Y513" s="43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18139.810000000001</v>
      </c>
      <c r="Z513" s="42"/>
      <c r="AA513" s="67"/>
      <c r="AB513" s="67"/>
      <c r="AC513" s="67"/>
    </row>
    <row r="514" spans="1:32">
      <c r="A514" s="589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89"/>
      <c r="O514" s="594"/>
      <c r="P514" s="591" t="s">
        <v>34</v>
      </c>
      <c r="Q514" s="592"/>
      <c r="R514" s="592"/>
      <c r="S514" s="592"/>
      <c r="T514" s="592"/>
      <c r="U514" s="592"/>
      <c r="V514" s="593"/>
      <c r="W514" s="42" t="s">
        <v>0</v>
      </c>
      <c r="X514" s="43">
        <f>IFERROR(SUM(BM22:BM510),"0")</f>
        <v>18847.119224555401</v>
      </c>
      <c r="Y514" s="43">
        <f>IFERROR(SUM(BN22:BN510),"0")</f>
        <v>18944.532000000003</v>
      </c>
      <c r="Z514" s="42"/>
      <c r="AA514" s="67"/>
      <c r="AB514" s="67"/>
      <c r="AC514" s="67"/>
    </row>
    <row r="515" spans="1:32">
      <c r="A515" s="589"/>
      <c r="B515" s="589"/>
      <c r="C515" s="589"/>
      <c r="D515" s="589"/>
      <c r="E515" s="589"/>
      <c r="F515" s="589"/>
      <c r="G515" s="589"/>
      <c r="H515" s="589"/>
      <c r="I515" s="589"/>
      <c r="J515" s="589"/>
      <c r="K515" s="589"/>
      <c r="L515" s="589"/>
      <c r="M515" s="589"/>
      <c r="N515" s="589"/>
      <c r="O515" s="594"/>
      <c r="P515" s="591" t="s">
        <v>35</v>
      </c>
      <c r="Q515" s="592"/>
      <c r="R515" s="592"/>
      <c r="S515" s="592"/>
      <c r="T515" s="592"/>
      <c r="U515" s="592"/>
      <c r="V515" s="593"/>
      <c r="W515" s="42" t="s">
        <v>20</v>
      </c>
      <c r="X515" s="44">
        <f>ROUNDUP(SUM(BO22:BO510),0)</f>
        <v>28</v>
      </c>
      <c r="Y515" s="44">
        <f>ROUNDUP(SUM(BP22:BP510),0)</f>
        <v>29</v>
      </c>
      <c r="Z515" s="42"/>
      <c r="AA515" s="67"/>
      <c r="AB515" s="67"/>
      <c r="AC515" s="67"/>
    </row>
    <row r="516" spans="1:32">
      <c r="A516" s="589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89"/>
      <c r="O516" s="594"/>
      <c r="P516" s="591" t="s">
        <v>36</v>
      </c>
      <c r="Q516" s="592"/>
      <c r="R516" s="592"/>
      <c r="S516" s="592"/>
      <c r="T516" s="592"/>
      <c r="U516" s="592"/>
      <c r="V516" s="593"/>
      <c r="W516" s="42" t="s">
        <v>0</v>
      </c>
      <c r="X516" s="43">
        <f>GrossWeightTotal+PalletQtyTotal*25</f>
        <v>19547.119224555401</v>
      </c>
      <c r="Y516" s="43">
        <f>GrossWeightTotalR+PalletQtyTotalR*25</f>
        <v>19669.532000000003</v>
      </c>
      <c r="Z516" s="42"/>
      <c r="AA516" s="67"/>
      <c r="AB516" s="67"/>
      <c r="AC516" s="67"/>
    </row>
    <row r="517" spans="1:32">
      <c r="A517" s="589"/>
      <c r="B517" s="589"/>
      <c r="C517" s="589"/>
      <c r="D517" s="589"/>
      <c r="E517" s="589"/>
      <c r="F517" s="589"/>
      <c r="G517" s="589"/>
      <c r="H517" s="589"/>
      <c r="I517" s="589"/>
      <c r="J517" s="589"/>
      <c r="K517" s="589"/>
      <c r="L517" s="589"/>
      <c r="M517" s="589"/>
      <c r="N517" s="589"/>
      <c r="O517" s="594"/>
      <c r="P517" s="591" t="s">
        <v>37</v>
      </c>
      <c r="Q517" s="592"/>
      <c r="R517" s="592"/>
      <c r="S517" s="592"/>
      <c r="T517" s="592"/>
      <c r="U517" s="592"/>
      <c r="V517" s="593"/>
      <c r="W517" s="42" t="s">
        <v>20</v>
      </c>
      <c r="X517" s="43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2098.8392950549814</v>
      </c>
      <c r="Y517" s="43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2113</v>
      </c>
      <c r="Z517" s="42"/>
      <c r="AA517" s="67"/>
      <c r="AB517" s="67"/>
      <c r="AC517" s="67"/>
    </row>
    <row r="518" spans="1:32" ht="14.25">
      <c r="A518" s="589"/>
      <c r="B518" s="589"/>
      <c r="C518" s="589"/>
      <c r="D518" s="589"/>
      <c r="E518" s="589"/>
      <c r="F518" s="589"/>
      <c r="G518" s="589"/>
      <c r="H518" s="589"/>
      <c r="I518" s="589"/>
      <c r="J518" s="589"/>
      <c r="K518" s="589"/>
      <c r="L518" s="589"/>
      <c r="M518" s="589"/>
      <c r="N518" s="589"/>
      <c r="O518" s="594"/>
      <c r="P518" s="591" t="s">
        <v>38</v>
      </c>
      <c r="Q518" s="592"/>
      <c r="R518" s="592"/>
      <c r="S518" s="592"/>
      <c r="T518" s="592"/>
      <c r="U518" s="592"/>
      <c r="V518" s="593"/>
      <c r="W518" s="45" t="s">
        <v>51</v>
      </c>
      <c r="X518" s="42"/>
      <c r="Y518" s="42"/>
      <c r="Z518" s="42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32.209629999999997</v>
      </c>
      <c r="AA518" s="67"/>
      <c r="AB518" s="67"/>
      <c r="AC518" s="67"/>
    </row>
    <row r="519" spans="1:32" ht="13.5" thickBot="1"/>
    <row r="520" spans="1:32" ht="27" thickTop="1" thickBot="1">
      <c r="A520" s="46" t="s">
        <v>9</v>
      </c>
      <c r="B520" s="85" t="s">
        <v>77</v>
      </c>
      <c r="C520" s="582" t="s">
        <v>112</v>
      </c>
      <c r="D520" s="582" t="s">
        <v>112</v>
      </c>
      <c r="E520" s="582" t="s">
        <v>112</v>
      </c>
      <c r="F520" s="582" t="s">
        <v>112</v>
      </c>
      <c r="G520" s="582" t="s">
        <v>112</v>
      </c>
      <c r="H520" s="582" t="s">
        <v>112</v>
      </c>
      <c r="I520" s="582" t="s">
        <v>273</v>
      </c>
      <c r="J520" s="582" t="s">
        <v>273</v>
      </c>
      <c r="K520" s="582" t="s">
        <v>273</v>
      </c>
      <c r="L520" s="582" t="s">
        <v>273</v>
      </c>
      <c r="M520" s="582" t="s">
        <v>273</v>
      </c>
      <c r="N520" s="583"/>
      <c r="O520" s="582" t="s">
        <v>273</v>
      </c>
      <c r="P520" s="582" t="s">
        <v>273</v>
      </c>
      <c r="Q520" s="582" t="s">
        <v>273</v>
      </c>
      <c r="R520" s="582" t="s">
        <v>273</v>
      </c>
      <c r="S520" s="582" t="s">
        <v>273</v>
      </c>
      <c r="T520" s="582" t="s">
        <v>564</v>
      </c>
      <c r="U520" s="582" t="s">
        <v>564</v>
      </c>
      <c r="V520" s="582" t="s">
        <v>621</v>
      </c>
      <c r="W520" s="582" t="s">
        <v>621</v>
      </c>
      <c r="X520" s="582" t="s">
        <v>621</v>
      </c>
      <c r="Y520" s="582" t="s">
        <v>621</v>
      </c>
      <c r="Z520" s="85" t="s">
        <v>681</v>
      </c>
      <c r="AA520" s="582" t="s">
        <v>751</v>
      </c>
      <c r="AB520" s="582" t="s">
        <v>751</v>
      </c>
      <c r="AC520" s="60"/>
      <c r="AF520" s="1"/>
    </row>
    <row r="521" spans="1:32" ht="14.25" customHeight="1" thickTop="1">
      <c r="A521" s="584" t="s">
        <v>10</v>
      </c>
      <c r="B521" s="582" t="s">
        <v>77</v>
      </c>
      <c r="C521" s="582" t="s">
        <v>113</v>
      </c>
      <c r="D521" s="582" t="s">
        <v>130</v>
      </c>
      <c r="E521" s="582" t="s">
        <v>192</v>
      </c>
      <c r="F521" s="582" t="s">
        <v>215</v>
      </c>
      <c r="G521" s="582" t="s">
        <v>248</v>
      </c>
      <c r="H521" s="582" t="s">
        <v>112</v>
      </c>
      <c r="I521" s="582" t="s">
        <v>274</v>
      </c>
      <c r="J521" s="582" t="s">
        <v>314</v>
      </c>
      <c r="K521" s="582" t="s">
        <v>375</v>
      </c>
      <c r="L521" s="582" t="s">
        <v>417</v>
      </c>
      <c r="M521" s="582" t="s">
        <v>433</v>
      </c>
      <c r="N521" s="1"/>
      <c r="O521" s="582" t="s">
        <v>446</v>
      </c>
      <c r="P521" s="582" t="s">
        <v>456</v>
      </c>
      <c r="Q521" s="582" t="s">
        <v>463</v>
      </c>
      <c r="R521" s="582" t="s">
        <v>468</v>
      </c>
      <c r="S521" s="582" t="s">
        <v>554</v>
      </c>
      <c r="T521" s="582" t="s">
        <v>565</v>
      </c>
      <c r="U521" s="582" t="s">
        <v>599</v>
      </c>
      <c r="V521" s="582" t="s">
        <v>622</v>
      </c>
      <c r="W521" s="582" t="s">
        <v>654</v>
      </c>
      <c r="X521" s="582" t="s">
        <v>673</v>
      </c>
      <c r="Y521" s="582" t="s">
        <v>677</v>
      </c>
      <c r="Z521" s="582" t="s">
        <v>681</v>
      </c>
      <c r="AA521" s="582" t="s">
        <v>751</v>
      </c>
      <c r="AB521" s="582" t="s">
        <v>804</v>
      </c>
      <c r="AC521" s="60"/>
      <c r="AF521" s="1"/>
    </row>
    <row r="522" spans="1:32" ht="13.5" thickBot="1">
      <c r="A522" s="585"/>
      <c r="B522" s="582"/>
      <c r="C522" s="582"/>
      <c r="D522" s="582"/>
      <c r="E522" s="582"/>
      <c r="F522" s="582"/>
      <c r="G522" s="582"/>
      <c r="H522" s="582"/>
      <c r="I522" s="582"/>
      <c r="J522" s="582"/>
      <c r="K522" s="582"/>
      <c r="L522" s="582"/>
      <c r="M522" s="582"/>
      <c r="N522" s="1"/>
      <c r="O522" s="582"/>
      <c r="P522" s="582"/>
      <c r="Q522" s="582"/>
      <c r="R522" s="582"/>
      <c r="S522" s="582"/>
      <c r="T522" s="582"/>
      <c r="U522" s="582"/>
      <c r="V522" s="582"/>
      <c r="W522" s="582"/>
      <c r="X522" s="582"/>
      <c r="Y522" s="582"/>
      <c r="Z522" s="582"/>
      <c r="AA522" s="582"/>
      <c r="AB522" s="582"/>
      <c r="AC522" s="60"/>
      <c r="AF522" s="1"/>
    </row>
    <row r="523" spans="1:32" ht="18" thickTop="1" thickBot="1">
      <c r="A523" s="46" t="s">
        <v>13</v>
      </c>
      <c r="B523" s="52">
        <f>IFERROR(Y22*1,"0")+IFERROR(Y26*1,"0")+IFERROR(Y27*1,"0")+IFERROR(Y28*1,"0")+IFERROR(Y29*1,"0")+IFERROR(Y30*1,"0")+IFERROR(Y31*1,"0")+IFERROR(Y35*1,"0")</f>
        <v>0</v>
      </c>
      <c r="C523" s="52">
        <f>IFERROR(Y41*1,"0")+IFERROR(Y42*1,"0")+IFERROR(Y43*1,"0")+IFERROR(Y47*1,"0")</f>
        <v>835.2</v>
      </c>
      <c r="D523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859.2</v>
      </c>
      <c r="E523" s="52">
        <f>IFERROR(Y89*1,"0")+IFERROR(Y90*1,"0")+IFERROR(Y91*1,"0")+IFERROR(Y95*1,"0")+IFERROR(Y96*1,"0")+IFERROR(Y97*1,"0")+IFERROR(Y98*1,"0")+IFERROR(Y99*1,"0")+IFERROR(Y100*1,"0")</f>
        <v>629.1</v>
      </c>
      <c r="F523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3" s="52">
        <f>IFERROR(Y131*1,"0")+IFERROR(Y132*1,"0")+IFERROR(Y136*1,"0")+IFERROR(Y137*1,"0")+IFERROR(Y141*1,"0")+IFERROR(Y142*1,"0")</f>
        <v>0</v>
      </c>
      <c r="H523" s="52">
        <f>IFERROR(Y147*1,"0")+IFERROR(Y151*1,"0")+IFERROR(Y152*1,"0")+IFERROR(Y153*1,"0")</f>
        <v>204</v>
      </c>
      <c r="I523" s="52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52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507.60000000000008</v>
      </c>
      <c r="K523" s="52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52">
        <f>IFERROR(Y254*1,"0")+IFERROR(Y255*1,"0")+IFERROR(Y256*1,"0")+IFERROR(Y257*1,"0")+IFERROR(Y258*1,"0")</f>
        <v>168</v>
      </c>
      <c r="M523" s="52">
        <f>IFERROR(Y263*1,"0")+IFERROR(Y264*1,"0")+IFERROR(Y265*1,"0")+IFERROR(Y266*1,"0")</f>
        <v>0</v>
      </c>
      <c r="N523" s="1"/>
      <c r="O523" s="52">
        <f>IFERROR(Y271*1,"0")+IFERROR(Y272*1,"0")+IFERROR(Y273*1,"0")</f>
        <v>0</v>
      </c>
      <c r="P523" s="52">
        <f>IFERROR(Y278*1,"0")+IFERROR(Y282*1,"0")</f>
        <v>36</v>
      </c>
      <c r="Q523" s="52">
        <f>IFERROR(Y287*1,"0")</f>
        <v>0</v>
      </c>
      <c r="R523" s="52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3535.6500000000005</v>
      </c>
      <c r="S523" s="52">
        <f>IFERROR(Y340*1,"0")+IFERROR(Y341*1,"0")+IFERROR(Y342*1,"0")</f>
        <v>378.9</v>
      </c>
      <c r="T523" s="52">
        <f>IFERROR(Y348*1,"0")+IFERROR(Y349*1,"0")+IFERROR(Y350*1,"0")+IFERROR(Y351*1,"0")+IFERROR(Y352*1,"0")+IFERROR(Y353*1,"0")+IFERROR(Y354*1,"0")+IFERROR(Y358*1,"0")+IFERROR(Y359*1,"0")+IFERROR(Y363*1,"0")+IFERROR(Y364*1,"0")+IFERROR(Y368*1,"0")</f>
        <v>9352</v>
      </c>
      <c r="U523" s="52">
        <f>IFERROR(Y373*1,"0")+IFERROR(Y374*1,"0")+IFERROR(Y375*1,"0")+IFERROR(Y376*1,"0")+IFERROR(Y380*1,"0")+IFERROR(Y384*1,"0")+IFERROR(Y385*1,"0")+IFERROR(Y389*1,"0")</f>
        <v>0</v>
      </c>
      <c r="V523" s="52">
        <f>IFERROR(Y395*1,"0")+IFERROR(Y396*1,"0")+IFERROR(Y397*1,"0")+IFERROR(Y398*1,"0")+IFERROR(Y399*1,"0")+IFERROR(Y400*1,"0")+IFERROR(Y401*1,"0")+IFERROR(Y402*1,"0")+IFERROR(Y403*1,"0")+IFERROR(Y404*1,"0")+IFERROR(Y408*1,"0")+IFERROR(Y409*1,"0")</f>
        <v>54</v>
      </c>
      <c r="W523" s="52">
        <f>IFERROR(Y414*1,"0")+IFERROR(Y415*1,"0")+IFERROR(Y419*1,"0")+IFERROR(Y420*1,"0")+IFERROR(Y421*1,"0")+IFERROR(Y422*1,"0")</f>
        <v>64.800000000000011</v>
      </c>
      <c r="X523" s="52">
        <f>IFERROR(Y427*1,"0")</f>
        <v>0</v>
      </c>
      <c r="Y523" s="52">
        <f>IFERROR(Y432*1,"0")</f>
        <v>0</v>
      </c>
      <c r="Z523" s="52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1515.3599999999997</v>
      </c>
      <c r="AA523" s="52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52">
        <f>IFERROR(Y510*1,"0")</f>
        <v>0</v>
      </c>
      <c r="AC523" s="60"/>
      <c r="AF523" s="1"/>
    </row>
  </sheetData>
  <sheetProtection algorithmName="SHA-512" hashValue="zi1tIrI4GivwWFcHCqXREe2mIzRgoj/c2MH3P6ebTVyGqgeKLt3bQYK7dijfXM8yya6VkKV8SkZHbnBkhj5Tbg==" saltValue="nOVdeXekKLAVbD7W7ppKAA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1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P148:V148"/>
    <mergeCell ref="A148:O149"/>
    <mergeCell ref="P149:V149"/>
    <mergeCell ref="A150:Z150"/>
    <mergeCell ref="D151:E151"/>
    <mergeCell ref="P151:T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A158:Z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P182:V182"/>
    <mergeCell ref="A182:O183"/>
    <mergeCell ref="P183:V183"/>
    <mergeCell ref="A184:Z184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A270:Z270"/>
    <mergeCell ref="D271:E271"/>
    <mergeCell ref="P271:T271"/>
    <mergeCell ref="D272:E272"/>
    <mergeCell ref="P272:T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D341:E341"/>
    <mergeCell ref="P341:T341"/>
    <mergeCell ref="D342:E342"/>
    <mergeCell ref="P342:T342"/>
    <mergeCell ref="P343:V343"/>
    <mergeCell ref="A343:O344"/>
    <mergeCell ref="P344:V344"/>
    <mergeCell ref="A345:Z345"/>
    <mergeCell ref="A346:Z346"/>
    <mergeCell ref="A347:Z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A362:Z362"/>
    <mergeCell ref="D363:E363"/>
    <mergeCell ref="P363:T363"/>
    <mergeCell ref="D364:E364"/>
    <mergeCell ref="P364:T364"/>
    <mergeCell ref="P365:V365"/>
    <mergeCell ref="A365:O366"/>
    <mergeCell ref="P366:V366"/>
    <mergeCell ref="A367:Z367"/>
    <mergeCell ref="D368:E368"/>
    <mergeCell ref="P368:T368"/>
    <mergeCell ref="P369:V369"/>
    <mergeCell ref="A369:O370"/>
    <mergeCell ref="P370:V370"/>
    <mergeCell ref="A371:Z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P390:V390"/>
    <mergeCell ref="A390:O391"/>
    <mergeCell ref="P391:V391"/>
    <mergeCell ref="A392:Z392"/>
    <mergeCell ref="A393:Z393"/>
    <mergeCell ref="A394:Z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A436:Z43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A509:Z509"/>
    <mergeCell ref="D510:E510"/>
    <mergeCell ref="P510:T510"/>
    <mergeCell ref="P511:V511"/>
    <mergeCell ref="A511:O512"/>
    <mergeCell ref="P512:V512"/>
    <mergeCell ref="P513:V513"/>
    <mergeCell ref="A513:O518"/>
    <mergeCell ref="P514:V514"/>
    <mergeCell ref="P515:V515"/>
    <mergeCell ref="P516:V516"/>
    <mergeCell ref="P517:V517"/>
    <mergeCell ref="P518:V518"/>
    <mergeCell ref="A521:A522"/>
    <mergeCell ref="B521:B522"/>
    <mergeCell ref="C521:C522"/>
    <mergeCell ref="D521:D522"/>
    <mergeCell ref="E521:E522"/>
    <mergeCell ref="F521:F522"/>
    <mergeCell ref="G521:G522"/>
    <mergeCell ref="H521:H522"/>
    <mergeCell ref="I521:I522"/>
    <mergeCell ref="U521:U522"/>
    <mergeCell ref="V521:V522"/>
    <mergeCell ref="W521:W522"/>
    <mergeCell ref="X521:X522"/>
    <mergeCell ref="Y521:Y522"/>
    <mergeCell ref="Z521:Z522"/>
    <mergeCell ref="AA521:AA522"/>
    <mergeCell ref="AB521:AB522"/>
    <mergeCell ref="C520:H520"/>
    <mergeCell ref="I520:S520"/>
    <mergeCell ref="T520:U520"/>
    <mergeCell ref="V520:Y520"/>
    <mergeCell ref="AA520:AB520"/>
    <mergeCell ref="J521:J522"/>
    <mergeCell ref="K521:K522"/>
    <mergeCell ref="L521:L522"/>
    <mergeCell ref="M521:M522"/>
    <mergeCell ref="O521:O522"/>
    <mergeCell ref="P521:P522"/>
    <mergeCell ref="Q521:Q522"/>
    <mergeCell ref="R521:R522"/>
    <mergeCell ref="S521:S522"/>
    <mergeCell ref="T521:T522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3 X106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8 X351 X348:X349 X293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809</v>
      </c>
      <c r="H1" s="9"/>
    </row>
    <row r="3" spans="2:8">
      <c r="B3" s="53" t="s">
        <v>810</v>
      </c>
      <c r="C3" s="53" t="s">
        <v>45</v>
      </c>
      <c r="D3" s="53" t="s">
        <v>45</v>
      </c>
      <c r="E3" s="53" t="s">
        <v>45</v>
      </c>
    </row>
    <row r="4" spans="2:8">
      <c r="B4" s="53" t="s">
        <v>811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812</v>
      </c>
      <c r="D6" s="53" t="s">
        <v>813</v>
      </c>
      <c r="E6" s="53" t="s">
        <v>45</v>
      </c>
    </row>
    <row r="8" spans="2:8">
      <c r="B8" s="53" t="s">
        <v>76</v>
      </c>
      <c r="C8" s="53" t="s">
        <v>812</v>
      </c>
      <c r="D8" s="53" t="s">
        <v>45</v>
      </c>
      <c r="E8" s="53" t="s">
        <v>45</v>
      </c>
    </row>
    <row r="10" spans="2:8">
      <c r="B10" s="53" t="s">
        <v>814</v>
      </c>
      <c r="C10" s="53" t="s">
        <v>45</v>
      </c>
      <c r="D10" s="53" t="s">
        <v>45</v>
      </c>
      <c r="E10" s="53" t="s">
        <v>45</v>
      </c>
    </row>
    <row r="11" spans="2:8">
      <c r="B11" s="53" t="s">
        <v>815</v>
      </c>
      <c r="C11" s="53" t="s">
        <v>45</v>
      </c>
      <c r="D11" s="53" t="s">
        <v>45</v>
      </c>
      <c r="E11" s="53" t="s">
        <v>45</v>
      </c>
    </row>
    <row r="12" spans="2:8">
      <c r="B12" s="53" t="s">
        <v>816</v>
      </c>
      <c r="C12" s="53" t="s">
        <v>45</v>
      </c>
      <c r="D12" s="53" t="s">
        <v>45</v>
      </c>
      <c r="E12" s="53" t="s">
        <v>45</v>
      </c>
    </row>
    <row r="13" spans="2:8">
      <c r="B13" s="53" t="s">
        <v>817</v>
      </c>
      <c r="C13" s="53" t="s">
        <v>45</v>
      </c>
      <c r="D13" s="53" t="s">
        <v>45</v>
      </c>
      <c r="E13" s="53" t="s">
        <v>45</v>
      </c>
    </row>
    <row r="14" spans="2:8">
      <c r="B14" s="53" t="s">
        <v>818</v>
      </c>
      <c r="C14" s="53" t="s">
        <v>45</v>
      </c>
      <c r="D14" s="53" t="s">
        <v>45</v>
      </c>
      <c r="E14" s="53" t="s">
        <v>45</v>
      </c>
    </row>
    <row r="15" spans="2:8">
      <c r="B15" s="53" t="s">
        <v>819</v>
      </c>
      <c r="C15" s="53" t="s">
        <v>45</v>
      </c>
      <c r="D15" s="53" t="s">
        <v>45</v>
      </c>
      <c r="E15" s="53" t="s">
        <v>45</v>
      </c>
    </row>
    <row r="16" spans="2:8">
      <c r="B16" s="53" t="s">
        <v>820</v>
      </c>
      <c r="C16" s="53" t="s">
        <v>45</v>
      </c>
      <c r="D16" s="53" t="s">
        <v>45</v>
      </c>
      <c r="E16" s="53" t="s">
        <v>45</v>
      </c>
    </row>
    <row r="17" spans="2:5">
      <c r="B17" s="53" t="s">
        <v>821</v>
      </c>
      <c r="C17" s="53" t="s">
        <v>45</v>
      </c>
      <c r="D17" s="53" t="s">
        <v>45</v>
      </c>
      <c r="E17" s="53" t="s">
        <v>45</v>
      </c>
    </row>
    <row r="18" spans="2:5">
      <c r="B18" s="53" t="s">
        <v>822</v>
      </c>
      <c r="C18" s="53" t="s">
        <v>45</v>
      </c>
      <c r="D18" s="53" t="s">
        <v>45</v>
      </c>
      <c r="E18" s="53" t="s">
        <v>45</v>
      </c>
    </row>
    <row r="19" spans="2:5">
      <c r="B19" s="53" t="s">
        <v>823</v>
      </c>
      <c r="C19" s="53" t="s">
        <v>45</v>
      </c>
      <c r="D19" s="53" t="s">
        <v>45</v>
      </c>
      <c r="E19" s="53" t="s">
        <v>45</v>
      </c>
    </row>
    <row r="20" spans="2:5">
      <c r="B20" s="53" t="s">
        <v>824</v>
      </c>
      <c r="C20" s="53" t="s">
        <v>45</v>
      </c>
      <c r="D20" s="53" t="s">
        <v>45</v>
      </c>
      <c r="E20" s="53" t="s">
        <v>45</v>
      </c>
    </row>
  </sheetData>
  <sheetProtection algorithmName="SHA-512" hashValue="bYnId1ZpPWeAeh5GHvzZ3571El6dcZ0j8rK1I8ecbULElaf+lZy89jo06JJ19VGqGp0NO/i8i3MzM8hIWuNl+g==" saltValue="Lc2B/I0hfUjy04dpJLK7c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1034</vt:i4>
      </vt:variant>
    </vt:vector>
  </HeadingPairs>
  <TitlesOfParts>
    <vt:vector size="10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2025-07-08T07:33:58Z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