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0EE989F-E4DE-491D-9434-1ED7A1AB77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3" i="1" l="1"/>
  <c r="Q523" i="1"/>
  <c r="X512" i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4" i="1"/>
  <c r="Y433" i="1"/>
  <c r="X433" i="1"/>
  <c r="BP432" i="1"/>
  <c r="BO432" i="1"/>
  <c r="BN432" i="1"/>
  <c r="BM432" i="1"/>
  <c r="Z432" i="1"/>
  <c r="Z433" i="1" s="1"/>
  <c r="Y432" i="1"/>
  <c r="Y434" i="1" s="1"/>
  <c r="P432" i="1"/>
  <c r="X429" i="1"/>
  <c r="Y428" i="1"/>
  <c r="X428" i="1"/>
  <c r="BP427" i="1"/>
  <c r="BO427" i="1"/>
  <c r="BN427" i="1"/>
  <c r="BM427" i="1"/>
  <c r="Z427" i="1"/>
  <c r="Z428" i="1" s="1"/>
  <c r="Y427" i="1"/>
  <c r="X523" i="1" s="1"/>
  <c r="P427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W523" i="1" s="1"/>
  <c r="P414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1" i="1"/>
  <c r="Y390" i="1"/>
  <c r="X390" i="1"/>
  <c r="BP389" i="1"/>
  <c r="BO389" i="1"/>
  <c r="BN389" i="1"/>
  <c r="BM389" i="1"/>
  <c r="Z389" i="1"/>
  <c r="Z390" i="1" s="1"/>
  <c r="Y389" i="1"/>
  <c r="Y391" i="1" s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Y365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Y343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S523" i="1" s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1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Y260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Y251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Y237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H523" i="1" s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3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7" i="1" s="1"/>
  <c r="BO22" i="1"/>
  <c r="X515" i="1" s="1"/>
  <c r="BM22" i="1"/>
  <c r="X514" i="1" s="1"/>
  <c r="X516" i="1" s="1"/>
  <c r="Y22" i="1"/>
  <c r="B523" i="1" s="1"/>
  <c r="H10" i="1"/>
  <c r="F10" i="1"/>
  <c r="J9" i="1"/>
  <c r="F9" i="1"/>
  <c r="A9" i="1"/>
  <c r="A10" i="1" s="1"/>
  <c r="D7" i="1"/>
  <c r="Q6" i="1"/>
  <c r="P2" i="1"/>
  <c r="Z138" i="1" l="1"/>
  <c r="Z172" i="1"/>
  <c r="Z267" i="1"/>
  <c r="Z80" i="1"/>
  <c r="Y59" i="1"/>
  <c r="Y65" i="1"/>
  <c r="Y85" i="1"/>
  <c r="Y92" i="1"/>
  <c r="Y139" i="1"/>
  <c r="Y154" i="1"/>
  <c r="Y172" i="1"/>
  <c r="Y178" i="1"/>
  <c r="Y193" i="1"/>
  <c r="Y205" i="1"/>
  <c r="Y232" i="1"/>
  <c r="Y267" i="1"/>
  <c r="Y274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BP334" i="1"/>
  <c r="BN334" i="1"/>
  <c r="Z334" i="1"/>
  <c r="Z336" i="1" s="1"/>
  <c r="BP349" i="1"/>
  <c r="BN349" i="1"/>
  <c r="Z349" i="1"/>
  <c r="Z355" i="1" s="1"/>
  <c r="BP353" i="1"/>
  <c r="BN353" i="1"/>
  <c r="Z353" i="1"/>
  <c r="BP374" i="1"/>
  <c r="BN374" i="1"/>
  <c r="Z374" i="1"/>
  <c r="Z377" i="1" s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BP421" i="1"/>
  <c r="BN421" i="1"/>
  <c r="Z421" i="1"/>
  <c r="BP442" i="1"/>
  <c r="BN442" i="1"/>
  <c r="Z442" i="1"/>
  <c r="BP446" i="1"/>
  <c r="BN446" i="1"/>
  <c r="Z446" i="1"/>
  <c r="D523" i="1"/>
  <c r="L523" i="1"/>
  <c r="U523" i="1"/>
  <c r="Y24" i="1"/>
  <c r="Y32" i="1"/>
  <c r="Y44" i="1"/>
  <c r="Y71" i="1"/>
  <c r="Y81" i="1"/>
  <c r="Y101" i="1"/>
  <c r="Y110" i="1"/>
  <c r="Y116" i="1"/>
  <c r="Y122" i="1"/>
  <c r="Y128" i="1"/>
  <c r="Y133" i="1"/>
  <c r="Y143" i="1"/>
  <c r="Y189" i="1"/>
  <c r="Y217" i="1"/>
  <c r="Y221" i="1"/>
  <c r="Y238" i="1"/>
  <c r="Y250" i="1"/>
  <c r="Y259" i="1"/>
  <c r="H9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C523" i="1"/>
  <c r="Z42" i="1"/>
  <c r="Z44" i="1" s="1"/>
  <c r="BN42" i="1"/>
  <c r="Y45" i="1"/>
  <c r="Z53" i="1"/>
  <c r="Z58" i="1" s="1"/>
  <c r="BN53" i="1"/>
  <c r="Z55" i="1"/>
  <c r="BN55" i="1"/>
  <c r="Z57" i="1"/>
  <c r="BN57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3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3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BN137" i="1"/>
  <c r="Z141" i="1"/>
  <c r="Z143" i="1" s="1"/>
  <c r="BN141" i="1"/>
  <c r="BP141" i="1"/>
  <c r="Y149" i="1"/>
  <c r="Z152" i="1"/>
  <c r="Z154" i="1" s="1"/>
  <c r="BN152" i="1"/>
  <c r="I523" i="1"/>
  <c r="Y161" i="1"/>
  <c r="Z164" i="1"/>
  <c r="BN164" i="1"/>
  <c r="Z166" i="1"/>
  <c r="BN166" i="1"/>
  <c r="Z168" i="1"/>
  <c r="BN168" i="1"/>
  <c r="Z170" i="1"/>
  <c r="BN170" i="1"/>
  <c r="Z176" i="1"/>
  <c r="Z178" i="1" s="1"/>
  <c r="BN176" i="1"/>
  <c r="J523" i="1"/>
  <c r="Z187" i="1"/>
  <c r="Z188" i="1" s="1"/>
  <c r="BN187" i="1"/>
  <c r="Y188" i="1"/>
  <c r="Z191" i="1"/>
  <c r="Z193" i="1" s="1"/>
  <c r="BN191" i="1"/>
  <c r="BP191" i="1"/>
  <c r="Z197" i="1"/>
  <c r="Z204" i="1" s="1"/>
  <c r="BN197" i="1"/>
  <c r="Z199" i="1"/>
  <c r="BN199" i="1"/>
  <c r="Z201" i="1"/>
  <c r="BN201" i="1"/>
  <c r="Z203" i="1"/>
  <c r="BN203" i="1"/>
  <c r="Z207" i="1"/>
  <c r="Z216" i="1" s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Z226" i="1"/>
  <c r="Z232" i="1" s="1"/>
  <c r="BN226" i="1"/>
  <c r="Z228" i="1"/>
  <c r="BN228" i="1"/>
  <c r="Z230" i="1"/>
  <c r="BN230" i="1"/>
  <c r="Y233" i="1"/>
  <c r="Z236" i="1"/>
  <c r="Z237" i="1" s="1"/>
  <c r="BN236" i="1"/>
  <c r="Z246" i="1"/>
  <c r="Z250" i="1" s="1"/>
  <c r="BN246" i="1"/>
  <c r="Z248" i="1"/>
  <c r="BN248" i="1"/>
  <c r="Z255" i="1"/>
  <c r="Z259" i="1" s="1"/>
  <c r="BN255" i="1"/>
  <c r="Z257" i="1"/>
  <c r="BN257" i="1"/>
  <c r="M523" i="1"/>
  <c r="Z264" i="1"/>
  <c r="BN264" i="1"/>
  <c r="Y268" i="1"/>
  <c r="O523" i="1"/>
  <c r="Z272" i="1"/>
  <c r="Z274" i="1" s="1"/>
  <c r="BN272" i="1"/>
  <c r="Y275" i="1"/>
  <c r="Y280" i="1"/>
  <c r="BP293" i="1"/>
  <c r="BN293" i="1"/>
  <c r="Z293" i="1"/>
  <c r="BP297" i="1"/>
  <c r="BN297" i="1"/>
  <c r="Z297" i="1"/>
  <c r="Z298" i="1" s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7" i="1"/>
  <c r="Y336" i="1"/>
  <c r="Z343" i="1"/>
  <c r="BP341" i="1"/>
  <c r="BN341" i="1"/>
  <c r="Z341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77" i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Z405" i="1" s="1"/>
  <c r="BP402" i="1"/>
  <c r="BN402" i="1"/>
  <c r="Z402" i="1"/>
  <c r="Y410" i="1"/>
  <c r="BP415" i="1"/>
  <c r="BN415" i="1"/>
  <c r="Z415" i="1"/>
  <c r="Z416" i="1" s="1"/>
  <c r="Y417" i="1"/>
  <c r="Y424" i="1"/>
  <c r="BP419" i="1"/>
  <c r="BN419" i="1"/>
  <c r="Z419" i="1"/>
  <c r="Z423" i="1" s="1"/>
  <c r="Y423" i="1"/>
  <c r="BP439" i="1"/>
  <c r="BN439" i="1"/>
  <c r="Z439" i="1"/>
  <c r="Z453" i="1" s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Y515" i="1" l="1"/>
  <c r="Z322" i="1"/>
  <c r="Z491" i="1"/>
  <c r="Z469" i="1"/>
  <c r="Z501" i="1"/>
  <c r="Z475" i="1"/>
  <c r="Z459" i="1"/>
  <c r="Z308" i="1"/>
  <c r="Z115" i="1"/>
  <c r="Z518" i="1" s="1"/>
  <c r="Z32" i="1"/>
  <c r="Y517" i="1"/>
  <c r="Y514" i="1"/>
  <c r="Y516" i="1" s="1"/>
  <c r="Y513" i="1"/>
</calcChain>
</file>

<file path=xl/sharedStrings.xml><?xml version="1.0" encoding="utf-8"?>
<sst xmlns="http://schemas.openxmlformats.org/spreadsheetml/2006/main" count="2306" uniqueCount="824">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</sst>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1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45848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Четверг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10</v>
      </c>
      <c r="Y53" s="574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10.402777777777777</v>
      </c>
      <c r="BN53" s="64">
        <f t="shared" si="8"/>
        <v>11.234999999999999</v>
      </c>
      <c r="BO53" s="64">
        <f t="shared" si="9"/>
        <v>1.4467592592592591E-2</v>
      </c>
      <c r="BP53" s="64">
        <f t="shared" si="10"/>
        <v>1.5625E-2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0.92592592592592582</v>
      </c>
      <c r="Y58" s="575">
        <f>IFERROR(Y52/H52,"0")+IFERROR(Y53/H53,"0")+IFERROR(Y54/H54,"0")+IFERROR(Y55/H55,"0")+IFERROR(Y56/H56,"0")+IFERROR(Y57/H57,"0")</f>
        <v>1</v>
      </c>
      <c r="Z58" s="575">
        <f>IFERROR(IF(Z52="",0,Z52),"0")+IFERROR(IF(Z53="",0,Z53),"0")+IFERROR(IF(Z54="",0,Z54),"0")+IFERROR(IF(Z55="",0,Z55),"0")+IFERROR(IF(Z56="",0,Z56),"0")+IFERROR(IF(Z57="",0,Z57),"0")</f>
        <v>1.898E-2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10</v>
      </c>
      <c r="Y59" s="575">
        <f>IFERROR(SUM(Y52:Y57),"0")</f>
        <v>10.8</v>
      </c>
      <c r="Z59" s="37"/>
      <c r="AA59" s="576"/>
      <c r="AB59" s="576"/>
      <c r="AC59" s="576"/>
    </row>
    <row r="60" spans="1:68" ht="14.25" customHeight="1" x14ac:dyDescent="0.25">
      <c r="A60" s="589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8</v>
      </c>
      <c r="Y83" s="574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8.4461538461538463</v>
      </c>
      <c r="BN83" s="64">
        <f>IFERROR(Y83*I83/H83,"0")</f>
        <v>16.47</v>
      </c>
      <c r="BO83" s="64">
        <f>IFERROR(1/J83*(X83/H83),"0")</f>
        <v>1.6025641025641028E-2</v>
      </c>
      <c r="BP83" s="64">
        <f>IFERROR(1/J83*(Y83/H83),"0")</f>
        <v>3.125E-2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1.0256410256410258</v>
      </c>
      <c r="Y85" s="575">
        <f>IFERROR(Y83/H83,"0")+IFERROR(Y84/H84,"0")</f>
        <v>2</v>
      </c>
      <c r="Z85" s="575">
        <f>IFERROR(IF(Z83="",0,Z83),"0")+IFERROR(IF(Z84="",0,Z84),"0")</f>
        <v>3.7960000000000001E-2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8</v>
      </c>
      <c r="Y86" s="575">
        <f>IFERROR(SUM(Y83:Y84),"0")</f>
        <v>15.6</v>
      </c>
      <c r="Z86" s="37"/>
      <c r="AA86" s="576"/>
      <c r="AB86" s="576"/>
      <c r="AC86" s="576"/>
    </row>
    <row r="87" spans="1:68" ht="16.5" customHeight="1" x14ac:dyDescent="0.25">
      <c r="A87" s="591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10</v>
      </c>
      <c r="Y89" s="574">
        <f>IFERROR(IF(X89="",0,CEILING((X89/$H89),1)*$H89),"")</f>
        <v>10.8</v>
      </c>
      <c r="Z89" s="36">
        <f>IFERROR(IF(Y89=0,"",ROUNDUP(Y89/H89,0)*0.01898),"")</f>
        <v>1.898E-2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10.402777777777777</v>
      </c>
      <c r="BN89" s="64">
        <f>IFERROR(Y89*I89/H89,"0")</f>
        <v>11.234999999999999</v>
      </c>
      <c r="BO89" s="64">
        <f>IFERROR(1/J89*(X89/H89),"0")</f>
        <v>1.4467592592592591E-2</v>
      </c>
      <c r="BP89" s="64">
        <f>IFERROR(1/J89*(Y89/H89),"0")</f>
        <v>1.5625E-2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0.92592592592592582</v>
      </c>
      <c r="Y92" s="575">
        <f>IFERROR(Y89/H89,"0")+IFERROR(Y90/H90,"0")+IFERROR(Y91/H91,"0")</f>
        <v>1</v>
      </c>
      <c r="Z92" s="575">
        <f>IFERROR(IF(Z89="",0,Z89),"0")+IFERROR(IF(Z90="",0,Z90),"0")+IFERROR(IF(Z91="",0,Z91),"0")</f>
        <v>1.898E-2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10</v>
      </c>
      <c r="Y93" s="575">
        <f>IFERROR(SUM(Y89:Y91),"0")</f>
        <v>10.8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91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89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32</v>
      </c>
      <c r="Y118" s="574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34.026666666666664</v>
      </c>
      <c r="BN118" s="64">
        <f>IFERROR(Y118*I118/H118,"0")</f>
        <v>34.451999999999998</v>
      </c>
      <c r="BO118" s="64">
        <f>IFERROR(1/J118*(X118/H118),"0")</f>
        <v>6.1728395061728399E-2</v>
      </c>
      <c r="BP118" s="64">
        <f>IFERROR(1/J118*(Y118/H118),"0")</f>
        <v>6.25E-2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3.9506172839506175</v>
      </c>
      <c r="Y122" s="575">
        <f>IFERROR(Y118/H118,"0")+IFERROR(Y119/H119,"0")+IFERROR(Y120/H120,"0")+IFERROR(Y121/H121,"0")</f>
        <v>4</v>
      </c>
      <c r="Z122" s="575">
        <f>IFERROR(IF(Z118="",0,Z118),"0")+IFERROR(IF(Z119="",0,Z119),"0")+IFERROR(IF(Z120="",0,Z120),"0")+IFERROR(IF(Z121="",0,Z121),"0")</f>
        <v>7.5920000000000001E-2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32</v>
      </c>
      <c r="Y123" s="575">
        <f>IFERROR(SUM(Y118:Y121),"0")</f>
        <v>32.4</v>
      </c>
      <c r="Z123" s="37"/>
      <c r="AA123" s="576"/>
      <c r="AB123" s="576"/>
      <c r="AC123" s="576"/>
    </row>
    <row r="124" spans="1:68" ht="14.25" customHeight="1" x14ac:dyDescent="0.25">
      <c r="A124" s="589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243</v>
      </c>
      <c r="B136" s="54" t="s">
        <v>244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243</v>
      </c>
      <c r="B137" s="54" t="s">
        <v>246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247</v>
      </c>
      <c r="B141" s="54" t="s">
        <v>248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7.92</v>
      </c>
      <c r="Y142" s="574">
        <f>IFERROR(IF(X142="",0,CEILING((X142/$H142),1)*$H142),"")</f>
        <v>7.92</v>
      </c>
      <c r="Z142" s="36">
        <f>IFERROR(IF(Y142=0,"",ROUNDUP(Y142/H142,0)*0.00651),"")</f>
        <v>1.9529999999999999E-2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8.7240000000000002</v>
      </c>
      <c r="BN142" s="64">
        <f>IFERROR(Y142*I142/H142,"0")</f>
        <v>8.7240000000000002</v>
      </c>
      <c r="BO142" s="64">
        <f>IFERROR(1/J142*(X142/H142),"0")</f>
        <v>1.6483516483516484E-2</v>
      </c>
      <c r="BP142" s="64">
        <f>IFERROR(1/J142*(Y142/H142),"0")</f>
        <v>1.6483516483516484E-2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3</v>
      </c>
      <c r="Y143" s="575">
        <f>IFERROR(Y141/H141,"0")+IFERROR(Y142/H142,"0")</f>
        <v>3</v>
      </c>
      <c r="Z143" s="575">
        <f>IFERROR(IF(Z141="",0,Z141),"0")+IFERROR(IF(Z142="",0,Z142),"0")</f>
        <v>1.9529999999999999E-2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7.92</v>
      </c>
      <c r="Y144" s="575">
        <f>IFERROR(SUM(Y141:Y142),"0")</f>
        <v>7.92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256</v>
      </c>
      <c r="B152" s="54" t="s">
        <v>257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262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263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264</v>
      </c>
      <c r="B159" s="54" t="s">
        <v>265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290</v>
      </c>
      <c r="B175" s="54" t="s">
        <v>291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300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303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304</v>
      </c>
      <c r="B186" s="54" t="s">
        <v>305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307</v>
      </c>
      <c r="B187" s="54" t="s">
        <v>308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309</v>
      </c>
      <c r="B191" s="54" t="s">
        <v>310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312</v>
      </c>
      <c r="B192" s="54" t="s">
        <v>313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20</v>
      </c>
      <c r="Y196" s="574">
        <f t="shared" ref="Y196:Y203" si="26">IFERROR(IF(X196="",0,CEILING((X196/$H196),1)*$H196),"")</f>
        <v>21.6</v>
      </c>
      <c r="Z196" s="36">
        <f>IFERROR(IF(Y196=0,"",ROUNDUP(Y196/H196,0)*0.00902),"")</f>
        <v>3.6080000000000001E-2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20.777777777777779</v>
      </c>
      <c r="BN196" s="64">
        <f t="shared" ref="BN196:BN203" si="28">IFERROR(Y196*I196/H196,"0")</f>
        <v>22.44</v>
      </c>
      <c r="BO196" s="64">
        <f t="shared" ref="BO196:BO203" si="29">IFERROR(1/J196*(X196/H196),"0")</f>
        <v>2.8058361391694722E-2</v>
      </c>
      <c r="BP196" s="64">
        <f t="shared" ref="BP196:BP203" si="30">IFERROR(1/J196*(Y196/H196),"0")</f>
        <v>3.0303030303030304E-2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50</v>
      </c>
      <c r="Y198" s="57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12.962962962962962</v>
      </c>
      <c r="Y204" s="575">
        <f>IFERROR(Y196/H196,"0")+IFERROR(Y197/H197,"0")+IFERROR(Y198/H198,"0")+IFERROR(Y199/H199,"0")+IFERROR(Y200/H200,"0")+IFERROR(Y201/H201,"0")+IFERROR(Y202/H202,"0")+IFERROR(Y203/H203,"0")</f>
        <v>14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0.12628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70</v>
      </c>
      <c r="Y205" s="575">
        <f>IFERROR(SUM(Y196:Y203),"0")</f>
        <v>75.599999999999994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8</v>
      </c>
      <c r="Y207" s="574">
        <f t="shared" ref="Y207:Y215" si="31">IFERROR(IF(X207="",0,CEILING((X207/$H207),1)*$H207),"")</f>
        <v>8.1</v>
      </c>
      <c r="Z207" s="36">
        <f>IFERROR(IF(Y207=0,"",ROUNDUP(Y207/H207,0)*0.01898),"")</f>
        <v>1.898E-2</v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8.5125925925925934</v>
      </c>
      <c r="BN207" s="64">
        <f t="shared" ref="BN207:BN215" si="33">IFERROR(Y207*I207/H207,"0")</f>
        <v>8.6189999999999998</v>
      </c>
      <c r="BO207" s="64">
        <f t="shared" ref="BO207:BO215" si="34">IFERROR(1/J207*(X207/H207),"0")</f>
        <v>1.54320987654321E-2</v>
      </c>
      <c r="BP207" s="64">
        <f t="shared" ref="BP207:BP215" si="35">IFERROR(1/J207*(Y207/H207),"0")</f>
        <v>1.5625E-2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8</v>
      </c>
      <c r="Y208" s="574">
        <f t="shared" si="31"/>
        <v>8.1</v>
      </c>
      <c r="Z208" s="36">
        <f>IFERROR(IF(Y208=0,"",ROUNDUP(Y208/H208,0)*0.01898),"")</f>
        <v>1.898E-2</v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8.4948148148148164</v>
      </c>
      <c r="BN208" s="64">
        <f t="shared" si="33"/>
        <v>8.6010000000000009</v>
      </c>
      <c r="BO208" s="64">
        <f t="shared" si="34"/>
        <v>1.54320987654321E-2</v>
      </c>
      <c r="BP208" s="64">
        <f t="shared" si="35"/>
        <v>1.5625E-2</v>
      </c>
    </row>
    <row r="209" spans="1:68" ht="16.5" customHeight="1" x14ac:dyDescent="0.25">
      <c r="A209" s="54" t="s">
        <v>340</v>
      </c>
      <c r="B209" s="54" t="s">
        <v>341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24</v>
      </c>
      <c r="Y212" s="574">
        <f t="shared" si="31"/>
        <v>24</v>
      </c>
      <c r="Z212" s="36">
        <f t="shared" si="36"/>
        <v>6.5100000000000005E-2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26.520000000000003</v>
      </c>
      <c r="BN212" s="64">
        <f t="shared" si="33"/>
        <v>26.520000000000003</v>
      </c>
      <c r="BO212" s="64">
        <f t="shared" si="34"/>
        <v>5.4945054945054951E-2</v>
      </c>
      <c r="BP212" s="64">
        <f t="shared" si="35"/>
        <v>5.4945054945054951E-2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11.975308641975309</v>
      </c>
      <c r="Y216" s="575">
        <f>IFERROR(Y207/H207,"0")+IFERROR(Y208/H208,"0")+IFERROR(Y209/H209,"0")+IFERROR(Y210/H210,"0")+IFERROR(Y211/H211,"0")+IFERROR(Y212/H212,"0")+IFERROR(Y213/H213,"0")+IFERROR(Y214/H214,"0")+IFERROR(Y215/H215,"0")</f>
        <v>12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0.10306000000000001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40</v>
      </c>
      <c r="Y217" s="575">
        <f>IFERROR(SUM(Y207:Y215),"0")</f>
        <v>40.200000000000003</v>
      </c>
      <c r="Z217" s="37"/>
      <c r="AA217" s="576"/>
      <c r="AB217" s="576"/>
      <c r="AC217" s="576"/>
    </row>
    <row r="218" spans="1:68" ht="14.25" customHeight="1" x14ac:dyDescent="0.25">
      <c r="A218" s="589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358</v>
      </c>
      <c r="B219" s="54" t="s">
        <v>359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364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365</v>
      </c>
      <c r="B225" s="54" t="s">
        <v>366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381</v>
      </c>
      <c r="B231" s="54" t="s">
        <v>382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383</v>
      </c>
      <c r="B235" s="54" t="s">
        <v>384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383</v>
      </c>
      <c r="B236" s="54" t="s">
        <v>386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387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9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392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2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406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419</v>
      </c>
      <c r="B258" s="54" t="s">
        <v>420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422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423</v>
      </c>
      <c r="B263" s="54" t="s">
        <v>424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425</v>
      </c>
      <c r="B264" s="54" t="s">
        <v>426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428</v>
      </c>
      <c r="B265" s="54" t="s">
        <v>429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431</v>
      </c>
      <c r="B266" s="54" t="s">
        <v>432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435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436</v>
      </c>
      <c r="B271" s="54" t="s">
        <v>437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445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446</v>
      </c>
      <c r="B278" s="54" t="s">
        <v>447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452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453</v>
      </c>
      <c r="B287" s="54" t="s">
        <v>454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457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461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15</v>
      </c>
      <c r="Y340" s="574">
        <f>IFERROR(IF(X340="",0,CEILING((X340/$H340),1)*$H340),"")</f>
        <v>16.2</v>
      </c>
      <c r="Z340" s="36">
        <f>IFERROR(IF(Y340=0,"",ROUNDUP(Y340/H340,0)*0.01898),"")</f>
        <v>3.7960000000000001E-2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15.961111111111112</v>
      </c>
      <c r="BN340" s="64">
        <f>IFERROR(Y340*I340/H340,"0")</f>
        <v>17.238</v>
      </c>
      <c r="BO340" s="64">
        <f>IFERROR(1/J340*(X340/H340),"0")</f>
        <v>2.8935185185185185E-2</v>
      </c>
      <c r="BP340" s="64">
        <f>IFERROR(1/J340*(Y340/H340),"0")</f>
        <v>3.125E-2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14.7</v>
      </c>
      <c r="Y341" s="574">
        <f>IFERROR(IF(X341="",0,CEILING((X341/$H341),1)*$H341),"")</f>
        <v>14.700000000000001</v>
      </c>
      <c r="Z341" s="36">
        <f>IFERROR(IF(Y341=0,"",ROUNDUP(Y341/H341,0)*0.00651),"")</f>
        <v>4.5569999999999999E-2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16.463999999999999</v>
      </c>
      <c r="BN341" s="64">
        <f>IFERROR(Y341*I341/H341,"0")</f>
        <v>16.463999999999999</v>
      </c>
      <c r="BO341" s="64">
        <f>IFERROR(1/J341*(X341/H341),"0")</f>
        <v>3.8461538461538457E-2</v>
      </c>
      <c r="BP341" s="64">
        <f>IFERROR(1/J341*(Y341/H341),"0")</f>
        <v>3.8461538461538464E-2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8.8518518518518512</v>
      </c>
      <c r="Y343" s="575">
        <f>IFERROR(Y340/H340,"0")+IFERROR(Y341/H341,"0")+IFERROR(Y342/H342,"0")</f>
        <v>9</v>
      </c>
      <c r="Z343" s="575">
        <f>IFERROR(IF(Z340="",0,Z340),"0")+IFERROR(IF(Z341="",0,Z341),"0")+IFERROR(IF(Z342="",0,Z342),"0")</f>
        <v>8.3529999999999993E-2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29.7</v>
      </c>
      <c r="Y344" s="575">
        <f>IFERROR(SUM(Y340:Y342),"0")</f>
        <v>30.9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150</v>
      </c>
      <c r="Y348" s="574">
        <f t="shared" ref="Y348:Y354" si="58">IFERROR(IF(X348="",0,CEILING((X348/$H348),1)*$H348),"")</f>
        <v>150</v>
      </c>
      <c r="Z348" s="36">
        <f>IFERROR(IF(Y348=0,"",ROUNDUP(Y348/H348,0)*0.02175),"")</f>
        <v>0.21749999999999997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154.80000000000001</v>
      </c>
      <c r="BN348" s="64">
        <f t="shared" ref="BN348:BN354" si="60">IFERROR(Y348*I348/H348,"0")</f>
        <v>154.80000000000001</v>
      </c>
      <c r="BO348" s="64">
        <f t="shared" ref="BO348:BO354" si="61">IFERROR(1/J348*(X348/H348),"0")</f>
        <v>0.20833333333333331</v>
      </c>
      <c r="BP348" s="64">
        <f t="shared" ref="BP348:BP354" si="62">IFERROR(1/J348*(Y348/H348),"0")</f>
        <v>0.20833333333333331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30</v>
      </c>
      <c r="Y349" s="574">
        <f t="shared" si="58"/>
        <v>30</v>
      </c>
      <c r="Z349" s="36">
        <f>IFERROR(IF(Y349=0,"",ROUNDUP(Y349/H349,0)*0.02175),"")</f>
        <v>4.3499999999999997E-2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30.96</v>
      </c>
      <c r="BN349" s="64">
        <f t="shared" si="60"/>
        <v>30.96</v>
      </c>
      <c r="BO349" s="64">
        <f t="shared" si="61"/>
        <v>4.1666666666666664E-2</v>
      </c>
      <c r="BP349" s="64">
        <f t="shared" si="62"/>
        <v>4.1666666666666664E-2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3">
        <v>4607091383997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225</v>
      </c>
      <c r="Y350" s="574">
        <f t="shared" si="58"/>
        <v>225</v>
      </c>
      <c r="Z350" s="36">
        <f>IFERROR(IF(Y350=0,"",ROUNDUP(Y350/H350,0)*0.02175),"")</f>
        <v>0.32624999999999998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232.2</v>
      </c>
      <c r="BN350" s="64">
        <f t="shared" si="60"/>
        <v>232.2</v>
      </c>
      <c r="BO350" s="64">
        <f t="shared" si="61"/>
        <v>0.3125</v>
      </c>
      <c r="BP350" s="64">
        <f t="shared" si="62"/>
        <v>0.3125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3">
        <v>4680115884830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27</v>
      </c>
      <c r="Y355" s="575">
        <f>IFERROR(Y348/H348,"0")+IFERROR(Y349/H349,"0")+IFERROR(Y350/H350,"0")+IFERROR(Y351/H351,"0")+IFERROR(Y352/H352,"0")+IFERROR(Y353/H353,"0")+IFERROR(Y354/H354,"0")</f>
        <v>27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0.58724999999999994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405</v>
      </c>
      <c r="Y356" s="575">
        <f>IFERROR(SUM(Y348:Y354),"0")</f>
        <v>405</v>
      </c>
      <c r="Z356" s="37"/>
      <c r="AA356" s="576"/>
      <c r="AB356" s="576"/>
      <c r="AC356" s="576"/>
    </row>
    <row r="357" spans="1:68" ht="14.25" customHeight="1" x14ac:dyDescent="0.25">
      <c r="A357" s="589" t="s">
        <v>139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150</v>
      </c>
      <c r="Y358" s="574">
        <f>IFERROR(IF(X358="",0,CEILING((X358/$H358),1)*$H358),"")</f>
        <v>150</v>
      </c>
      <c r="Z358" s="36">
        <f>IFERROR(IF(Y358=0,"",ROUNDUP(Y358/H358,0)*0.02175),"")</f>
        <v>0.21749999999999997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154.80000000000001</v>
      </c>
      <c r="BN358" s="64">
        <f>IFERROR(Y358*I358/H358,"0")</f>
        <v>154.80000000000001</v>
      </c>
      <c r="BO358" s="64">
        <f>IFERROR(1/J358*(X358/H358),"0")</f>
        <v>0.20833333333333331</v>
      </c>
      <c r="BP358" s="64">
        <f>IFERROR(1/J358*(Y358/H358),"0")</f>
        <v>0.20833333333333331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10</v>
      </c>
      <c r="Y360" s="575">
        <f>IFERROR(Y358/H358,"0")+IFERROR(Y359/H359,"0")</f>
        <v>10</v>
      </c>
      <c r="Z360" s="575">
        <f>IFERROR(IF(Z358="",0,Z358),"0")+IFERROR(IF(Z359="",0,Z359),"0")</f>
        <v>0.21749999999999997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150</v>
      </c>
      <c r="Y361" s="575">
        <f>IFERROR(SUM(Y358:Y359),"0")</f>
        <v>150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174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18</v>
      </c>
      <c r="Y368" s="574">
        <f>IFERROR(IF(X368="",0,CEILING((X368/$H368),1)*$H368),"")</f>
        <v>18</v>
      </c>
      <c r="Z368" s="36">
        <f>IFERROR(IF(Y368=0,"",ROUNDUP(Y368/H368,0)*0.01898),"")</f>
        <v>3.7960000000000001E-2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19.038</v>
      </c>
      <c r="BN368" s="64">
        <f>IFERROR(Y368*I368/H368,"0")</f>
        <v>19.038</v>
      </c>
      <c r="BO368" s="64">
        <f>IFERROR(1/J368*(X368/H368),"0")</f>
        <v>3.125E-2</v>
      </c>
      <c r="BP368" s="64">
        <f>IFERROR(1/J368*(Y368/H368),"0")</f>
        <v>3.125E-2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2</v>
      </c>
      <c r="Y369" s="575">
        <f>IFERROR(Y368/H368,"0")</f>
        <v>2</v>
      </c>
      <c r="Z369" s="575">
        <f>IFERROR(IF(Z368="",0,Z368),"0")</f>
        <v>3.7960000000000001E-2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18</v>
      </c>
      <c r="Y370" s="575">
        <f>IFERROR(SUM(Y368:Y368),"0")</f>
        <v>18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16</v>
      </c>
      <c r="Y373" s="574">
        <f>IFERROR(IF(X373="",0,CEILING((X373/$H373),1)*$H373),"")</f>
        <v>21.6</v>
      </c>
      <c r="Z373" s="36">
        <f>IFERROR(IF(Y373=0,"",ROUNDUP(Y373/H373,0)*0.01898),"")</f>
        <v>3.7960000000000001E-2</v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16.644444444444442</v>
      </c>
      <c r="BN373" s="64">
        <f>IFERROR(Y373*I373/H373,"0")</f>
        <v>22.47</v>
      </c>
      <c r="BO373" s="64">
        <f>IFERROR(1/J373*(X373/H373),"0")</f>
        <v>2.3148148148148147E-2</v>
      </c>
      <c r="BP373" s="64">
        <f>IFERROR(1/J373*(Y373/H373),"0")</f>
        <v>3.125E-2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10</v>
      </c>
      <c r="Y374" s="574">
        <f>IFERROR(IF(X374="",0,CEILING((X374/$H374),1)*$H374),"")</f>
        <v>10.8</v>
      </c>
      <c r="Z374" s="36">
        <f>IFERROR(IF(Y374=0,"",ROUNDUP(Y374/H374,0)*0.01898),"")</f>
        <v>1.898E-2</v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10.402777777777777</v>
      </c>
      <c r="BN374" s="64">
        <f>IFERROR(Y374*I374/H374,"0")</f>
        <v>11.234999999999999</v>
      </c>
      <c r="BO374" s="64">
        <f>IFERROR(1/J374*(X374/H374),"0")</f>
        <v>1.4467592592592591E-2</v>
      </c>
      <c r="BP374" s="64">
        <f>IFERROR(1/J374*(Y374/H374),"0")</f>
        <v>1.5625E-2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2.4074074074074074</v>
      </c>
      <c r="Y377" s="575">
        <f>IFERROR(Y373/H373,"0")+IFERROR(Y374/H374,"0")+IFERROR(Y375/H375,"0")+IFERROR(Y376/H376,"0")</f>
        <v>3</v>
      </c>
      <c r="Z377" s="575">
        <f>IFERROR(IF(Z373="",0,Z373),"0")+IFERROR(IF(Z374="",0,Z374),"0")+IFERROR(IF(Z375="",0,Z375),"0")+IFERROR(IF(Z376="",0,Z376),"0")</f>
        <v>5.6940000000000004E-2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26</v>
      </c>
      <c r="Y378" s="575">
        <f>IFERROR(SUM(Y373:Y376),"0")</f>
        <v>32.400000000000006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12</v>
      </c>
      <c r="Y380" s="574">
        <f>IFERROR(IF(X380="",0,CEILING((X380/$H380),1)*$H380),"")</f>
        <v>13.14</v>
      </c>
      <c r="Z380" s="36">
        <f>IFERROR(IF(Y380=0,"",ROUNDUP(Y380/H380,0)*0.00902),"")</f>
        <v>2.7060000000000001E-2</v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12.739726027397262</v>
      </c>
      <c r="BN380" s="64">
        <f>IFERROR(Y380*I380/H380,"0")</f>
        <v>13.950000000000001</v>
      </c>
      <c r="BO380" s="64">
        <f>IFERROR(1/J380*(X380/H380),"0")</f>
        <v>2.0755500207555001E-2</v>
      </c>
      <c r="BP380" s="64">
        <f>IFERROR(1/J380*(Y380/H380),"0")</f>
        <v>2.2727272727272728E-2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2.7397260273972601</v>
      </c>
      <c r="Y381" s="575">
        <f>IFERROR(Y380/H380,"0")</f>
        <v>3</v>
      </c>
      <c r="Z381" s="575">
        <f>IFERROR(IF(Z380="",0,Z380),"0")</f>
        <v>2.7060000000000001E-2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12</v>
      </c>
      <c r="Y382" s="575">
        <f>IFERROR(SUM(Y380:Y380),"0")</f>
        <v>13.14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1830</v>
      </c>
      <c r="Y384" s="574">
        <f>IFERROR(IF(X384="",0,CEILING((X384/$H384),1)*$H384),"")</f>
        <v>1836</v>
      </c>
      <c r="Z384" s="36">
        <f>IFERROR(IF(Y384=0,"",ROUNDUP(Y384/H384,0)*0.01898),"")</f>
        <v>3.8719200000000003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1935.53</v>
      </c>
      <c r="BN384" s="64">
        <f>IFERROR(Y384*I384/H384,"0")</f>
        <v>1941.8760000000002</v>
      </c>
      <c r="BO384" s="64">
        <f>IFERROR(1/J384*(X384/H384),"0")</f>
        <v>3.1770833333333335</v>
      </c>
      <c r="BP384" s="64">
        <f>IFERROR(1/J384*(Y384/H384),"0")</f>
        <v>3.1875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203.33333333333334</v>
      </c>
      <c r="Y386" s="575">
        <f>IFERROR(Y384/H384,"0")+IFERROR(Y385/H385,"0")</f>
        <v>204</v>
      </c>
      <c r="Z386" s="575">
        <f>IFERROR(IF(Z384="",0,Z384),"0")+IFERROR(IF(Z385="",0,Z385),"0")</f>
        <v>3.8719200000000003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1830</v>
      </c>
      <c r="Y387" s="575">
        <f>IFERROR(SUM(Y384:Y385),"0")</f>
        <v>1836</v>
      </c>
      <c r="Z387" s="37"/>
      <c r="AA387" s="576"/>
      <c r="AB387" s="576"/>
      <c r="AC387" s="576"/>
    </row>
    <row r="388" spans="1:68" ht="14.25" customHeight="1" x14ac:dyDescent="0.25">
      <c r="A388" s="589" t="s">
        <v>174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18</v>
      </c>
      <c r="Y389" s="574">
        <f>IFERROR(IF(X389="",0,CEILING((X389/$H389),1)*$H389),"")</f>
        <v>18</v>
      </c>
      <c r="Z389" s="36">
        <f>IFERROR(IF(Y389=0,"",ROUNDUP(Y389/H389,0)*0.01898),"")</f>
        <v>3.7960000000000001E-2</v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18.87</v>
      </c>
      <c r="BN389" s="64">
        <f>IFERROR(Y389*I389/H389,"0")</f>
        <v>18.87</v>
      </c>
      <c r="BO389" s="64">
        <f>IFERROR(1/J389*(X389/H389),"0")</f>
        <v>3.125E-2</v>
      </c>
      <c r="BP389" s="64">
        <f>IFERROR(1/J389*(Y389/H389),"0")</f>
        <v>3.125E-2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2</v>
      </c>
      <c r="Y390" s="575">
        <f>IFERROR(Y389/H389,"0")</f>
        <v>2</v>
      </c>
      <c r="Z390" s="575">
        <f>IFERROR(IF(Z389="",0,Z389),"0")</f>
        <v>3.7960000000000001E-2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18</v>
      </c>
      <c r="Y391" s="575">
        <f>IFERROR(SUM(Y389:Y389),"0")</f>
        <v>18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139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20</v>
      </c>
      <c r="Y438" s="574">
        <f t="shared" ref="Y438:Y452" si="69">IFERROR(IF(X438="",0,CEILING((X438/$H438),1)*$H438),"")</f>
        <v>21.12</v>
      </c>
      <c r="Z438" s="36">
        <f t="shared" ref="Z438:Z444" si="70">IFERROR(IF(Y438=0,"",ROUNDUP(Y438/H438,0)*0.01196),"")</f>
        <v>4.7840000000000001E-2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21.363636363636363</v>
      </c>
      <c r="BN438" s="64">
        <f t="shared" ref="BN438:BN452" si="72">IFERROR(Y438*I438/H438,"0")</f>
        <v>22.56</v>
      </c>
      <c r="BO438" s="64">
        <f t="shared" ref="BO438:BO452" si="73">IFERROR(1/J438*(X438/H438),"0")</f>
        <v>3.6421911421911424E-2</v>
      </c>
      <c r="BP438" s="64">
        <f t="shared" ref="BP438:BP452" si="74">IFERROR(1/J438*(Y438/H438),"0")</f>
        <v>3.8461538461538464E-2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5</v>
      </c>
      <c r="Y440" s="574">
        <f t="shared" si="69"/>
        <v>5.28</v>
      </c>
      <c r="Z440" s="36">
        <f t="shared" si="70"/>
        <v>1.196E-2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5.3409090909090908</v>
      </c>
      <c r="BN440" s="64">
        <f t="shared" si="72"/>
        <v>5.64</v>
      </c>
      <c r="BO440" s="64">
        <f t="shared" si="73"/>
        <v>9.1054778554778559E-3</v>
      </c>
      <c r="BP440" s="64">
        <f t="shared" si="74"/>
        <v>9.6153846153846159E-3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40</v>
      </c>
      <c r="Y443" s="574">
        <f t="shared" si="69"/>
        <v>42.24</v>
      </c>
      <c r="Z443" s="36">
        <f t="shared" si="70"/>
        <v>9.5680000000000001E-2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42.727272727272727</v>
      </c>
      <c r="BN443" s="64">
        <f t="shared" si="72"/>
        <v>45.12</v>
      </c>
      <c r="BO443" s="64">
        <f t="shared" si="73"/>
        <v>7.2843822843822847E-2</v>
      </c>
      <c r="BP443" s="64">
        <f t="shared" si="74"/>
        <v>7.6923076923076927E-2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3">
        <v>4680115880603</v>
      </c>
      <c r="E446" s="584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4301012035</v>
      </c>
      <c r="D447" s="583">
        <v>4680115880603</v>
      </c>
      <c r="E447" s="584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12.310606060606059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13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0.15548000000000001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65</v>
      </c>
      <c r="Y454" s="575">
        <f>IFERROR(SUM(Y438:Y452),"0")</f>
        <v>68.64</v>
      </c>
      <c r="Z454" s="37"/>
      <c r="AA454" s="576"/>
      <c r="AB454" s="576"/>
      <c r="AC454" s="576"/>
    </row>
    <row r="455" spans="1:68" ht="14.25" customHeight="1" x14ac:dyDescent="0.25">
      <c r="A455" s="589" t="s">
        <v>139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20</v>
      </c>
      <c r="Y456" s="574">
        <f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21.363636363636363</v>
      </c>
      <c r="BN456" s="64">
        <f>IFERROR(Y456*I456/H456,"0")</f>
        <v>22.56</v>
      </c>
      <c r="BO456" s="64">
        <f>IFERROR(1/J456*(X456/H456),"0")</f>
        <v>3.6421911421911424E-2</v>
      </c>
      <c r="BP456" s="64">
        <f>IFERROR(1/J456*(Y456/H456),"0")</f>
        <v>3.8461538461538464E-2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3.7878787878787876</v>
      </c>
      <c r="Y459" s="575">
        <f>IFERROR(Y456/H456,"0")+IFERROR(Y457/H457,"0")+IFERROR(Y458/H458,"0")</f>
        <v>4</v>
      </c>
      <c r="Z459" s="575">
        <f>IFERROR(IF(Z456="",0,Z456),"0")+IFERROR(IF(Z457="",0,Z457),"0")+IFERROR(IF(Z458="",0,Z458),"0")</f>
        <v>4.7840000000000001E-2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20</v>
      </c>
      <c r="Y460" s="575">
        <f>IFERROR(SUM(Y456:Y458),"0")</f>
        <v>21.12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10</v>
      </c>
      <c r="Y463" s="574">
        <f t="shared" si="75"/>
        <v>10.56</v>
      </c>
      <c r="Z463" s="36">
        <f>IFERROR(IF(Y463=0,"",ROUNDUP(Y463/H463,0)*0.01196),"")</f>
        <v>2.392E-2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10.681818181818182</v>
      </c>
      <c r="BN463" s="64">
        <f t="shared" si="77"/>
        <v>11.28</v>
      </c>
      <c r="BO463" s="64">
        <f t="shared" si="78"/>
        <v>1.8210955710955712E-2</v>
      </c>
      <c r="BP463" s="64">
        <f t="shared" si="79"/>
        <v>1.9230769230769232E-2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1.8939393939393938</v>
      </c>
      <c r="Y469" s="575">
        <f>IFERROR(Y462/H462,"0")+IFERROR(Y463/H463,"0")+IFERROR(Y464/H464,"0")+IFERROR(Y465/H465,"0")+IFERROR(Y466/H466,"0")+IFERROR(Y467/H467,"0")+IFERROR(Y468/H468,"0")</f>
        <v>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2.392E-2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10</v>
      </c>
      <c r="Y470" s="575">
        <f>IFERROR(SUM(Y462:Y468),"0")</f>
        <v>10.56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139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4301020269</v>
      </c>
      <c r="D487" s="583">
        <v>4640242180519</v>
      </c>
      <c r="E487" s="584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4301020400</v>
      </c>
      <c r="D488" s="583">
        <v>4640242180519</v>
      </c>
      <c r="E488" s="584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174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139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2761.62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2797.08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2908.1393377860086</v>
      </c>
      <c r="Y514" s="575">
        <f>IFERROR(SUM(BN22:BN510),"0")</f>
        <v>2945.4569999999999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5</v>
      </c>
      <c r="Y515" s="38">
        <f>ROUNDUP(SUM(BP22:BP510),0)</f>
        <v>5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3033.1393377860086</v>
      </c>
      <c r="Y516" s="575">
        <f>GrossWeightTotalR+PalletQtyTotalR*25</f>
        <v>3070.4569999999999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311.09112462879585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316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5.5480700000000001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262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181</v>
      </c>
      <c r="F521" s="598" t="s">
        <v>204</v>
      </c>
      <c r="G521" s="598" t="s">
        <v>237</v>
      </c>
      <c r="H521" s="598" t="s">
        <v>101</v>
      </c>
      <c r="I521" s="598" t="s">
        <v>263</v>
      </c>
      <c r="J521" s="598" t="s">
        <v>303</v>
      </c>
      <c r="K521" s="598" t="s">
        <v>364</v>
      </c>
      <c r="L521" s="598" t="s">
        <v>406</v>
      </c>
      <c r="M521" s="598" t="s">
        <v>422</v>
      </c>
      <c r="N521" s="571"/>
      <c r="O521" s="598" t="s">
        <v>435</v>
      </c>
      <c r="P521" s="598" t="s">
        <v>445</v>
      </c>
      <c r="Q521" s="598" t="s">
        <v>452</v>
      </c>
      <c r="R521" s="598" t="s">
        <v>457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26.4</v>
      </c>
      <c r="E523" s="46">
        <f>IFERROR(Y89*1,"0")+IFERROR(Y90*1,"0")+IFERROR(Y91*1,"0")+IFERROR(Y95*1,"0")+IFERROR(Y96*1,"0")+IFERROR(Y97*1,"0")+IFERROR(Y98*1,"0")+IFERROR(Y99*1,"0")+IFERROR(Y100*1,"0")</f>
        <v>10.8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32.4</v>
      </c>
      <c r="G523" s="46">
        <f>IFERROR(Y131*1,"0")+IFERROR(Y132*1,"0")+IFERROR(Y136*1,"0")+IFERROR(Y137*1,"0")+IFERROR(Y141*1,"0")+IFERROR(Y142*1,"0")</f>
        <v>7.92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115.79999999999998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46">
        <f>IFERROR(Y340*1,"0")+IFERROR(Y341*1,"0")+IFERROR(Y342*1,"0")</f>
        <v>30.9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573</v>
      </c>
      <c r="U523" s="46">
        <f>IFERROR(Y373*1,"0")+IFERROR(Y374*1,"0")+IFERROR(Y375*1,"0")+IFERROR(Y376*1,"0")+IFERROR(Y380*1,"0")+IFERROR(Y384*1,"0")+IFERROR(Y385*1,"0")+IFERROR(Y389*1,"0")</f>
        <v>1899.54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100.32000000000001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2025-07-08T07:28:36Z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