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74CEBD44-2438-4CC9-A8F8-43F099ACB0B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X507" i="1"/>
  <c r="Y506" i="1"/>
  <c r="X506" i="1"/>
  <c r="BP505" i="1"/>
  <c r="BO505" i="1"/>
  <c r="BN505" i="1"/>
  <c r="BM505" i="1"/>
  <c r="Z505" i="1"/>
  <c r="Y505" i="1"/>
  <c r="BP504" i="1"/>
  <c r="BO504" i="1"/>
  <c r="BN504" i="1"/>
  <c r="BM504" i="1"/>
  <c r="Z504" i="1"/>
  <c r="Z506" i="1" s="1"/>
  <c r="Y504" i="1"/>
  <c r="Y507" i="1" s="1"/>
  <c r="X502" i="1"/>
  <c r="X501" i="1"/>
  <c r="BO500" i="1"/>
  <c r="BM500" i="1"/>
  <c r="Y500" i="1"/>
  <c r="BO499" i="1"/>
  <c r="BM499" i="1"/>
  <c r="Y499" i="1"/>
  <c r="X497" i="1"/>
  <c r="Y496" i="1"/>
  <c r="X496" i="1"/>
  <c r="BP495" i="1"/>
  <c r="BO495" i="1"/>
  <c r="BN495" i="1"/>
  <c r="BM495" i="1"/>
  <c r="Z495" i="1"/>
  <c r="Y495" i="1"/>
  <c r="BP494" i="1"/>
  <c r="BO494" i="1"/>
  <c r="BN494" i="1"/>
  <c r="BM494" i="1"/>
  <c r="Z494" i="1"/>
  <c r="Z496" i="1" s="1"/>
  <c r="Y494" i="1"/>
  <c r="Y497" i="1" s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Y484" i="1"/>
  <c r="X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BP480" i="1"/>
  <c r="BO480" i="1"/>
  <c r="BN480" i="1"/>
  <c r="BM480" i="1"/>
  <c r="Z480" i="1"/>
  <c r="Z484" i="1" s="1"/>
  <c r="Y480" i="1"/>
  <c r="Y485" i="1" s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X434" i="1"/>
  <c r="X433" i="1"/>
  <c r="BO432" i="1"/>
  <c r="BM432" i="1"/>
  <c r="Y432" i="1"/>
  <c r="P432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Y416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X411" i="1"/>
  <c r="X410" i="1"/>
  <c r="BO409" i="1"/>
  <c r="BM409" i="1"/>
  <c r="Y409" i="1"/>
  <c r="P409" i="1"/>
  <c r="BP408" i="1"/>
  <c r="BO408" i="1"/>
  <c r="BN408" i="1"/>
  <c r="BM408" i="1"/>
  <c r="Z408" i="1"/>
  <c r="Y408" i="1"/>
  <c r="Y410" i="1" s="1"/>
  <c r="P408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1" i="1"/>
  <c r="X390" i="1"/>
  <c r="BO389" i="1"/>
  <c r="BM389" i="1"/>
  <c r="Y389" i="1"/>
  <c r="P389" i="1"/>
  <c r="X387" i="1"/>
  <c r="X386" i="1"/>
  <c r="BO385" i="1"/>
  <c r="BM385" i="1"/>
  <c r="Z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X378" i="1"/>
  <c r="X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0" i="1"/>
  <c r="Y369" i="1"/>
  <c r="X369" i="1"/>
  <c r="BP368" i="1"/>
  <c r="BO368" i="1"/>
  <c r="BN368" i="1"/>
  <c r="BM368" i="1"/>
  <c r="Z368" i="1"/>
  <c r="Z369" i="1" s="1"/>
  <c r="Y368" i="1"/>
  <c r="Y370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X344" i="1"/>
  <c r="X343" i="1"/>
  <c r="BP342" i="1"/>
  <c r="BO342" i="1"/>
  <c r="BN342" i="1"/>
  <c r="BM342" i="1"/>
  <c r="Z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Y337" i="1" s="1"/>
  <c r="P333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Q523" i="1" s="1"/>
  <c r="P287" i="1"/>
  <c r="X284" i="1"/>
  <c r="Y283" i="1"/>
  <c r="X283" i="1"/>
  <c r="BP282" i="1"/>
  <c r="BO282" i="1"/>
  <c r="BN282" i="1"/>
  <c r="BM282" i="1"/>
  <c r="Z282" i="1"/>
  <c r="Z283" i="1" s="1"/>
  <c r="Y282" i="1"/>
  <c r="Y284" i="1" s="1"/>
  <c r="P282" i="1"/>
  <c r="X280" i="1"/>
  <c r="Y279" i="1"/>
  <c r="X279" i="1"/>
  <c r="BP278" i="1"/>
  <c r="BO278" i="1"/>
  <c r="BN278" i="1"/>
  <c r="BM278" i="1"/>
  <c r="Z278" i="1"/>
  <c r="Z279" i="1" s="1"/>
  <c r="Y278" i="1"/>
  <c r="P523" i="1" s="1"/>
  <c r="P278" i="1"/>
  <c r="X275" i="1"/>
  <c r="Y274" i="1"/>
  <c r="X274" i="1"/>
  <c r="BP273" i="1"/>
  <c r="BO273" i="1"/>
  <c r="BN273" i="1"/>
  <c r="BM273" i="1"/>
  <c r="Z273" i="1"/>
  <c r="Y273" i="1"/>
  <c r="P273" i="1"/>
  <c r="BO272" i="1"/>
  <c r="BM272" i="1"/>
  <c r="Y272" i="1"/>
  <c r="P272" i="1"/>
  <c r="BP271" i="1"/>
  <c r="BO271" i="1"/>
  <c r="BN271" i="1"/>
  <c r="BM271" i="1"/>
  <c r="Z271" i="1"/>
  <c r="Y271" i="1"/>
  <c r="Y275" i="1" s="1"/>
  <c r="P271" i="1"/>
  <c r="X268" i="1"/>
  <c r="X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Y204" i="1" s="1"/>
  <c r="P196" i="1"/>
  <c r="X194" i="1"/>
  <c r="X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9" i="1"/>
  <c r="Y178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Y173" i="1" s="1"/>
  <c r="P163" i="1"/>
  <c r="X161" i="1"/>
  <c r="Y160" i="1"/>
  <c r="X160" i="1"/>
  <c r="BP159" i="1"/>
  <c r="BO159" i="1"/>
  <c r="BN159" i="1"/>
  <c r="BM159" i="1"/>
  <c r="Z159" i="1"/>
  <c r="Z160" i="1" s="1"/>
  <c r="Y159" i="1"/>
  <c r="P159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P152" i="1"/>
  <c r="BP151" i="1"/>
  <c r="BO151" i="1"/>
  <c r="BN151" i="1"/>
  <c r="BM151" i="1"/>
  <c r="Z151" i="1"/>
  <c r="Y151" i="1"/>
  <c r="P151" i="1"/>
  <c r="X149" i="1"/>
  <c r="Y148" i="1"/>
  <c r="X148" i="1"/>
  <c r="BP147" i="1"/>
  <c r="BO147" i="1"/>
  <c r="BN147" i="1"/>
  <c r="BM147" i="1"/>
  <c r="Z147" i="1"/>
  <c r="Z148" i="1" s="1"/>
  <c r="Y147" i="1"/>
  <c r="P147" i="1"/>
  <c r="X144" i="1"/>
  <c r="Y143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3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3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3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Z32" i="1" l="1"/>
  <c r="Z138" i="1"/>
  <c r="H9" i="1"/>
  <c r="A10" i="1"/>
  <c r="Y33" i="1"/>
  <c r="Y37" i="1"/>
  <c r="Y45" i="1"/>
  <c r="Y49" i="1"/>
  <c r="Y58" i="1"/>
  <c r="Y66" i="1"/>
  <c r="Y72" i="1"/>
  <c r="BP90" i="1"/>
  <c r="BN90" i="1"/>
  <c r="Z90" i="1"/>
  <c r="Z92" i="1" s="1"/>
  <c r="BP97" i="1"/>
  <c r="BN97" i="1"/>
  <c r="Z97" i="1"/>
  <c r="Y101" i="1"/>
  <c r="BP106" i="1"/>
  <c r="BN106" i="1"/>
  <c r="Z106" i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23" i="1"/>
  <c r="Y134" i="1"/>
  <c r="BP131" i="1"/>
  <c r="BN131" i="1"/>
  <c r="Z131" i="1"/>
  <c r="Z133" i="1" s="1"/>
  <c r="Z154" i="1"/>
  <c r="BP152" i="1"/>
  <c r="BN152" i="1"/>
  <c r="Z152" i="1"/>
  <c r="BP166" i="1"/>
  <c r="BN166" i="1"/>
  <c r="Z166" i="1"/>
  <c r="BP170" i="1"/>
  <c r="BN170" i="1"/>
  <c r="Z170" i="1"/>
  <c r="BP187" i="1"/>
  <c r="BN187" i="1"/>
  <c r="Z187" i="1"/>
  <c r="Z188" i="1" s="1"/>
  <c r="Y189" i="1"/>
  <c r="Y194" i="1"/>
  <c r="BP191" i="1"/>
  <c r="BN191" i="1"/>
  <c r="Z191" i="1"/>
  <c r="Z193" i="1" s="1"/>
  <c r="BP199" i="1"/>
  <c r="BN199" i="1"/>
  <c r="Z199" i="1"/>
  <c r="BP203" i="1"/>
  <c r="BN203" i="1"/>
  <c r="Z203" i="1"/>
  <c r="Y205" i="1"/>
  <c r="Y216" i="1"/>
  <c r="BP207" i="1"/>
  <c r="BN207" i="1"/>
  <c r="Z207" i="1"/>
  <c r="BP211" i="1"/>
  <c r="BN211" i="1"/>
  <c r="Z211" i="1"/>
  <c r="BP215" i="1"/>
  <c r="BN215" i="1"/>
  <c r="Z215" i="1"/>
  <c r="Y217" i="1"/>
  <c r="Y222" i="1"/>
  <c r="BP219" i="1"/>
  <c r="BN219" i="1"/>
  <c r="Z219" i="1"/>
  <c r="Z221" i="1" s="1"/>
  <c r="Y221" i="1"/>
  <c r="BP293" i="1"/>
  <c r="BN293" i="1"/>
  <c r="Z293" i="1"/>
  <c r="BP297" i="1"/>
  <c r="BN297" i="1"/>
  <c r="Z297" i="1"/>
  <c r="Y299" i="1"/>
  <c r="Y308" i="1"/>
  <c r="BP301" i="1"/>
  <c r="BN301" i="1"/>
  <c r="Z301" i="1"/>
  <c r="Y309" i="1"/>
  <c r="BP305" i="1"/>
  <c r="BN305" i="1"/>
  <c r="Z305" i="1"/>
  <c r="BP313" i="1"/>
  <c r="BN313" i="1"/>
  <c r="Z313" i="1"/>
  <c r="BP321" i="1"/>
  <c r="BN321" i="1"/>
  <c r="Z321" i="1"/>
  <c r="Y323" i="1"/>
  <c r="BP328" i="1"/>
  <c r="BN328" i="1"/>
  <c r="Z328" i="1"/>
  <c r="Z330" i="1" s="1"/>
  <c r="Y330" i="1"/>
  <c r="BP351" i="1"/>
  <c r="BN351" i="1"/>
  <c r="Z351" i="1"/>
  <c r="Y355" i="1"/>
  <c r="BP359" i="1"/>
  <c r="BN359" i="1"/>
  <c r="Z359" i="1"/>
  <c r="Z360" i="1" s="1"/>
  <c r="Y361" i="1"/>
  <c r="Y366" i="1"/>
  <c r="BP363" i="1"/>
  <c r="BN363" i="1"/>
  <c r="Z363" i="1"/>
  <c r="Z365" i="1" s="1"/>
  <c r="Y365" i="1"/>
  <c r="F523" i="1"/>
  <c r="F9" i="1"/>
  <c r="J9" i="1"/>
  <c r="B523" i="1"/>
  <c r="X514" i="1"/>
  <c r="X515" i="1"/>
  <c r="X517" i="1"/>
  <c r="Y24" i="1"/>
  <c r="Z27" i="1"/>
  <c r="BN27" i="1"/>
  <c r="Y514" i="1" s="1"/>
  <c r="Z29" i="1"/>
  <c r="BN29" i="1"/>
  <c r="Z31" i="1"/>
  <c r="BN31" i="1"/>
  <c r="Z35" i="1"/>
  <c r="Z36" i="1" s="1"/>
  <c r="BN35" i="1"/>
  <c r="BP35" i="1"/>
  <c r="Z41" i="1"/>
  <c r="Z44" i="1" s="1"/>
  <c r="BN41" i="1"/>
  <c r="BP41" i="1"/>
  <c r="Y515" i="1" s="1"/>
  <c r="Z43" i="1"/>
  <c r="BN43" i="1"/>
  <c r="Y44" i="1"/>
  <c r="Y517" i="1" s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BN68" i="1"/>
  <c r="BP68" i="1"/>
  <c r="Z70" i="1"/>
  <c r="BN70" i="1"/>
  <c r="Z74" i="1"/>
  <c r="Z80" i="1" s="1"/>
  <c r="BN74" i="1"/>
  <c r="BP74" i="1"/>
  <c r="Z76" i="1"/>
  <c r="BN76" i="1"/>
  <c r="BP77" i="1"/>
  <c r="BN77" i="1"/>
  <c r="BP79" i="1"/>
  <c r="BN79" i="1"/>
  <c r="Z79" i="1"/>
  <c r="Y81" i="1"/>
  <c r="Y86" i="1"/>
  <c r="BP83" i="1"/>
  <c r="BN83" i="1"/>
  <c r="Z83" i="1"/>
  <c r="Z85" i="1" s="1"/>
  <c r="Y92" i="1"/>
  <c r="Y102" i="1"/>
  <c r="BP95" i="1"/>
  <c r="BN95" i="1"/>
  <c r="Z95" i="1"/>
  <c r="BP99" i="1"/>
  <c r="BN99" i="1"/>
  <c r="Z99" i="1"/>
  <c r="Y109" i="1"/>
  <c r="BP108" i="1"/>
  <c r="BN108" i="1"/>
  <c r="Z108" i="1"/>
  <c r="Z109" i="1" s="1"/>
  <c r="Y110" i="1"/>
  <c r="Y115" i="1"/>
  <c r="BP112" i="1"/>
  <c r="BN112" i="1"/>
  <c r="Z112" i="1"/>
  <c r="BP120" i="1"/>
  <c r="BN120" i="1"/>
  <c r="Z120" i="1"/>
  <c r="Y127" i="1"/>
  <c r="Y133" i="1"/>
  <c r="BP137" i="1"/>
  <c r="BN137" i="1"/>
  <c r="Z137" i="1"/>
  <c r="Y139" i="1"/>
  <c r="Y144" i="1"/>
  <c r="BP141" i="1"/>
  <c r="BN141" i="1"/>
  <c r="Z141" i="1"/>
  <c r="Z143" i="1" s="1"/>
  <c r="Y155" i="1"/>
  <c r="Y154" i="1"/>
  <c r="BP164" i="1"/>
  <c r="BN164" i="1"/>
  <c r="Z164" i="1"/>
  <c r="Z172" i="1" s="1"/>
  <c r="BP168" i="1"/>
  <c r="BN168" i="1"/>
  <c r="Z168" i="1"/>
  <c r="Y172" i="1"/>
  <c r="BP176" i="1"/>
  <c r="BN176" i="1"/>
  <c r="Z176" i="1"/>
  <c r="Z178" i="1" s="1"/>
  <c r="Y193" i="1"/>
  <c r="BP197" i="1"/>
  <c r="BN197" i="1"/>
  <c r="Z197" i="1"/>
  <c r="Z204" i="1" s="1"/>
  <c r="BP201" i="1"/>
  <c r="BN201" i="1"/>
  <c r="Z201" i="1"/>
  <c r="BP209" i="1"/>
  <c r="BN209" i="1"/>
  <c r="Z209" i="1"/>
  <c r="BP213" i="1"/>
  <c r="BN213" i="1"/>
  <c r="Z213" i="1"/>
  <c r="BP228" i="1"/>
  <c r="BN228" i="1"/>
  <c r="Z228" i="1"/>
  <c r="Y232" i="1"/>
  <c r="BP236" i="1"/>
  <c r="BN236" i="1"/>
  <c r="Z236" i="1"/>
  <c r="Z237" i="1" s="1"/>
  <c r="Y238" i="1"/>
  <c r="BP246" i="1"/>
  <c r="BN246" i="1"/>
  <c r="Z246" i="1"/>
  <c r="Y250" i="1"/>
  <c r="BP255" i="1"/>
  <c r="BN255" i="1"/>
  <c r="Z255" i="1"/>
  <c r="Z259" i="1" s="1"/>
  <c r="Y259" i="1"/>
  <c r="Z267" i="1"/>
  <c r="BP264" i="1"/>
  <c r="BN264" i="1"/>
  <c r="Z264" i="1"/>
  <c r="Y267" i="1"/>
  <c r="BP341" i="1"/>
  <c r="BN341" i="1"/>
  <c r="Z341" i="1"/>
  <c r="Z343" i="1" s="1"/>
  <c r="Y343" i="1"/>
  <c r="BP376" i="1"/>
  <c r="BN376" i="1"/>
  <c r="Z376" i="1"/>
  <c r="Y378" i="1"/>
  <c r="Y381" i="1"/>
  <c r="BP380" i="1"/>
  <c r="BN380" i="1"/>
  <c r="Z380" i="1"/>
  <c r="Z381" i="1" s="1"/>
  <c r="Y382" i="1"/>
  <c r="Y386" i="1"/>
  <c r="BP384" i="1"/>
  <c r="BN384" i="1"/>
  <c r="Z384" i="1"/>
  <c r="Z386" i="1" s="1"/>
  <c r="Y387" i="1"/>
  <c r="Z423" i="1"/>
  <c r="BP420" i="1"/>
  <c r="BN420" i="1"/>
  <c r="Z420" i="1"/>
  <c r="Y424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8" i="1"/>
  <c r="BN458" i="1"/>
  <c r="Z458" i="1"/>
  <c r="Y460" i="1"/>
  <c r="Y469" i="1"/>
  <c r="BP462" i="1"/>
  <c r="BN462" i="1"/>
  <c r="Z462" i="1"/>
  <c r="Y470" i="1"/>
  <c r="BP466" i="1"/>
  <c r="BN466" i="1"/>
  <c r="Z466" i="1"/>
  <c r="BP474" i="1"/>
  <c r="BN474" i="1"/>
  <c r="Z474" i="1"/>
  <c r="Y476" i="1"/>
  <c r="Y491" i="1"/>
  <c r="BP487" i="1"/>
  <c r="BN487" i="1"/>
  <c r="Z487" i="1"/>
  <c r="Y492" i="1"/>
  <c r="AA523" i="1"/>
  <c r="BP489" i="1"/>
  <c r="BN489" i="1"/>
  <c r="Z489" i="1"/>
  <c r="BP500" i="1"/>
  <c r="BN500" i="1"/>
  <c r="Z500" i="1"/>
  <c r="Y502" i="1"/>
  <c r="AB523" i="1"/>
  <c r="Y511" i="1"/>
  <c r="BP510" i="1"/>
  <c r="BN510" i="1"/>
  <c r="Z510" i="1"/>
  <c r="Z511" i="1" s="1"/>
  <c r="Y512" i="1"/>
  <c r="W523" i="1"/>
  <c r="E523" i="1"/>
  <c r="Y93" i="1"/>
  <c r="H523" i="1"/>
  <c r="Y149" i="1"/>
  <c r="I523" i="1"/>
  <c r="Y161" i="1"/>
  <c r="J523" i="1"/>
  <c r="Y188" i="1"/>
  <c r="BP226" i="1"/>
  <c r="BN226" i="1"/>
  <c r="Z226" i="1"/>
  <c r="Z232" i="1" s="1"/>
  <c r="BP230" i="1"/>
  <c r="BN230" i="1"/>
  <c r="Z230" i="1"/>
  <c r="Y237" i="1"/>
  <c r="Y251" i="1"/>
  <c r="BP248" i="1"/>
  <c r="BN248" i="1"/>
  <c r="Z248" i="1"/>
  <c r="Z250" i="1" s="1"/>
  <c r="BP257" i="1"/>
  <c r="BN257" i="1"/>
  <c r="Z257" i="1"/>
  <c r="Z274" i="1"/>
  <c r="BP272" i="1"/>
  <c r="BN272" i="1"/>
  <c r="Z272" i="1"/>
  <c r="BP295" i="1"/>
  <c r="BN295" i="1"/>
  <c r="Z295" i="1"/>
  <c r="Z298" i="1" s="1"/>
  <c r="BP303" i="1"/>
  <c r="BN303" i="1"/>
  <c r="Z303" i="1"/>
  <c r="BP307" i="1"/>
  <c r="BN307" i="1"/>
  <c r="Z307" i="1"/>
  <c r="Y316" i="1"/>
  <c r="BP311" i="1"/>
  <c r="BN311" i="1"/>
  <c r="Z311" i="1"/>
  <c r="Z316" i="1" s="1"/>
  <c r="BP315" i="1"/>
  <c r="BN315" i="1"/>
  <c r="Z315" i="1"/>
  <c r="Y317" i="1"/>
  <c r="Y322" i="1"/>
  <c r="BP319" i="1"/>
  <c r="BN319" i="1"/>
  <c r="Z319" i="1"/>
  <c r="Z322" i="1" s="1"/>
  <c r="Y331" i="1"/>
  <c r="Z336" i="1"/>
  <c r="BP334" i="1"/>
  <c r="BN334" i="1"/>
  <c r="Z334" i="1"/>
  <c r="S523" i="1"/>
  <c r="BP349" i="1"/>
  <c r="BN349" i="1"/>
  <c r="Z349" i="1"/>
  <c r="Z355" i="1" s="1"/>
  <c r="BP353" i="1"/>
  <c r="BN353" i="1"/>
  <c r="Z353" i="1"/>
  <c r="Y360" i="1"/>
  <c r="BP374" i="1"/>
  <c r="BN374" i="1"/>
  <c r="Z374" i="1"/>
  <c r="Y390" i="1"/>
  <c r="BP389" i="1"/>
  <c r="BN389" i="1"/>
  <c r="Z389" i="1"/>
  <c r="Z390" i="1" s="1"/>
  <c r="Y391" i="1"/>
  <c r="V523" i="1"/>
  <c r="Y406" i="1"/>
  <c r="BP395" i="1"/>
  <c r="BN395" i="1"/>
  <c r="Z395" i="1"/>
  <c r="Y405" i="1"/>
  <c r="BP399" i="1"/>
  <c r="BN399" i="1"/>
  <c r="Z399" i="1"/>
  <c r="BP403" i="1"/>
  <c r="BN403" i="1"/>
  <c r="Z403" i="1"/>
  <c r="O523" i="1"/>
  <c r="K523" i="1"/>
  <c r="Y233" i="1"/>
  <c r="L523" i="1"/>
  <c r="Y260" i="1"/>
  <c r="M523" i="1"/>
  <c r="Y268" i="1"/>
  <c r="Y280" i="1"/>
  <c r="Y289" i="1"/>
  <c r="R523" i="1"/>
  <c r="Y298" i="1"/>
  <c r="Y344" i="1"/>
  <c r="T523" i="1"/>
  <c r="Y356" i="1"/>
  <c r="U523" i="1"/>
  <c r="Y377" i="1"/>
  <c r="BP385" i="1"/>
  <c r="BN385" i="1"/>
  <c r="BP397" i="1"/>
  <c r="BN397" i="1"/>
  <c r="Z397" i="1"/>
  <c r="BP401" i="1"/>
  <c r="BN401" i="1"/>
  <c r="Z401" i="1"/>
  <c r="BP409" i="1"/>
  <c r="BN409" i="1"/>
  <c r="Z409" i="1"/>
  <c r="Z410" i="1" s="1"/>
  <c r="Y411" i="1"/>
  <c r="Y417" i="1"/>
  <c r="BP414" i="1"/>
  <c r="BN414" i="1"/>
  <c r="Z414" i="1"/>
  <c r="Z416" i="1" s="1"/>
  <c r="Y423" i="1"/>
  <c r="BP422" i="1"/>
  <c r="BN422" i="1"/>
  <c r="Z422" i="1"/>
  <c r="X523" i="1"/>
  <c r="Y428" i="1"/>
  <c r="BP427" i="1"/>
  <c r="BN427" i="1"/>
  <c r="Z427" i="1"/>
  <c r="Z428" i="1" s="1"/>
  <c r="Y429" i="1"/>
  <c r="Y523" i="1"/>
  <c r="Y433" i="1"/>
  <c r="BP432" i="1"/>
  <c r="BN432" i="1"/>
  <c r="Z432" i="1"/>
  <c r="Z433" i="1" s="1"/>
  <c r="Y434" i="1"/>
  <c r="Z523" i="1"/>
  <c r="Y453" i="1"/>
  <c r="Y454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BP452" i="1"/>
  <c r="BN452" i="1"/>
  <c r="Z452" i="1"/>
  <c r="Y459" i="1"/>
  <c r="BP456" i="1"/>
  <c r="BN456" i="1"/>
  <c r="Z456" i="1"/>
  <c r="Z459" i="1" s="1"/>
  <c r="BP464" i="1"/>
  <c r="BN464" i="1"/>
  <c r="Z464" i="1"/>
  <c r="BP468" i="1"/>
  <c r="BN468" i="1"/>
  <c r="Z468" i="1"/>
  <c r="Y475" i="1"/>
  <c r="BP472" i="1"/>
  <c r="BN472" i="1"/>
  <c r="Z472" i="1"/>
  <c r="Z475" i="1" s="1"/>
  <c r="BP488" i="1"/>
  <c r="BN488" i="1"/>
  <c r="Z488" i="1"/>
  <c r="BP490" i="1"/>
  <c r="BN490" i="1"/>
  <c r="Z490" i="1"/>
  <c r="Y501" i="1"/>
  <c r="BP499" i="1"/>
  <c r="BN499" i="1"/>
  <c r="Z499" i="1"/>
  <c r="Y516" i="1" l="1"/>
  <c r="Z491" i="1"/>
  <c r="Z469" i="1"/>
  <c r="Y513" i="1"/>
  <c r="Z216" i="1"/>
  <c r="Z501" i="1"/>
  <c r="Z453" i="1"/>
  <c r="Z405" i="1"/>
  <c r="Z377" i="1"/>
  <c r="Z115" i="1"/>
  <c r="Z101" i="1"/>
  <c r="Z71" i="1"/>
  <c r="Z58" i="1"/>
  <c r="Z518" i="1" s="1"/>
  <c r="X516" i="1"/>
  <c r="Z308" i="1"/>
  <c r="Z122" i="1"/>
</calcChain>
</file>

<file path=xl/sharedStrings.xml><?xml version="1.0" encoding="utf-8"?>
<sst xmlns="http://schemas.openxmlformats.org/spreadsheetml/2006/main" count="2302" uniqueCount="824">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</sst>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3"/>
  <sheetViews>
    <sheetView showGridLines="0" tabSelected="1" topLeftCell="A500" zoomScaleNormal="100" zoomScaleSheetLayoutView="100" workbookViewId="0">
      <selection activeCell="AA519" sqref="AA519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51" t="s">
        <v>0</v>
      </c>
      <c r="E1" s="608"/>
      <c r="F1" s="608"/>
      <c r="G1" s="12" t="s">
        <v>1</v>
      </c>
      <c r="H1" s="651" t="s">
        <v>2</v>
      </c>
      <c r="I1" s="608"/>
      <c r="J1" s="608"/>
      <c r="K1" s="608"/>
      <c r="L1" s="608"/>
      <c r="M1" s="608"/>
      <c r="N1" s="608"/>
      <c r="O1" s="608"/>
      <c r="P1" s="608"/>
      <c r="Q1" s="608"/>
      <c r="R1" s="607" t="s">
        <v>3</v>
      </c>
      <c r="S1" s="608"/>
      <c r="T1" s="6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2" t="s">
        <v>8</v>
      </c>
      <c r="B5" s="581"/>
      <c r="C5" s="582"/>
      <c r="D5" s="654"/>
      <c r="E5" s="655"/>
      <c r="F5" s="873" t="s">
        <v>9</v>
      </c>
      <c r="G5" s="582"/>
      <c r="H5" s="654"/>
      <c r="I5" s="812"/>
      <c r="J5" s="812"/>
      <c r="K5" s="812"/>
      <c r="L5" s="812"/>
      <c r="M5" s="655"/>
      <c r="N5" s="58"/>
      <c r="P5" s="24" t="s">
        <v>10</v>
      </c>
      <c r="Q5" s="883">
        <v>45849</v>
      </c>
      <c r="R5" s="700"/>
      <c r="T5" s="746" t="s">
        <v>11</v>
      </c>
      <c r="U5" s="747"/>
      <c r="V5" s="749" t="s">
        <v>12</v>
      </c>
      <c r="W5" s="700"/>
      <c r="AB5" s="51"/>
      <c r="AC5" s="51"/>
      <c r="AD5" s="51"/>
      <c r="AE5" s="51"/>
    </row>
    <row r="6" spans="1:32" s="567" customFormat="1" ht="24" customHeight="1" x14ac:dyDescent="0.2">
      <c r="A6" s="702" t="s">
        <v>13</v>
      </c>
      <c r="B6" s="581"/>
      <c r="C6" s="582"/>
      <c r="D6" s="816" t="s">
        <v>14</v>
      </c>
      <c r="E6" s="817"/>
      <c r="F6" s="817"/>
      <c r="G6" s="817"/>
      <c r="H6" s="817"/>
      <c r="I6" s="817"/>
      <c r="J6" s="817"/>
      <c r="K6" s="817"/>
      <c r="L6" s="817"/>
      <c r="M6" s="700"/>
      <c r="N6" s="59"/>
      <c r="P6" s="24" t="s">
        <v>15</v>
      </c>
      <c r="Q6" s="892" t="str">
        <f>IF(Q5=0," ",CHOOSE(WEEKDAY(Q5,2),"Понедельник","Вторник","Среда","Четверг","Пятница","Суббота","Воскресенье"))</f>
        <v>Пятница</v>
      </c>
      <c r="R6" s="584"/>
      <c r="T6" s="756" t="s">
        <v>16</v>
      </c>
      <c r="U6" s="747"/>
      <c r="V6" s="800" t="s">
        <v>17</v>
      </c>
      <c r="W6" s="623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31" t="str">
        <f>IFERROR(VLOOKUP(DeliveryAddress,Table,3,0),1)</f>
        <v>1</v>
      </c>
      <c r="E7" s="632"/>
      <c r="F7" s="632"/>
      <c r="G7" s="632"/>
      <c r="H7" s="632"/>
      <c r="I7" s="632"/>
      <c r="J7" s="632"/>
      <c r="K7" s="632"/>
      <c r="L7" s="632"/>
      <c r="M7" s="633"/>
      <c r="N7" s="60"/>
      <c r="P7" s="24"/>
      <c r="Q7" s="42"/>
      <c r="R7" s="42"/>
      <c r="T7" s="590"/>
      <c r="U7" s="747"/>
      <c r="V7" s="801"/>
      <c r="W7" s="802"/>
      <c r="AB7" s="51"/>
      <c r="AC7" s="51"/>
      <c r="AD7" s="51"/>
      <c r="AE7" s="51"/>
    </row>
    <row r="8" spans="1:32" s="567" customFormat="1" ht="25.5" customHeight="1" x14ac:dyDescent="0.2">
      <c r="A8" s="905" t="s">
        <v>18</v>
      </c>
      <c r="B8" s="595"/>
      <c r="C8" s="596"/>
      <c r="D8" s="643" t="s">
        <v>19</v>
      </c>
      <c r="E8" s="644"/>
      <c r="F8" s="644"/>
      <c r="G8" s="644"/>
      <c r="H8" s="644"/>
      <c r="I8" s="644"/>
      <c r="J8" s="644"/>
      <c r="K8" s="644"/>
      <c r="L8" s="644"/>
      <c r="M8" s="645"/>
      <c r="N8" s="61"/>
      <c r="P8" s="24" t="s">
        <v>20</v>
      </c>
      <c r="Q8" s="709">
        <v>0.375</v>
      </c>
      <c r="R8" s="633"/>
      <c r="T8" s="590"/>
      <c r="U8" s="747"/>
      <c r="V8" s="801"/>
      <c r="W8" s="802"/>
      <c r="AB8" s="51"/>
      <c r="AC8" s="51"/>
      <c r="AD8" s="51"/>
      <c r="AE8" s="51"/>
    </row>
    <row r="9" spans="1:32" s="567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719"/>
      <c r="E9" s="593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592" t="str">
        <f>IF(AND($A$9="Тип доверенности/получателя при получении в адресе перегруза:",$D$9="Разовая доверенность"),"Введите ФИО","")</f>
        <v/>
      </c>
      <c r="I9" s="593"/>
      <c r="J9" s="5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3"/>
      <c r="L9" s="593"/>
      <c r="M9" s="593"/>
      <c r="N9" s="565"/>
      <c r="P9" s="26" t="s">
        <v>21</v>
      </c>
      <c r="Q9" s="695"/>
      <c r="R9" s="696"/>
      <c r="T9" s="590"/>
      <c r="U9" s="747"/>
      <c r="V9" s="803"/>
      <c r="W9" s="804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719"/>
      <c r="E10" s="593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94" t="str">
        <f>IFERROR(VLOOKUP($D$10,Proxy,2,FALSE),"")</f>
        <v/>
      </c>
      <c r="I10" s="590"/>
      <c r="J10" s="590"/>
      <c r="K10" s="590"/>
      <c r="L10" s="590"/>
      <c r="M10" s="590"/>
      <c r="N10" s="566"/>
      <c r="P10" s="26" t="s">
        <v>22</v>
      </c>
      <c r="Q10" s="757"/>
      <c r="R10" s="758"/>
      <c r="U10" s="24" t="s">
        <v>23</v>
      </c>
      <c r="V10" s="622" t="s">
        <v>24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9"/>
      <c r="R11" s="700"/>
      <c r="U11" s="24" t="s">
        <v>27</v>
      </c>
      <c r="V11" s="840" t="s">
        <v>28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2" t="s">
        <v>29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L12" s="581"/>
      <c r="M12" s="582"/>
      <c r="N12" s="62"/>
      <c r="P12" s="24" t="s">
        <v>30</v>
      </c>
      <c r="Q12" s="709"/>
      <c r="R12" s="633"/>
      <c r="S12" s="23"/>
      <c r="U12" s="24"/>
      <c r="V12" s="608"/>
      <c r="W12" s="590"/>
      <c r="AB12" s="51"/>
      <c r="AC12" s="51"/>
      <c r="AD12" s="51"/>
      <c r="AE12" s="51"/>
    </row>
    <row r="13" spans="1:32" s="567" customFormat="1" ht="23.25" customHeight="1" x14ac:dyDescent="0.2">
      <c r="A13" s="742" t="s">
        <v>31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581"/>
      <c r="M13" s="582"/>
      <c r="N13" s="62"/>
      <c r="O13" s="26"/>
      <c r="P13" s="26" t="s">
        <v>32</v>
      </c>
      <c r="Q13" s="840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2" t="s">
        <v>33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 s="581"/>
      <c r="M14" s="58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8" t="s">
        <v>34</v>
      </c>
      <c r="B15" s="581"/>
      <c r="C15" s="581"/>
      <c r="D15" s="581"/>
      <c r="E15" s="581"/>
      <c r="F15" s="581"/>
      <c r="G15" s="581"/>
      <c r="H15" s="581"/>
      <c r="I15" s="581"/>
      <c r="J15" s="581"/>
      <c r="K15" s="581"/>
      <c r="L15" s="581"/>
      <c r="M15" s="582"/>
      <c r="N15" s="63"/>
      <c r="P15" s="734" t="s">
        <v>35</v>
      </c>
      <c r="Q15" s="608"/>
      <c r="R15" s="608"/>
      <c r="S15" s="608"/>
      <c r="T15" s="6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5"/>
      <c r="Q16" s="735"/>
      <c r="R16" s="735"/>
      <c r="S16" s="735"/>
      <c r="T16" s="7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36</v>
      </c>
      <c r="B17" s="618" t="s">
        <v>37</v>
      </c>
      <c r="C17" s="716" t="s">
        <v>38</v>
      </c>
      <c r="D17" s="618" t="s">
        <v>39</v>
      </c>
      <c r="E17" s="679"/>
      <c r="F17" s="618" t="s">
        <v>40</v>
      </c>
      <c r="G17" s="618" t="s">
        <v>41</v>
      </c>
      <c r="H17" s="618" t="s">
        <v>42</v>
      </c>
      <c r="I17" s="618" t="s">
        <v>43</v>
      </c>
      <c r="J17" s="618" t="s">
        <v>44</v>
      </c>
      <c r="K17" s="618" t="s">
        <v>45</v>
      </c>
      <c r="L17" s="618" t="s">
        <v>46</v>
      </c>
      <c r="M17" s="618" t="s">
        <v>47</v>
      </c>
      <c r="N17" s="618" t="s">
        <v>48</v>
      </c>
      <c r="O17" s="618" t="s">
        <v>49</v>
      </c>
      <c r="P17" s="618" t="s">
        <v>50</v>
      </c>
      <c r="Q17" s="678"/>
      <c r="R17" s="678"/>
      <c r="S17" s="678"/>
      <c r="T17" s="679"/>
      <c r="U17" s="904" t="s">
        <v>51</v>
      </c>
      <c r="V17" s="582"/>
      <c r="W17" s="618" t="s">
        <v>52</v>
      </c>
      <c r="X17" s="618" t="s">
        <v>53</v>
      </c>
      <c r="Y17" s="901" t="s">
        <v>54</v>
      </c>
      <c r="Z17" s="810" t="s">
        <v>55</v>
      </c>
      <c r="AA17" s="792" t="s">
        <v>56</v>
      </c>
      <c r="AB17" s="792" t="s">
        <v>57</v>
      </c>
      <c r="AC17" s="792" t="s">
        <v>58</v>
      </c>
      <c r="AD17" s="792" t="s">
        <v>59</v>
      </c>
      <c r="AE17" s="868"/>
      <c r="AF17" s="869"/>
      <c r="AG17" s="66"/>
      <c r="BD17" s="65" t="s">
        <v>60</v>
      </c>
    </row>
    <row r="18" spans="1:68" ht="14.25" customHeight="1" x14ac:dyDescent="0.2">
      <c r="A18" s="619"/>
      <c r="B18" s="619"/>
      <c r="C18" s="619"/>
      <c r="D18" s="680"/>
      <c r="E18" s="682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0"/>
      <c r="Q18" s="681"/>
      <c r="R18" s="681"/>
      <c r="S18" s="681"/>
      <c r="T18" s="682"/>
      <c r="U18" s="67" t="s">
        <v>61</v>
      </c>
      <c r="V18" s="67" t="s">
        <v>62</v>
      </c>
      <c r="W18" s="619"/>
      <c r="X18" s="619"/>
      <c r="Y18" s="902"/>
      <c r="Z18" s="811"/>
      <c r="AA18" s="793"/>
      <c r="AB18" s="793"/>
      <c r="AC18" s="793"/>
      <c r="AD18" s="870"/>
      <c r="AE18" s="871"/>
      <c r="AF18" s="872"/>
      <c r="AG18" s="66"/>
      <c r="BD18" s="65"/>
    </row>
    <row r="19" spans="1:68" ht="27.75" customHeight="1" x14ac:dyDescent="0.2">
      <c r="A19" s="657" t="s">
        <v>63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58"/>
      <c r="L19" s="658"/>
      <c r="M19" s="658"/>
      <c r="N19" s="658"/>
      <c r="O19" s="658"/>
      <c r="P19" s="658"/>
      <c r="Q19" s="658"/>
      <c r="R19" s="658"/>
      <c r="S19" s="658"/>
      <c r="T19" s="658"/>
      <c r="U19" s="658"/>
      <c r="V19" s="658"/>
      <c r="W19" s="658"/>
      <c r="X19" s="658"/>
      <c r="Y19" s="658"/>
      <c r="Z19" s="658"/>
      <c r="AA19" s="48"/>
      <c r="AB19" s="48"/>
      <c r="AC19" s="48"/>
    </row>
    <row r="20" spans="1:68" ht="16.5" customHeight="1" x14ac:dyDescent="0.25">
      <c r="A20" s="591" t="s">
        <v>63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68"/>
      <c r="AB20" s="568"/>
      <c r="AC20" s="568"/>
    </row>
    <row r="21" spans="1:68" ht="14.25" customHeight="1" x14ac:dyDescent="0.25">
      <c r="A21" s="589" t="s">
        <v>64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69"/>
      <c r="AB21" s="569"/>
      <c r="AC21" s="56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3">
        <v>4680115886643</v>
      </c>
      <c r="E22" s="584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6" t="s">
        <v>69</v>
      </c>
      <c r="Q22" s="578"/>
      <c r="R22" s="578"/>
      <c r="S22" s="578"/>
      <c r="T22" s="579"/>
      <c r="U22" s="34"/>
      <c r="V22" s="34"/>
      <c r="W22" s="35" t="s">
        <v>70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602"/>
      <c r="P23" s="594" t="s">
        <v>72</v>
      </c>
      <c r="Q23" s="595"/>
      <c r="R23" s="595"/>
      <c r="S23" s="595"/>
      <c r="T23" s="595"/>
      <c r="U23" s="595"/>
      <c r="V23" s="596"/>
      <c r="W23" s="37" t="s">
        <v>73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602"/>
      <c r="P24" s="594" t="s">
        <v>72</v>
      </c>
      <c r="Q24" s="595"/>
      <c r="R24" s="595"/>
      <c r="S24" s="595"/>
      <c r="T24" s="595"/>
      <c r="U24" s="595"/>
      <c r="V24" s="596"/>
      <c r="W24" s="37" t="s">
        <v>70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customHeight="1" x14ac:dyDescent="0.25">
      <c r="A25" s="589" t="s">
        <v>74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69"/>
      <c r="AB25" s="569"/>
      <c r="AC25" s="56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3">
        <v>4680115885912</v>
      </c>
      <c r="E26" s="584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70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3">
        <v>4607091388237</v>
      </c>
      <c r="E27" s="584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70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3">
        <v>4680115886230</v>
      </c>
      <c r="E28" s="584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70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3">
        <v>4680115886247</v>
      </c>
      <c r="E29" s="584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70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3">
        <v>4680115885905</v>
      </c>
      <c r="E30" s="584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70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3">
        <v>4607091388244</v>
      </c>
      <c r="E31" s="584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70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602"/>
      <c r="P32" s="594" t="s">
        <v>72</v>
      </c>
      <c r="Q32" s="595"/>
      <c r="R32" s="595"/>
      <c r="S32" s="595"/>
      <c r="T32" s="595"/>
      <c r="U32" s="595"/>
      <c r="V32" s="596"/>
      <c r="W32" s="37" t="s">
        <v>73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602"/>
      <c r="P33" s="594" t="s">
        <v>72</v>
      </c>
      <c r="Q33" s="595"/>
      <c r="R33" s="595"/>
      <c r="S33" s="595"/>
      <c r="T33" s="595"/>
      <c r="U33" s="595"/>
      <c r="V33" s="596"/>
      <c r="W33" s="37" t="s">
        <v>70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customHeight="1" x14ac:dyDescent="0.25">
      <c r="A34" s="589" t="s">
        <v>95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69"/>
      <c r="AB34" s="569"/>
      <c r="AC34" s="56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3">
        <v>4607091388503</v>
      </c>
      <c r="E35" s="584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70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602"/>
      <c r="P36" s="594" t="s">
        <v>72</v>
      </c>
      <c r="Q36" s="595"/>
      <c r="R36" s="595"/>
      <c r="S36" s="595"/>
      <c r="T36" s="595"/>
      <c r="U36" s="595"/>
      <c r="V36" s="596"/>
      <c r="W36" s="37" t="s">
        <v>73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602"/>
      <c r="P37" s="594" t="s">
        <v>72</v>
      </c>
      <c r="Q37" s="595"/>
      <c r="R37" s="595"/>
      <c r="S37" s="595"/>
      <c r="T37" s="595"/>
      <c r="U37" s="595"/>
      <c r="V37" s="596"/>
      <c r="W37" s="37" t="s">
        <v>70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customHeight="1" x14ac:dyDescent="0.2">
      <c r="A38" s="657" t="s">
        <v>101</v>
      </c>
      <c r="B38" s="658"/>
      <c r="C38" s="658"/>
      <c r="D38" s="658"/>
      <c r="E38" s="658"/>
      <c r="F38" s="658"/>
      <c r="G38" s="658"/>
      <c r="H38" s="658"/>
      <c r="I38" s="658"/>
      <c r="J38" s="658"/>
      <c r="K38" s="658"/>
      <c r="L38" s="658"/>
      <c r="M38" s="658"/>
      <c r="N38" s="658"/>
      <c r="O38" s="658"/>
      <c r="P38" s="658"/>
      <c r="Q38" s="658"/>
      <c r="R38" s="658"/>
      <c r="S38" s="658"/>
      <c r="T38" s="658"/>
      <c r="U38" s="658"/>
      <c r="V38" s="658"/>
      <c r="W38" s="658"/>
      <c r="X38" s="658"/>
      <c r="Y38" s="658"/>
      <c r="Z38" s="658"/>
      <c r="AA38" s="48"/>
      <c r="AB38" s="48"/>
      <c r="AC38" s="48"/>
    </row>
    <row r="39" spans="1:68" ht="16.5" customHeight="1" x14ac:dyDescent="0.25">
      <c r="A39" s="591" t="s">
        <v>102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68"/>
      <c r="AB39" s="568"/>
      <c r="AC39" s="568"/>
    </row>
    <row r="40" spans="1:68" ht="14.25" customHeight="1" x14ac:dyDescent="0.25">
      <c r="A40" s="589" t="s">
        <v>103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69"/>
      <c r="AB40" s="569"/>
      <c r="AC40" s="56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3">
        <v>4607091385670</v>
      </c>
      <c r="E41" s="584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70</v>
      </c>
      <c r="X41" s="573">
        <v>0</v>
      </c>
      <c r="Y41" s="57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3">
        <v>4607091385687</v>
      </c>
      <c r="E42" s="584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70</v>
      </c>
      <c r="X42" s="573">
        <v>80</v>
      </c>
      <c r="Y42" s="574">
        <f>IFERROR(IF(X42="",0,CEILING((X42/$H42),1)*$H42),"")</f>
        <v>80</v>
      </c>
      <c r="Z42" s="36">
        <f>IFERROR(IF(Y42=0,"",ROUNDUP(Y42/H42,0)*0.00902),"")</f>
        <v>0.1804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84.2</v>
      </c>
      <c r="BN42" s="64">
        <f>IFERROR(Y42*I42/H42,"0")</f>
        <v>84.2</v>
      </c>
      <c r="BO42" s="64">
        <f>IFERROR(1/J42*(X42/H42),"0")</f>
        <v>0.15151515151515152</v>
      </c>
      <c r="BP42" s="64">
        <f>IFERROR(1/J42*(Y42/H42),"0")</f>
        <v>0.15151515151515152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83">
        <v>4680115882539</v>
      </c>
      <c r="E43" s="584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70</v>
      </c>
      <c r="X43" s="573">
        <v>0</v>
      </c>
      <c r="Y43" s="57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1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602"/>
      <c r="P44" s="594" t="s">
        <v>72</v>
      </c>
      <c r="Q44" s="595"/>
      <c r="R44" s="595"/>
      <c r="S44" s="595"/>
      <c r="T44" s="595"/>
      <c r="U44" s="595"/>
      <c r="V44" s="596"/>
      <c r="W44" s="37" t="s">
        <v>73</v>
      </c>
      <c r="X44" s="575">
        <f>IFERROR(X41/H41,"0")+IFERROR(X42/H42,"0")+IFERROR(X43/H43,"0")</f>
        <v>20</v>
      </c>
      <c r="Y44" s="575">
        <f>IFERROR(Y41/H41,"0")+IFERROR(Y42/H42,"0")+IFERROR(Y43/H43,"0")</f>
        <v>20</v>
      </c>
      <c r="Z44" s="575">
        <f>IFERROR(IF(Z41="",0,Z41),"0")+IFERROR(IF(Z42="",0,Z42),"0")+IFERROR(IF(Z43="",0,Z43),"0")</f>
        <v>0.1804</v>
      </c>
      <c r="AA44" s="576"/>
      <c r="AB44" s="576"/>
      <c r="AC44" s="576"/>
    </row>
    <row r="45" spans="1:68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602"/>
      <c r="P45" s="594" t="s">
        <v>72</v>
      </c>
      <c r="Q45" s="595"/>
      <c r="R45" s="595"/>
      <c r="S45" s="595"/>
      <c r="T45" s="595"/>
      <c r="U45" s="595"/>
      <c r="V45" s="596"/>
      <c r="W45" s="37" t="s">
        <v>70</v>
      </c>
      <c r="X45" s="575">
        <f>IFERROR(SUM(X41:X43),"0")</f>
        <v>80</v>
      </c>
      <c r="Y45" s="575">
        <f>IFERROR(SUM(Y41:Y43),"0")</f>
        <v>80</v>
      </c>
      <c r="Z45" s="37"/>
      <c r="AA45" s="576"/>
      <c r="AB45" s="576"/>
      <c r="AC45" s="576"/>
    </row>
    <row r="46" spans="1:68" ht="14.25" customHeight="1" x14ac:dyDescent="0.25">
      <c r="A46" s="589" t="s">
        <v>74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69"/>
      <c r="AB46" s="569"/>
      <c r="AC46" s="56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83">
        <v>4680115884915</v>
      </c>
      <c r="E47" s="584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70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1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602"/>
      <c r="P48" s="594" t="s">
        <v>72</v>
      </c>
      <c r="Q48" s="595"/>
      <c r="R48" s="595"/>
      <c r="S48" s="595"/>
      <c r="T48" s="595"/>
      <c r="U48" s="595"/>
      <c r="V48" s="596"/>
      <c r="W48" s="37" t="s">
        <v>73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602"/>
      <c r="P49" s="594" t="s">
        <v>72</v>
      </c>
      <c r="Q49" s="595"/>
      <c r="R49" s="595"/>
      <c r="S49" s="595"/>
      <c r="T49" s="595"/>
      <c r="U49" s="595"/>
      <c r="V49" s="596"/>
      <c r="W49" s="37" t="s">
        <v>70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customHeight="1" x14ac:dyDescent="0.25">
      <c r="A50" s="591" t="s">
        <v>119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68"/>
      <c r="AB50" s="568"/>
      <c r="AC50" s="568"/>
    </row>
    <row r="51" spans="1:68" ht="14.25" customHeight="1" x14ac:dyDescent="0.25">
      <c r="A51" s="589" t="s">
        <v>103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69"/>
      <c r="AB51" s="569"/>
      <c r="AC51" s="56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83">
        <v>4680115885882</v>
      </c>
      <c r="E52" s="584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70</v>
      </c>
      <c r="X52" s="573">
        <v>0</v>
      </c>
      <c r="Y52" s="57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3">
        <v>4680115881426</v>
      </c>
      <c r="E53" s="584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70</v>
      </c>
      <c r="X53" s="573">
        <v>0</v>
      </c>
      <c r="Y53" s="57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86.4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83">
        <v>4680115880283</v>
      </c>
      <c r="E54" s="584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70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83">
        <v>4680115881525</v>
      </c>
      <c r="E55" s="584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70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83">
        <v>4680115885899</v>
      </c>
      <c r="E56" s="584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70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3">
        <v>4680115881419</v>
      </c>
      <c r="E57" s="584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70</v>
      </c>
      <c r="X57" s="573">
        <v>225</v>
      </c>
      <c r="Y57" s="574">
        <f t="shared" si="6"/>
        <v>225</v>
      </c>
      <c r="Z57" s="36">
        <f>IFERROR(IF(Y57=0,"",ROUNDUP(Y57/H57,0)*0.00902),"")</f>
        <v>0.45100000000000001</v>
      </c>
      <c r="AA57" s="56"/>
      <c r="AB57" s="57"/>
      <c r="AC57" s="103" t="s">
        <v>138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235.5</v>
      </c>
      <c r="BN57" s="64">
        <f t="shared" si="8"/>
        <v>235.5</v>
      </c>
      <c r="BO57" s="64">
        <f t="shared" si="9"/>
        <v>0.37878787878787878</v>
      </c>
      <c r="BP57" s="64">
        <f t="shared" si="10"/>
        <v>0.37878787878787878</v>
      </c>
    </row>
    <row r="58" spans="1:68" x14ac:dyDescent="0.2">
      <c r="A58" s="601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602"/>
      <c r="P58" s="594" t="s">
        <v>72</v>
      </c>
      <c r="Q58" s="595"/>
      <c r="R58" s="595"/>
      <c r="S58" s="595"/>
      <c r="T58" s="595"/>
      <c r="U58" s="595"/>
      <c r="V58" s="596"/>
      <c r="W58" s="37" t="s">
        <v>73</v>
      </c>
      <c r="X58" s="575">
        <f>IFERROR(X52/H52,"0")+IFERROR(X53/H53,"0")+IFERROR(X54/H54,"0")+IFERROR(X55/H55,"0")+IFERROR(X56/H56,"0")+IFERROR(X57/H57,"0")</f>
        <v>50</v>
      </c>
      <c r="Y58" s="575">
        <f>IFERROR(Y52/H52,"0")+IFERROR(Y53/H53,"0")+IFERROR(Y54/H54,"0")+IFERROR(Y55/H55,"0")+IFERROR(Y56/H56,"0")+IFERROR(Y57/H57,"0")</f>
        <v>50</v>
      </c>
      <c r="Z58" s="575">
        <f>IFERROR(IF(Z52="",0,Z52),"0")+IFERROR(IF(Z53="",0,Z53),"0")+IFERROR(IF(Z54="",0,Z54),"0")+IFERROR(IF(Z55="",0,Z55),"0")+IFERROR(IF(Z56="",0,Z56),"0")+IFERROR(IF(Z57="",0,Z57),"0")</f>
        <v>0.45100000000000001</v>
      </c>
      <c r="AA58" s="576"/>
      <c r="AB58" s="576"/>
      <c r="AC58" s="576"/>
    </row>
    <row r="59" spans="1:68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602"/>
      <c r="P59" s="594" t="s">
        <v>72</v>
      </c>
      <c r="Q59" s="595"/>
      <c r="R59" s="595"/>
      <c r="S59" s="595"/>
      <c r="T59" s="595"/>
      <c r="U59" s="595"/>
      <c r="V59" s="596"/>
      <c r="W59" s="37" t="s">
        <v>70</v>
      </c>
      <c r="X59" s="575">
        <f>IFERROR(SUM(X52:X57),"0")</f>
        <v>225</v>
      </c>
      <c r="Y59" s="575">
        <f>IFERROR(SUM(Y52:Y57),"0")</f>
        <v>225</v>
      </c>
      <c r="Z59" s="37"/>
      <c r="AA59" s="576"/>
      <c r="AB59" s="576"/>
      <c r="AC59" s="576"/>
    </row>
    <row r="60" spans="1:68" ht="14.25" customHeight="1" x14ac:dyDescent="0.25">
      <c r="A60" s="589" t="s">
        <v>139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69"/>
      <c r="AB60" s="569"/>
      <c r="AC60" s="56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83">
        <v>4680115881440</v>
      </c>
      <c r="E61" s="584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70</v>
      </c>
      <c r="X61" s="573">
        <v>0</v>
      </c>
      <c r="Y61" s="57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83">
        <v>4680115882751</v>
      </c>
      <c r="E62" s="584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70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83">
        <v>4680115885950</v>
      </c>
      <c r="E63" s="584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70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3">
        <v>4680115881433</v>
      </c>
      <c r="E64" s="584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70</v>
      </c>
      <c r="X64" s="573">
        <v>0</v>
      </c>
      <c r="Y64" s="57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37.799999999999997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1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602"/>
      <c r="P65" s="594" t="s">
        <v>72</v>
      </c>
      <c r="Q65" s="595"/>
      <c r="R65" s="595"/>
      <c r="S65" s="595"/>
      <c r="T65" s="595"/>
      <c r="U65" s="595"/>
      <c r="V65" s="596"/>
      <c r="W65" s="37" t="s">
        <v>73</v>
      </c>
      <c r="X65" s="575">
        <f>IFERROR(X61/H61,"0")+IFERROR(X62/H62,"0")+IFERROR(X63/H63,"0")+IFERROR(X64/H64,"0")</f>
        <v>0</v>
      </c>
      <c r="Y65" s="575">
        <f>IFERROR(Y61/H61,"0")+IFERROR(Y62/H62,"0")+IFERROR(Y63/H63,"0")+IFERROR(Y64/H64,"0")</f>
        <v>0</v>
      </c>
      <c r="Z65" s="575">
        <f>IFERROR(IF(Z61="",0,Z61),"0")+IFERROR(IF(Z62="",0,Z62),"0")+IFERROR(IF(Z63="",0,Z63),"0")+IFERROR(IF(Z64="",0,Z64),"0")</f>
        <v>0</v>
      </c>
      <c r="AA65" s="576"/>
      <c r="AB65" s="576"/>
      <c r="AC65" s="576"/>
    </row>
    <row r="66" spans="1:68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602"/>
      <c r="P66" s="594" t="s">
        <v>72</v>
      </c>
      <c r="Q66" s="595"/>
      <c r="R66" s="595"/>
      <c r="S66" s="595"/>
      <c r="T66" s="595"/>
      <c r="U66" s="595"/>
      <c r="V66" s="596"/>
      <c r="W66" s="37" t="s">
        <v>70</v>
      </c>
      <c r="X66" s="575">
        <f>IFERROR(SUM(X61:X64),"0")</f>
        <v>0</v>
      </c>
      <c r="Y66" s="575">
        <f>IFERROR(SUM(Y61:Y64),"0")</f>
        <v>0</v>
      </c>
      <c r="Z66" s="37"/>
      <c r="AA66" s="576"/>
      <c r="AB66" s="576"/>
      <c r="AC66" s="576"/>
    </row>
    <row r="67" spans="1:68" ht="14.25" customHeight="1" x14ac:dyDescent="0.25">
      <c r="A67" s="589" t="s">
        <v>64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69"/>
      <c r="AB67" s="569"/>
      <c r="AC67" s="569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83">
        <v>4680115885073</v>
      </c>
      <c r="E68" s="584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70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83">
        <v>4680115885059</v>
      </c>
      <c r="E69" s="584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70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83">
        <v>4680115885097</v>
      </c>
      <c r="E70" s="584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70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1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602"/>
      <c r="P71" s="594" t="s">
        <v>72</v>
      </c>
      <c r="Q71" s="595"/>
      <c r="R71" s="595"/>
      <c r="S71" s="595"/>
      <c r="T71" s="595"/>
      <c r="U71" s="595"/>
      <c r="V71" s="596"/>
      <c r="W71" s="37" t="s">
        <v>73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602"/>
      <c r="P72" s="594" t="s">
        <v>72</v>
      </c>
      <c r="Q72" s="595"/>
      <c r="R72" s="595"/>
      <c r="S72" s="595"/>
      <c r="T72" s="595"/>
      <c r="U72" s="595"/>
      <c r="V72" s="596"/>
      <c r="W72" s="37" t="s">
        <v>70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customHeight="1" x14ac:dyDescent="0.25">
      <c r="A73" s="589" t="s">
        <v>74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69"/>
      <c r="AB73" s="569"/>
      <c r="AC73" s="56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83">
        <v>4680115881891</v>
      </c>
      <c r="E74" s="584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70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83">
        <v>4680115885769</v>
      </c>
      <c r="E75" s="584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70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83">
        <v>4680115884410</v>
      </c>
      <c r="E76" s="584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70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83">
        <v>4680115884311</v>
      </c>
      <c r="E77" s="584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70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83">
        <v>4680115885929</v>
      </c>
      <c r="E78" s="584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70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83">
        <v>4680115884403</v>
      </c>
      <c r="E79" s="584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70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1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602"/>
      <c r="P80" s="594" t="s">
        <v>72</v>
      </c>
      <c r="Q80" s="595"/>
      <c r="R80" s="595"/>
      <c r="S80" s="595"/>
      <c r="T80" s="595"/>
      <c r="U80" s="595"/>
      <c r="V80" s="596"/>
      <c r="W80" s="37" t="s">
        <v>73</v>
      </c>
      <c r="X80" s="575">
        <f>IFERROR(X74/H74,"0")+IFERROR(X75/H75,"0")+IFERROR(X76/H76,"0")+IFERROR(X77/H77,"0")+IFERROR(X78/H78,"0")+IFERROR(X79/H79,"0")</f>
        <v>0</v>
      </c>
      <c r="Y80" s="575">
        <f>IFERROR(Y74/H74,"0")+IFERROR(Y75/H75,"0")+IFERROR(Y76/H76,"0")+IFERROR(Y77/H77,"0")+IFERROR(Y78/H78,"0")+IFERROR(Y79/H79,"0")</f>
        <v>0</v>
      </c>
      <c r="Z80" s="575">
        <f>IFERROR(IF(Z74="",0,Z74),"0")+IFERROR(IF(Z75="",0,Z75),"0")+IFERROR(IF(Z76="",0,Z76),"0")+IFERROR(IF(Z77="",0,Z77),"0")+IFERROR(IF(Z78="",0,Z78),"0")+IFERROR(IF(Z79="",0,Z79),"0")</f>
        <v>0</v>
      </c>
      <c r="AA80" s="576"/>
      <c r="AB80" s="576"/>
      <c r="AC80" s="576"/>
    </row>
    <row r="81" spans="1:68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602"/>
      <c r="P81" s="594" t="s">
        <v>72</v>
      </c>
      <c r="Q81" s="595"/>
      <c r="R81" s="595"/>
      <c r="S81" s="595"/>
      <c r="T81" s="595"/>
      <c r="U81" s="595"/>
      <c r="V81" s="596"/>
      <c r="W81" s="37" t="s">
        <v>70</v>
      </c>
      <c r="X81" s="575">
        <f>IFERROR(SUM(X74:X79),"0")</f>
        <v>0</v>
      </c>
      <c r="Y81" s="575">
        <f>IFERROR(SUM(Y74:Y79),"0")</f>
        <v>0</v>
      </c>
      <c r="Z81" s="37"/>
      <c r="AA81" s="576"/>
      <c r="AB81" s="576"/>
      <c r="AC81" s="576"/>
    </row>
    <row r="82" spans="1:68" ht="14.25" customHeight="1" x14ac:dyDescent="0.25">
      <c r="A82" s="589" t="s">
        <v>174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69"/>
      <c r="AB82" s="569"/>
      <c r="AC82" s="569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83">
        <v>4680115881532</v>
      </c>
      <c r="E83" s="584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70</v>
      </c>
      <c r="X83" s="573">
        <v>0</v>
      </c>
      <c r="Y83" s="57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83">
        <v>4680115881464</v>
      </c>
      <c r="E84" s="584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70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1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602"/>
      <c r="P85" s="594" t="s">
        <v>72</v>
      </c>
      <c r="Q85" s="595"/>
      <c r="R85" s="595"/>
      <c r="S85" s="595"/>
      <c r="T85" s="595"/>
      <c r="U85" s="595"/>
      <c r="V85" s="596"/>
      <c r="W85" s="37" t="s">
        <v>73</v>
      </c>
      <c r="X85" s="575">
        <f>IFERROR(X83/H83,"0")+IFERROR(X84/H84,"0")</f>
        <v>0</v>
      </c>
      <c r="Y85" s="575">
        <f>IFERROR(Y83/H83,"0")+IFERROR(Y84/H84,"0")</f>
        <v>0</v>
      </c>
      <c r="Z85" s="575">
        <f>IFERROR(IF(Z83="",0,Z83),"0")+IFERROR(IF(Z84="",0,Z84),"0")</f>
        <v>0</v>
      </c>
      <c r="AA85" s="576"/>
      <c r="AB85" s="576"/>
      <c r="AC85" s="576"/>
    </row>
    <row r="86" spans="1:68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602"/>
      <c r="P86" s="594" t="s">
        <v>72</v>
      </c>
      <c r="Q86" s="595"/>
      <c r="R86" s="595"/>
      <c r="S86" s="595"/>
      <c r="T86" s="595"/>
      <c r="U86" s="595"/>
      <c r="V86" s="596"/>
      <c r="W86" s="37" t="s">
        <v>70</v>
      </c>
      <c r="X86" s="575">
        <f>IFERROR(SUM(X83:X84),"0")</f>
        <v>0</v>
      </c>
      <c r="Y86" s="575">
        <f>IFERROR(SUM(Y83:Y84),"0")</f>
        <v>0</v>
      </c>
      <c r="Z86" s="37"/>
      <c r="AA86" s="576"/>
      <c r="AB86" s="576"/>
      <c r="AC86" s="576"/>
    </row>
    <row r="87" spans="1:68" ht="16.5" customHeight="1" x14ac:dyDescent="0.25">
      <c r="A87" s="591" t="s">
        <v>181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68"/>
      <c r="AB87" s="568"/>
      <c r="AC87" s="568"/>
    </row>
    <row r="88" spans="1:68" ht="14.25" customHeight="1" x14ac:dyDescent="0.25">
      <c r="A88" s="589" t="s">
        <v>103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69"/>
      <c r="AB88" s="569"/>
      <c r="AC88" s="56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83">
        <v>4680115881327</v>
      </c>
      <c r="E89" s="584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70</v>
      </c>
      <c r="X89" s="573">
        <v>0</v>
      </c>
      <c r="Y89" s="57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83">
        <v>4680115881518</v>
      </c>
      <c r="E90" s="584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70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3">
        <v>4680115881303</v>
      </c>
      <c r="E91" s="584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70</v>
      </c>
      <c r="X91" s="573">
        <v>810</v>
      </c>
      <c r="Y91" s="574">
        <f>IFERROR(IF(X91="",0,CEILING((X91/$H91),1)*$H91),"")</f>
        <v>810</v>
      </c>
      <c r="Z91" s="36">
        <f>IFERROR(IF(Y91=0,"",ROUNDUP(Y91/H91,0)*0.00902),"")</f>
        <v>1.6236000000000002</v>
      </c>
      <c r="AA91" s="56"/>
      <c r="AB91" s="57"/>
      <c r="AC91" s="139" t="s">
        <v>184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847.8</v>
      </c>
      <c r="BN91" s="64">
        <f>IFERROR(Y91*I91/H91,"0")</f>
        <v>847.8</v>
      </c>
      <c r="BO91" s="64">
        <f>IFERROR(1/J91*(X91/H91),"0")</f>
        <v>1.3636363636363638</v>
      </c>
      <c r="BP91" s="64">
        <f>IFERROR(1/J91*(Y91/H91),"0")</f>
        <v>1.3636363636363638</v>
      </c>
    </row>
    <row r="92" spans="1:68" x14ac:dyDescent="0.2">
      <c r="A92" s="601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602"/>
      <c r="P92" s="594" t="s">
        <v>72</v>
      </c>
      <c r="Q92" s="595"/>
      <c r="R92" s="595"/>
      <c r="S92" s="595"/>
      <c r="T92" s="595"/>
      <c r="U92" s="595"/>
      <c r="V92" s="596"/>
      <c r="W92" s="37" t="s">
        <v>73</v>
      </c>
      <c r="X92" s="575">
        <f>IFERROR(X89/H89,"0")+IFERROR(X90/H90,"0")+IFERROR(X91/H91,"0")</f>
        <v>180</v>
      </c>
      <c r="Y92" s="575">
        <f>IFERROR(Y89/H89,"0")+IFERROR(Y90/H90,"0")+IFERROR(Y91/H91,"0")</f>
        <v>180</v>
      </c>
      <c r="Z92" s="575">
        <f>IFERROR(IF(Z89="",0,Z89),"0")+IFERROR(IF(Z90="",0,Z90),"0")+IFERROR(IF(Z91="",0,Z91),"0")</f>
        <v>1.6236000000000002</v>
      </c>
      <c r="AA92" s="576"/>
      <c r="AB92" s="576"/>
      <c r="AC92" s="576"/>
    </row>
    <row r="93" spans="1:68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602"/>
      <c r="P93" s="594" t="s">
        <v>72</v>
      </c>
      <c r="Q93" s="595"/>
      <c r="R93" s="595"/>
      <c r="S93" s="595"/>
      <c r="T93" s="595"/>
      <c r="U93" s="595"/>
      <c r="V93" s="596"/>
      <c r="W93" s="37" t="s">
        <v>70</v>
      </c>
      <c r="X93" s="575">
        <f>IFERROR(SUM(X89:X91),"0")</f>
        <v>810</v>
      </c>
      <c r="Y93" s="575">
        <f>IFERROR(SUM(Y89:Y91),"0")</f>
        <v>810</v>
      </c>
      <c r="Z93" s="37"/>
      <c r="AA93" s="576"/>
      <c r="AB93" s="576"/>
      <c r="AC93" s="576"/>
    </row>
    <row r="94" spans="1:68" ht="14.25" customHeight="1" x14ac:dyDescent="0.25">
      <c r="A94" s="589" t="s">
        <v>74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69"/>
      <c r="AB94" s="569"/>
      <c r="AC94" s="56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83">
        <v>4607091386967</v>
      </c>
      <c r="E95" s="584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0" t="s">
        <v>191</v>
      </c>
      <c r="Q95" s="578"/>
      <c r="R95" s="578"/>
      <c r="S95" s="578"/>
      <c r="T95" s="579"/>
      <c r="U95" s="34"/>
      <c r="V95" s="34"/>
      <c r="W95" s="35" t="s">
        <v>70</v>
      </c>
      <c r="X95" s="573">
        <v>0</v>
      </c>
      <c r="Y95" s="57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83">
        <v>4607091386967</v>
      </c>
      <c r="E96" s="584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8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70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83">
        <v>4680115884953</v>
      </c>
      <c r="E97" s="584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70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83">
        <v>4607091385731</v>
      </c>
      <c r="E98" s="584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8"/>
      <c r="R98" s="578"/>
      <c r="S98" s="578"/>
      <c r="T98" s="579"/>
      <c r="U98" s="34"/>
      <c r="V98" s="34"/>
      <c r="W98" s="35" t="s">
        <v>70</v>
      </c>
      <c r="X98" s="573">
        <v>0</v>
      </c>
      <c r="Y98" s="57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83">
        <v>4607091385731</v>
      </c>
      <c r="E99" s="584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8"/>
      <c r="R99" s="578"/>
      <c r="S99" s="578"/>
      <c r="T99" s="579"/>
      <c r="U99" s="34"/>
      <c r="V99" s="34"/>
      <c r="W99" s="35" t="s">
        <v>70</v>
      </c>
      <c r="X99" s="573">
        <v>658.80000000000007</v>
      </c>
      <c r="Y99" s="574">
        <f t="shared" si="16"/>
        <v>658.80000000000007</v>
      </c>
      <c r="Z99" s="36">
        <f>IFERROR(IF(Y99=0,"",ROUNDUP(Y99/H99,0)*0.00651),"")</f>
        <v>1.5884400000000001</v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720.28800000000001</v>
      </c>
      <c r="BN99" s="64">
        <f t="shared" si="18"/>
        <v>720.28800000000001</v>
      </c>
      <c r="BO99" s="64">
        <f t="shared" si="19"/>
        <v>1.3406593406593408</v>
      </c>
      <c r="BP99" s="64">
        <f t="shared" si="20"/>
        <v>1.3406593406593408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83">
        <v>4680115880894</v>
      </c>
      <c r="E100" s="584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70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1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602"/>
      <c r="P101" s="594" t="s">
        <v>72</v>
      </c>
      <c r="Q101" s="595"/>
      <c r="R101" s="595"/>
      <c r="S101" s="595"/>
      <c r="T101" s="595"/>
      <c r="U101" s="595"/>
      <c r="V101" s="596"/>
      <c r="W101" s="37" t="s">
        <v>73</v>
      </c>
      <c r="X101" s="575">
        <f>IFERROR(X95/H95,"0")+IFERROR(X96/H96,"0")+IFERROR(X97/H97,"0")+IFERROR(X98/H98,"0")+IFERROR(X99/H99,"0")+IFERROR(X100/H100,"0")</f>
        <v>244</v>
      </c>
      <c r="Y101" s="575">
        <f>IFERROR(Y95/H95,"0")+IFERROR(Y96/H96,"0")+IFERROR(Y97/H97,"0")+IFERROR(Y98/H98,"0")+IFERROR(Y99/H99,"0")+IFERROR(Y100/H100,"0")</f>
        <v>244</v>
      </c>
      <c r="Z101" s="575">
        <f>IFERROR(IF(Z95="",0,Z95),"0")+IFERROR(IF(Z96="",0,Z96),"0")+IFERROR(IF(Z97="",0,Z97),"0")+IFERROR(IF(Z98="",0,Z98),"0")+IFERROR(IF(Z99="",0,Z99),"0")+IFERROR(IF(Z100="",0,Z100),"0")</f>
        <v>1.5884400000000001</v>
      </c>
      <c r="AA101" s="576"/>
      <c r="AB101" s="576"/>
      <c r="AC101" s="576"/>
    </row>
    <row r="102" spans="1:68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602"/>
      <c r="P102" s="594" t="s">
        <v>72</v>
      </c>
      <c r="Q102" s="595"/>
      <c r="R102" s="595"/>
      <c r="S102" s="595"/>
      <c r="T102" s="595"/>
      <c r="U102" s="595"/>
      <c r="V102" s="596"/>
      <c r="W102" s="37" t="s">
        <v>70</v>
      </c>
      <c r="X102" s="575">
        <f>IFERROR(SUM(X95:X100),"0")</f>
        <v>658.80000000000007</v>
      </c>
      <c r="Y102" s="575">
        <f>IFERROR(SUM(Y95:Y100),"0")</f>
        <v>658.80000000000007</v>
      </c>
      <c r="Z102" s="37"/>
      <c r="AA102" s="576"/>
      <c r="AB102" s="576"/>
      <c r="AC102" s="576"/>
    </row>
    <row r="103" spans="1:68" ht="16.5" customHeight="1" x14ac:dyDescent="0.25">
      <c r="A103" s="591" t="s">
        <v>204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68"/>
      <c r="AB103" s="568"/>
      <c r="AC103" s="568"/>
    </row>
    <row r="104" spans="1:68" ht="14.25" customHeight="1" x14ac:dyDescent="0.25">
      <c r="A104" s="589" t="s">
        <v>103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69"/>
      <c r="AB104" s="569"/>
      <c r="AC104" s="56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83">
        <v>4680115882133</v>
      </c>
      <c r="E105" s="584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70</v>
      </c>
      <c r="X105" s="573">
        <v>0</v>
      </c>
      <c r="Y105" s="57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83">
        <v>4680115880269</v>
      </c>
      <c r="E106" s="584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70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83">
        <v>4680115880429</v>
      </c>
      <c r="E107" s="584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5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70</v>
      </c>
      <c r="X107" s="573">
        <v>1543.5</v>
      </c>
      <c r="Y107" s="574">
        <f>IFERROR(IF(X107="",0,CEILING((X107/$H107),1)*$H107),"")</f>
        <v>1543.5</v>
      </c>
      <c r="Z107" s="36">
        <f>IFERROR(IF(Y107=0,"",ROUNDUP(Y107/H107,0)*0.00902),"")</f>
        <v>3.0938600000000003</v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1615.53</v>
      </c>
      <c r="BN107" s="64">
        <f>IFERROR(Y107*I107/H107,"0")</f>
        <v>1615.53</v>
      </c>
      <c r="BO107" s="64">
        <f>IFERROR(1/J107*(X107/H107),"0")</f>
        <v>2.5984848484848486</v>
      </c>
      <c r="BP107" s="64">
        <f>IFERROR(1/J107*(Y107/H107),"0")</f>
        <v>2.5984848484848486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83">
        <v>4680115881457</v>
      </c>
      <c r="E108" s="584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70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1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602"/>
      <c r="P109" s="594" t="s">
        <v>72</v>
      </c>
      <c r="Q109" s="595"/>
      <c r="R109" s="595"/>
      <c r="S109" s="595"/>
      <c r="T109" s="595"/>
      <c r="U109" s="595"/>
      <c r="V109" s="596"/>
      <c r="W109" s="37" t="s">
        <v>73</v>
      </c>
      <c r="X109" s="575">
        <f>IFERROR(X105/H105,"0")+IFERROR(X106/H106,"0")+IFERROR(X107/H107,"0")+IFERROR(X108/H108,"0")</f>
        <v>343</v>
      </c>
      <c r="Y109" s="575">
        <f>IFERROR(Y105/H105,"0")+IFERROR(Y106/H106,"0")+IFERROR(Y107/H107,"0")+IFERROR(Y108/H108,"0")</f>
        <v>343</v>
      </c>
      <c r="Z109" s="575">
        <f>IFERROR(IF(Z105="",0,Z105),"0")+IFERROR(IF(Z106="",0,Z106),"0")+IFERROR(IF(Z107="",0,Z107),"0")+IFERROR(IF(Z108="",0,Z108),"0")</f>
        <v>3.0938600000000003</v>
      </c>
      <c r="AA109" s="576"/>
      <c r="AB109" s="576"/>
      <c r="AC109" s="576"/>
    </row>
    <row r="110" spans="1:68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602"/>
      <c r="P110" s="594" t="s">
        <v>72</v>
      </c>
      <c r="Q110" s="595"/>
      <c r="R110" s="595"/>
      <c r="S110" s="595"/>
      <c r="T110" s="595"/>
      <c r="U110" s="595"/>
      <c r="V110" s="596"/>
      <c r="W110" s="37" t="s">
        <v>70</v>
      </c>
      <c r="X110" s="575">
        <f>IFERROR(SUM(X105:X108),"0")</f>
        <v>1543.5</v>
      </c>
      <c r="Y110" s="575">
        <f>IFERROR(SUM(Y105:Y108),"0")</f>
        <v>1543.5</v>
      </c>
      <c r="Z110" s="37"/>
      <c r="AA110" s="576"/>
      <c r="AB110" s="576"/>
      <c r="AC110" s="576"/>
    </row>
    <row r="111" spans="1:68" ht="14.25" customHeight="1" x14ac:dyDescent="0.25">
      <c r="A111" s="589" t="s">
        <v>139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69"/>
      <c r="AB111" s="569"/>
      <c r="AC111" s="569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83">
        <v>4680115881488</v>
      </c>
      <c r="E112" s="584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70</v>
      </c>
      <c r="X112" s="573">
        <v>0</v>
      </c>
      <c r="Y112" s="57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83">
        <v>4680115882775</v>
      </c>
      <c r="E113" s="584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70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83">
        <v>4680115880658</v>
      </c>
      <c r="E114" s="584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70</v>
      </c>
      <c r="X114" s="573">
        <v>0</v>
      </c>
      <c r="Y114" s="57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1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602"/>
      <c r="P115" s="594" t="s">
        <v>72</v>
      </c>
      <c r="Q115" s="595"/>
      <c r="R115" s="595"/>
      <c r="S115" s="595"/>
      <c r="T115" s="595"/>
      <c r="U115" s="595"/>
      <c r="V115" s="596"/>
      <c r="W115" s="37" t="s">
        <v>73</v>
      </c>
      <c r="X115" s="575">
        <f>IFERROR(X112/H112,"0")+IFERROR(X113/H113,"0")+IFERROR(X114/H114,"0")</f>
        <v>0</v>
      </c>
      <c r="Y115" s="575">
        <f>IFERROR(Y112/H112,"0")+IFERROR(Y113/H113,"0")+IFERROR(Y114/H114,"0")</f>
        <v>0</v>
      </c>
      <c r="Z115" s="575">
        <f>IFERROR(IF(Z112="",0,Z112),"0")+IFERROR(IF(Z113="",0,Z113),"0")+IFERROR(IF(Z114="",0,Z114),"0")</f>
        <v>0</v>
      </c>
      <c r="AA115" s="576"/>
      <c r="AB115" s="576"/>
      <c r="AC115" s="576"/>
    </row>
    <row r="116" spans="1:68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602"/>
      <c r="P116" s="594" t="s">
        <v>72</v>
      </c>
      <c r="Q116" s="595"/>
      <c r="R116" s="595"/>
      <c r="S116" s="595"/>
      <c r="T116" s="595"/>
      <c r="U116" s="595"/>
      <c r="V116" s="596"/>
      <c r="W116" s="37" t="s">
        <v>70</v>
      </c>
      <c r="X116" s="575">
        <f>IFERROR(SUM(X112:X114),"0")</f>
        <v>0</v>
      </c>
      <c r="Y116" s="575">
        <f>IFERROR(SUM(Y112:Y114),"0")</f>
        <v>0</v>
      </c>
      <c r="Z116" s="37"/>
      <c r="AA116" s="576"/>
      <c r="AB116" s="576"/>
      <c r="AC116" s="576"/>
    </row>
    <row r="117" spans="1:68" ht="14.25" customHeight="1" x14ac:dyDescent="0.25">
      <c r="A117" s="589" t="s">
        <v>74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69"/>
      <c r="AB117" s="569"/>
      <c r="AC117" s="56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83">
        <v>4607091385168</v>
      </c>
      <c r="E118" s="584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70</v>
      </c>
      <c r="X118" s="573">
        <v>0</v>
      </c>
      <c r="Y118" s="57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83">
        <v>4607091383256</v>
      </c>
      <c r="E119" s="584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70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83">
        <v>4607091385748</v>
      </c>
      <c r="E120" s="584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5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70</v>
      </c>
      <c r="X120" s="573">
        <v>450.9</v>
      </c>
      <c r="Y120" s="574">
        <f>IFERROR(IF(X120="",0,CEILING((X120/$H120),1)*$H120),"")</f>
        <v>450.90000000000003</v>
      </c>
      <c r="Z120" s="36">
        <f>IFERROR(IF(Y120=0,"",ROUNDUP(Y120/H120,0)*0.00651),"")</f>
        <v>1.08717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492.98399999999992</v>
      </c>
      <c r="BN120" s="64">
        <f>IFERROR(Y120*I120/H120,"0")</f>
        <v>492.98399999999998</v>
      </c>
      <c r="BO120" s="64">
        <f>IFERROR(1/J120*(X120/H120),"0")</f>
        <v>0.91758241758241754</v>
      </c>
      <c r="BP120" s="64">
        <f>IFERROR(1/J120*(Y120/H120),"0")</f>
        <v>0.91758241758241765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83">
        <v>4680115884533</v>
      </c>
      <c r="E121" s="584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70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601"/>
      <c r="B122" s="590"/>
      <c r="C122" s="590"/>
      <c r="D122" s="590"/>
      <c r="E122" s="590"/>
      <c r="F122" s="590"/>
      <c r="G122" s="590"/>
      <c r="H122" s="590"/>
      <c r="I122" s="590"/>
      <c r="J122" s="590"/>
      <c r="K122" s="590"/>
      <c r="L122" s="590"/>
      <c r="M122" s="590"/>
      <c r="N122" s="590"/>
      <c r="O122" s="602"/>
      <c r="P122" s="594" t="s">
        <v>72</v>
      </c>
      <c r="Q122" s="595"/>
      <c r="R122" s="595"/>
      <c r="S122" s="595"/>
      <c r="T122" s="595"/>
      <c r="U122" s="595"/>
      <c r="V122" s="596"/>
      <c r="W122" s="37" t="s">
        <v>73</v>
      </c>
      <c r="X122" s="575">
        <f>IFERROR(X118/H118,"0")+IFERROR(X119/H119,"0")+IFERROR(X120/H120,"0")+IFERROR(X121/H121,"0")</f>
        <v>166.99999999999997</v>
      </c>
      <c r="Y122" s="575">
        <f>IFERROR(Y118/H118,"0")+IFERROR(Y119/H119,"0")+IFERROR(Y120/H120,"0")+IFERROR(Y121/H121,"0")</f>
        <v>167</v>
      </c>
      <c r="Z122" s="575">
        <f>IFERROR(IF(Z118="",0,Z118),"0")+IFERROR(IF(Z119="",0,Z119),"0")+IFERROR(IF(Z120="",0,Z120),"0")+IFERROR(IF(Z121="",0,Z121),"0")</f>
        <v>1.08717</v>
      </c>
      <c r="AA122" s="576"/>
      <c r="AB122" s="576"/>
      <c r="AC122" s="576"/>
    </row>
    <row r="123" spans="1:68" x14ac:dyDescent="0.2">
      <c r="A123" s="590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602"/>
      <c r="P123" s="594" t="s">
        <v>72</v>
      </c>
      <c r="Q123" s="595"/>
      <c r="R123" s="595"/>
      <c r="S123" s="595"/>
      <c r="T123" s="595"/>
      <c r="U123" s="595"/>
      <c r="V123" s="596"/>
      <c r="W123" s="37" t="s">
        <v>70</v>
      </c>
      <c r="X123" s="575">
        <f>IFERROR(SUM(X118:X121),"0")</f>
        <v>450.9</v>
      </c>
      <c r="Y123" s="575">
        <f>IFERROR(SUM(Y118:Y121),"0")</f>
        <v>450.90000000000003</v>
      </c>
      <c r="Z123" s="37"/>
      <c r="AA123" s="576"/>
      <c r="AB123" s="576"/>
      <c r="AC123" s="576"/>
    </row>
    <row r="124" spans="1:68" ht="14.25" customHeight="1" x14ac:dyDescent="0.25">
      <c r="A124" s="589" t="s">
        <v>174</v>
      </c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590"/>
      <c r="P124" s="590"/>
      <c r="Q124" s="590"/>
      <c r="R124" s="590"/>
      <c r="S124" s="590"/>
      <c r="T124" s="590"/>
      <c r="U124" s="590"/>
      <c r="V124" s="590"/>
      <c r="W124" s="590"/>
      <c r="X124" s="590"/>
      <c r="Y124" s="590"/>
      <c r="Z124" s="590"/>
      <c r="AA124" s="569"/>
      <c r="AB124" s="569"/>
      <c r="AC124" s="569"/>
    </row>
    <row r="125" spans="1:68" ht="27" customHeight="1" x14ac:dyDescent="0.25">
      <c r="A125" s="54" t="s">
        <v>231</v>
      </c>
      <c r="B125" s="54" t="s">
        <v>232</v>
      </c>
      <c r="C125" s="31">
        <v>4301060357</v>
      </c>
      <c r="D125" s="583">
        <v>4680115882652</v>
      </c>
      <c r="E125" s="584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70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83">
        <v>4680115880238</v>
      </c>
      <c r="E126" s="584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70</v>
      </c>
      <c r="X126" s="573">
        <v>0</v>
      </c>
      <c r="Y126" s="57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601"/>
      <c r="B127" s="590"/>
      <c r="C127" s="590"/>
      <c r="D127" s="590"/>
      <c r="E127" s="590"/>
      <c r="F127" s="590"/>
      <c r="G127" s="590"/>
      <c r="H127" s="590"/>
      <c r="I127" s="590"/>
      <c r="J127" s="590"/>
      <c r="K127" s="590"/>
      <c r="L127" s="590"/>
      <c r="M127" s="590"/>
      <c r="N127" s="590"/>
      <c r="O127" s="602"/>
      <c r="P127" s="594" t="s">
        <v>72</v>
      </c>
      <c r="Q127" s="595"/>
      <c r="R127" s="595"/>
      <c r="S127" s="595"/>
      <c r="T127" s="595"/>
      <c r="U127" s="595"/>
      <c r="V127" s="596"/>
      <c r="W127" s="37" t="s">
        <v>73</v>
      </c>
      <c r="X127" s="575">
        <f>IFERROR(X125/H125,"0")+IFERROR(X126/H126,"0")</f>
        <v>0</v>
      </c>
      <c r="Y127" s="575">
        <f>IFERROR(Y125/H125,"0")+IFERROR(Y126/H126,"0")</f>
        <v>0</v>
      </c>
      <c r="Z127" s="575">
        <f>IFERROR(IF(Z125="",0,Z125),"0")+IFERROR(IF(Z126="",0,Z126),"0")</f>
        <v>0</v>
      </c>
      <c r="AA127" s="576"/>
      <c r="AB127" s="576"/>
      <c r="AC127" s="576"/>
    </row>
    <row r="128" spans="1:68" x14ac:dyDescent="0.2">
      <c r="A128" s="590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602"/>
      <c r="P128" s="594" t="s">
        <v>72</v>
      </c>
      <c r="Q128" s="595"/>
      <c r="R128" s="595"/>
      <c r="S128" s="595"/>
      <c r="T128" s="595"/>
      <c r="U128" s="595"/>
      <c r="V128" s="596"/>
      <c r="W128" s="37" t="s">
        <v>70</v>
      </c>
      <c r="X128" s="575">
        <f>IFERROR(SUM(X125:X126),"0")</f>
        <v>0</v>
      </c>
      <c r="Y128" s="575">
        <f>IFERROR(SUM(Y125:Y126),"0")</f>
        <v>0</v>
      </c>
      <c r="Z128" s="37"/>
      <c r="AA128" s="576"/>
      <c r="AB128" s="576"/>
      <c r="AC128" s="576"/>
    </row>
    <row r="129" spans="1:68" ht="16.5" customHeight="1" x14ac:dyDescent="0.25">
      <c r="A129" s="591" t="s">
        <v>237</v>
      </c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590"/>
      <c r="P129" s="590"/>
      <c r="Q129" s="590"/>
      <c r="R129" s="590"/>
      <c r="S129" s="590"/>
      <c r="T129" s="590"/>
      <c r="U129" s="590"/>
      <c r="V129" s="590"/>
      <c r="W129" s="590"/>
      <c r="X129" s="590"/>
      <c r="Y129" s="590"/>
      <c r="Z129" s="590"/>
      <c r="AA129" s="568"/>
      <c r="AB129" s="568"/>
      <c r="AC129" s="568"/>
    </row>
    <row r="130" spans="1:68" ht="14.25" customHeight="1" x14ac:dyDescent="0.25">
      <c r="A130" s="589" t="s">
        <v>103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69"/>
      <c r="AB130" s="569"/>
      <c r="AC130" s="569"/>
    </row>
    <row r="131" spans="1:68" ht="27" customHeight="1" x14ac:dyDescent="0.25">
      <c r="A131" s="54" t="s">
        <v>238</v>
      </c>
      <c r="B131" s="54" t="s">
        <v>239</v>
      </c>
      <c r="C131" s="31">
        <v>4301011564</v>
      </c>
      <c r="D131" s="583">
        <v>4680115882577</v>
      </c>
      <c r="E131" s="584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70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4301011562</v>
      </c>
      <c r="D132" s="583">
        <v>4680115882577</v>
      </c>
      <c r="E132" s="584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3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242</v>
      </c>
      <c r="W132" s="35" t="s">
        <v>70</v>
      </c>
      <c r="X132" s="573">
        <v>0</v>
      </c>
      <c r="Y132" s="57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590"/>
      <c r="C133" s="590"/>
      <c r="D133" s="590"/>
      <c r="E133" s="590"/>
      <c r="F133" s="590"/>
      <c r="G133" s="590"/>
      <c r="H133" s="590"/>
      <c r="I133" s="590"/>
      <c r="J133" s="590"/>
      <c r="K133" s="590"/>
      <c r="L133" s="590"/>
      <c r="M133" s="590"/>
      <c r="N133" s="590"/>
      <c r="O133" s="602"/>
      <c r="P133" s="594" t="s">
        <v>72</v>
      </c>
      <c r="Q133" s="595"/>
      <c r="R133" s="595"/>
      <c r="S133" s="595"/>
      <c r="T133" s="595"/>
      <c r="U133" s="595"/>
      <c r="V133" s="596"/>
      <c r="W133" s="37" t="s">
        <v>73</v>
      </c>
      <c r="X133" s="575">
        <f>IFERROR(X131/H131,"0")+IFERROR(X132/H132,"0")</f>
        <v>0</v>
      </c>
      <c r="Y133" s="575">
        <f>IFERROR(Y131/H131,"0")+IFERROR(Y132/H132,"0")</f>
        <v>0</v>
      </c>
      <c r="Z133" s="575">
        <f>IFERROR(IF(Z131="",0,Z131),"0")+IFERROR(IF(Z132="",0,Z132),"0")</f>
        <v>0</v>
      </c>
      <c r="AA133" s="576"/>
      <c r="AB133" s="576"/>
      <c r="AC133" s="576"/>
    </row>
    <row r="134" spans="1:68" x14ac:dyDescent="0.2">
      <c r="A134" s="590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602"/>
      <c r="P134" s="594" t="s">
        <v>72</v>
      </c>
      <c r="Q134" s="595"/>
      <c r="R134" s="595"/>
      <c r="S134" s="595"/>
      <c r="T134" s="595"/>
      <c r="U134" s="595"/>
      <c r="V134" s="596"/>
      <c r="W134" s="37" t="s">
        <v>70</v>
      </c>
      <c r="X134" s="575">
        <f>IFERROR(SUM(X131:X132),"0")</f>
        <v>0</v>
      </c>
      <c r="Y134" s="575">
        <f>IFERROR(SUM(Y131:Y132),"0")</f>
        <v>0</v>
      </c>
      <c r="Z134" s="37"/>
      <c r="AA134" s="576"/>
      <c r="AB134" s="576"/>
      <c r="AC134" s="576"/>
    </row>
    <row r="135" spans="1:68" ht="14.25" customHeight="1" x14ac:dyDescent="0.25">
      <c r="A135" s="589" t="s">
        <v>64</v>
      </c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590"/>
      <c r="P135" s="590"/>
      <c r="Q135" s="590"/>
      <c r="R135" s="590"/>
      <c r="S135" s="590"/>
      <c r="T135" s="590"/>
      <c r="U135" s="590"/>
      <c r="V135" s="590"/>
      <c r="W135" s="590"/>
      <c r="X135" s="590"/>
      <c r="Y135" s="590"/>
      <c r="Z135" s="590"/>
      <c r="AA135" s="569"/>
      <c r="AB135" s="569"/>
      <c r="AC135" s="569"/>
    </row>
    <row r="136" spans="1:68" ht="27" customHeight="1" x14ac:dyDescent="0.25">
      <c r="A136" s="54" t="s">
        <v>243</v>
      </c>
      <c r="B136" s="54" t="s">
        <v>244</v>
      </c>
      <c r="C136" s="31">
        <v>4301031234</v>
      </c>
      <c r="D136" s="583">
        <v>4680115883444</v>
      </c>
      <c r="E136" s="584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70</v>
      </c>
      <c r="X136" s="573">
        <v>0</v>
      </c>
      <c r="Y136" s="57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245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243</v>
      </c>
      <c r="B137" s="54" t="s">
        <v>246</v>
      </c>
      <c r="C137" s="31">
        <v>4301031235</v>
      </c>
      <c r="D137" s="583">
        <v>4680115883444</v>
      </c>
      <c r="E137" s="584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1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70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245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601"/>
      <c r="B138" s="590"/>
      <c r="C138" s="590"/>
      <c r="D138" s="590"/>
      <c r="E138" s="590"/>
      <c r="F138" s="590"/>
      <c r="G138" s="590"/>
      <c r="H138" s="590"/>
      <c r="I138" s="590"/>
      <c r="J138" s="590"/>
      <c r="K138" s="590"/>
      <c r="L138" s="590"/>
      <c r="M138" s="590"/>
      <c r="N138" s="590"/>
      <c r="O138" s="602"/>
      <c r="P138" s="594" t="s">
        <v>72</v>
      </c>
      <c r="Q138" s="595"/>
      <c r="R138" s="595"/>
      <c r="S138" s="595"/>
      <c r="T138" s="595"/>
      <c r="U138" s="595"/>
      <c r="V138" s="596"/>
      <c r="W138" s="37" t="s">
        <v>73</v>
      </c>
      <c r="X138" s="575">
        <f>IFERROR(X136/H136,"0")+IFERROR(X137/H137,"0")</f>
        <v>0</v>
      </c>
      <c r="Y138" s="575">
        <f>IFERROR(Y136/H136,"0")+IFERROR(Y137/H137,"0")</f>
        <v>0</v>
      </c>
      <c r="Z138" s="575">
        <f>IFERROR(IF(Z136="",0,Z136),"0")+IFERROR(IF(Z137="",0,Z137),"0")</f>
        <v>0</v>
      </c>
      <c r="AA138" s="576"/>
      <c r="AB138" s="576"/>
      <c r="AC138" s="576"/>
    </row>
    <row r="139" spans="1:68" x14ac:dyDescent="0.2">
      <c r="A139" s="590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602"/>
      <c r="P139" s="594" t="s">
        <v>72</v>
      </c>
      <c r="Q139" s="595"/>
      <c r="R139" s="595"/>
      <c r="S139" s="595"/>
      <c r="T139" s="595"/>
      <c r="U139" s="595"/>
      <c r="V139" s="596"/>
      <c r="W139" s="37" t="s">
        <v>70</v>
      </c>
      <c r="X139" s="575">
        <f>IFERROR(SUM(X136:X137),"0")</f>
        <v>0</v>
      </c>
      <c r="Y139" s="575">
        <f>IFERROR(SUM(Y136:Y137),"0")</f>
        <v>0</v>
      </c>
      <c r="Z139" s="37"/>
      <c r="AA139" s="576"/>
      <c r="AB139" s="576"/>
      <c r="AC139" s="576"/>
    </row>
    <row r="140" spans="1:68" ht="14.25" customHeight="1" x14ac:dyDescent="0.25">
      <c r="A140" s="589" t="s">
        <v>74</v>
      </c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590"/>
      <c r="P140" s="590"/>
      <c r="Q140" s="590"/>
      <c r="R140" s="590"/>
      <c r="S140" s="590"/>
      <c r="T140" s="590"/>
      <c r="U140" s="590"/>
      <c r="V140" s="590"/>
      <c r="W140" s="590"/>
      <c r="X140" s="590"/>
      <c r="Y140" s="590"/>
      <c r="Z140" s="590"/>
      <c r="AA140" s="569"/>
      <c r="AB140" s="569"/>
      <c r="AC140" s="569"/>
    </row>
    <row r="141" spans="1:68" ht="16.5" customHeight="1" x14ac:dyDescent="0.25">
      <c r="A141" s="54" t="s">
        <v>247</v>
      </c>
      <c r="B141" s="54" t="s">
        <v>248</v>
      </c>
      <c r="C141" s="31">
        <v>4301051477</v>
      </c>
      <c r="D141" s="583">
        <v>4680115882584</v>
      </c>
      <c r="E141" s="584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70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240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247</v>
      </c>
      <c r="B142" s="54" t="s">
        <v>249</v>
      </c>
      <c r="C142" s="31">
        <v>4301051476</v>
      </c>
      <c r="D142" s="583">
        <v>4680115882584</v>
      </c>
      <c r="E142" s="584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70</v>
      </c>
      <c r="X142" s="573">
        <v>0</v>
      </c>
      <c r="Y142" s="57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601"/>
      <c r="B143" s="590"/>
      <c r="C143" s="590"/>
      <c r="D143" s="590"/>
      <c r="E143" s="590"/>
      <c r="F143" s="590"/>
      <c r="G143" s="590"/>
      <c r="H143" s="590"/>
      <c r="I143" s="590"/>
      <c r="J143" s="590"/>
      <c r="K143" s="590"/>
      <c r="L143" s="590"/>
      <c r="M143" s="590"/>
      <c r="N143" s="590"/>
      <c r="O143" s="602"/>
      <c r="P143" s="594" t="s">
        <v>72</v>
      </c>
      <c r="Q143" s="595"/>
      <c r="R143" s="595"/>
      <c r="S143" s="595"/>
      <c r="T143" s="595"/>
      <c r="U143" s="595"/>
      <c r="V143" s="596"/>
      <c r="W143" s="37" t="s">
        <v>73</v>
      </c>
      <c r="X143" s="575">
        <f>IFERROR(X141/H141,"0")+IFERROR(X142/H142,"0")</f>
        <v>0</v>
      </c>
      <c r="Y143" s="575">
        <f>IFERROR(Y141/H141,"0")+IFERROR(Y142/H142,"0")</f>
        <v>0</v>
      </c>
      <c r="Z143" s="575">
        <f>IFERROR(IF(Z141="",0,Z141),"0")+IFERROR(IF(Z142="",0,Z142),"0")</f>
        <v>0</v>
      </c>
      <c r="AA143" s="576"/>
      <c r="AB143" s="576"/>
      <c r="AC143" s="576"/>
    </row>
    <row r="144" spans="1:68" x14ac:dyDescent="0.2">
      <c r="A144" s="590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602"/>
      <c r="P144" s="594" t="s">
        <v>72</v>
      </c>
      <c r="Q144" s="595"/>
      <c r="R144" s="595"/>
      <c r="S144" s="595"/>
      <c r="T144" s="595"/>
      <c r="U144" s="595"/>
      <c r="V144" s="596"/>
      <c r="W144" s="37" t="s">
        <v>70</v>
      </c>
      <c r="X144" s="575">
        <f>IFERROR(SUM(X141:X142),"0")</f>
        <v>0</v>
      </c>
      <c r="Y144" s="575">
        <f>IFERROR(SUM(Y141:Y142),"0")</f>
        <v>0</v>
      </c>
      <c r="Z144" s="37"/>
      <c r="AA144" s="576"/>
      <c r="AB144" s="576"/>
      <c r="AC144" s="576"/>
    </row>
    <row r="145" spans="1:68" ht="16.5" customHeight="1" x14ac:dyDescent="0.25">
      <c r="A145" s="591" t="s">
        <v>101</v>
      </c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590"/>
      <c r="P145" s="590"/>
      <c r="Q145" s="590"/>
      <c r="R145" s="590"/>
      <c r="S145" s="590"/>
      <c r="T145" s="590"/>
      <c r="U145" s="590"/>
      <c r="V145" s="590"/>
      <c r="W145" s="590"/>
      <c r="X145" s="590"/>
      <c r="Y145" s="590"/>
      <c r="Z145" s="590"/>
      <c r="AA145" s="568"/>
      <c r="AB145" s="568"/>
      <c r="AC145" s="568"/>
    </row>
    <row r="146" spans="1:68" ht="14.25" customHeight="1" x14ac:dyDescent="0.25">
      <c r="A146" s="589" t="s">
        <v>103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69"/>
      <c r="AB146" s="569"/>
      <c r="AC146" s="569"/>
    </row>
    <row r="147" spans="1:68" ht="27" customHeight="1" x14ac:dyDescent="0.25">
      <c r="A147" s="54" t="s">
        <v>250</v>
      </c>
      <c r="B147" s="54" t="s">
        <v>251</v>
      </c>
      <c r="C147" s="31">
        <v>4301011705</v>
      </c>
      <c r="D147" s="583">
        <v>4607091384604</v>
      </c>
      <c r="E147" s="584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2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70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252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601"/>
      <c r="B148" s="590"/>
      <c r="C148" s="590"/>
      <c r="D148" s="590"/>
      <c r="E148" s="590"/>
      <c r="F148" s="590"/>
      <c r="G148" s="590"/>
      <c r="H148" s="590"/>
      <c r="I148" s="590"/>
      <c r="J148" s="590"/>
      <c r="K148" s="590"/>
      <c r="L148" s="590"/>
      <c r="M148" s="590"/>
      <c r="N148" s="590"/>
      <c r="O148" s="602"/>
      <c r="P148" s="594" t="s">
        <v>72</v>
      </c>
      <c r="Q148" s="595"/>
      <c r="R148" s="595"/>
      <c r="S148" s="595"/>
      <c r="T148" s="595"/>
      <c r="U148" s="595"/>
      <c r="V148" s="596"/>
      <c r="W148" s="37" t="s">
        <v>73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x14ac:dyDescent="0.2">
      <c r="A149" s="590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602"/>
      <c r="P149" s="594" t="s">
        <v>72</v>
      </c>
      <c r="Q149" s="595"/>
      <c r="R149" s="595"/>
      <c r="S149" s="595"/>
      <c r="T149" s="595"/>
      <c r="U149" s="595"/>
      <c r="V149" s="596"/>
      <c r="W149" s="37" t="s">
        <v>70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customHeight="1" x14ac:dyDescent="0.25">
      <c r="A150" s="589" t="s">
        <v>64</v>
      </c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590"/>
      <c r="P150" s="590"/>
      <c r="Q150" s="590"/>
      <c r="R150" s="590"/>
      <c r="S150" s="590"/>
      <c r="T150" s="590"/>
      <c r="U150" s="590"/>
      <c r="V150" s="590"/>
      <c r="W150" s="590"/>
      <c r="X150" s="590"/>
      <c r="Y150" s="590"/>
      <c r="Z150" s="590"/>
      <c r="AA150" s="569"/>
      <c r="AB150" s="569"/>
      <c r="AC150" s="569"/>
    </row>
    <row r="151" spans="1:68" ht="16.5" customHeight="1" x14ac:dyDescent="0.25">
      <c r="A151" s="54" t="s">
        <v>253</v>
      </c>
      <c r="B151" s="54" t="s">
        <v>254</v>
      </c>
      <c r="C151" s="31">
        <v>4301030895</v>
      </c>
      <c r="D151" s="583">
        <v>4607091387667</v>
      </c>
      <c r="E151" s="584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9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70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255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256</v>
      </c>
      <c r="B152" s="54" t="s">
        <v>257</v>
      </c>
      <c r="C152" s="31">
        <v>4301030961</v>
      </c>
      <c r="D152" s="583">
        <v>4607091387636</v>
      </c>
      <c r="E152" s="584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70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258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259</v>
      </c>
      <c r="B153" s="54" t="s">
        <v>260</v>
      </c>
      <c r="C153" s="31">
        <v>4301030963</v>
      </c>
      <c r="D153" s="583">
        <v>4607091382426</v>
      </c>
      <c r="E153" s="584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70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261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590"/>
      <c r="C154" s="590"/>
      <c r="D154" s="590"/>
      <c r="E154" s="590"/>
      <c r="F154" s="590"/>
      <c r="G154" s="590"/>
      <c r="H154" s="590"/>
      <c r="I154" s="590"/>
      <c r="J154" s="590"/>
      <c r="K154" s="590"/>
      <c r="L154" s="590"/>
      <c r="M154" s="590"/>
      <c r="N154" s="590"/>
      <c r="O154" s="602"/>
      <c r="P154" s="594" t="s">
        <v>72</v>
      </c>
      <c r="Q154" s="595"/>
      <c r="R154" s="595"/>
      <c r="S154" s="595"/>
      <c r="T154" s="595"/>
      <c r="U154" s="595"/>
      <c r="V154" s="596"/>
      <c r="W154" s="37" t="s">
        <v>73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x14ac:dyDescent="0.2">
      <c r="A155" s="590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602"/>
      <c r="P155" s="594" t="s">
        <v>72</v>
      </c>
      <c r="Q155" s="595"/>
      <c r="R155" s="595"/>
      <c r="S155" s="595"/>
      <c r="T155" s="595"/>
      <c r="U155" s="595"/>
      <c r="V155" s="596"/>
      <c r="W155" s="37" t="s">
        <v>70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customHeight="1" x14ac:dyDescent="0.2">
      <c r="A156" s="657" t="s">
        <v>262</v>
      </c>
      <c r="B156" s="658"/>
      <c r="C156" s="658"/>
      <c r="D156" s="658"/>
      <c r="E156" s="658"/>
      <c r="F156" s="658"/>
      <c r="G156" s="658"/>
      <c r="H156" s="658"/>
      <c r="I156" s="658"/>
      <c r="J156" s="658"/>
      <c r="K156" s="658"/>
      <c r="L156" s="658"/>
      <c r="M156" s="658"/>
      <c r="N156" s="658"/>
      <c r="O156" s="658"/>
      <c r="P156" s="658"/>
      <c r="Q156" s="658"/>
      <c r="R156" s="658"/>
      <c r="S156" s="658"/>
      <c r="T156" s="658"/>
      <c r="U156" s="658"/>
      <c r="V156" s="658"/>
      <c r="W156" s="658"/>
      <c r="X156" s="658"/>
      <c r="Y156" s="658"/>
      <c r="Z156" s="658"/>
      <c r="AA156" s="48"/>
      <c r="AB156" s="48"/>
      <c r="AC156" s="48"/>
    </row>
    <row r="157" spans="1:68" ht="16.5" customHeight="1" x14ac:dyDescent="0.25">
      <c r="A157" s="591" t="s">
        <v>263</v>
      </c>
      <c r="B157" s="590"/>
      <c r="C157" s="590"/>
      <c r="D157" s="590"/>
      <c r="E157" s="590"/>
      <c r="F157" s="590"/>
      <c r="G157" s="590"/>
      <c r="H157" s="590"/>
      <c r="I157" s="590"/>
      <c r="J157" s="590"/>
      <c r="K157" s="590"/>
      <c r="L157" s="590"/>
      <c r="M157" s="590"/>
      <c r="N157" s="590"/>
      <c r="O157" s="590"/>
      <c r="P157" s="590"/>
      <c r="Q157" s="590"/>
      <c r="R157" s="590"/>
      <c r="S157" s="590"/>
      <c r="T157" s="590"/>
      <c r="U157" s="590"/>
      <c r="V157" s="590"/>
      <c r="W157" s="590"/>
      <c r="X157" s="590"/>
      <c r="Y157" s="590"/>
      <c r="Z157" s="590"/>
      <c r="AA157" s="568"/>
      <c r="AB157" s="568"/>
      <c r="AC157" s="568"/>
    </row>
    <row r="158" spans="1:68" ht="14.25" customHeight="1" x14ac:dyDescent="0.25">
      <c r="A158" s="589" t="s">
        <v>139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69"/>
      <c r="AB158" s="569"/>
      <c r="AC158" s="569"/>
    </row>
    <row r="159" spans="1:68" ht="27" customHeight="1" x14ac:dyDescent="0.25">
      <c r="A159" s="54" t="s">
        <v>264</v>
      </c>
      <c r="B159" s="54" t="s">
        <v>265</v>
      </c>
      <c r="C159" s="31">
        <v>4301020323</v>
      </c>
      <c r="D159" s="583">
        <v>4680115886223</v>
      </c>
      <c r="E159" s="584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70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266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590"/>
      <c r="C160" s="590"/>
      <c r="D160" s="590"/>
      <c r="E160" s="590"/>
      <c r="F160" s="590"/>
      <c r="G160" s="590"/>
      <c r="H160" s="590"/>
      <c r="I160" s="590"/>
      <c r="J160" s="590"/>
      <c r="K160" s="590"/>
      <c r="L160" s="590"/>
      <c r="M160" s="590"/>
      <c r="N160" s="590"/>
      <c r="O160" s="602"/>
      <c r="P160" s="594" t="s">
        <v>72</v>
      </c>
      <c r="Q160" s="595"/>
      <c r="R160" s="595"/>
      <c r="S160" s="595"/>
      <c r="T160" s="595"/>
      <c r="U160" s="595"/>
      <c r="V160" s="596"/>
      <c r="W160" s="37" t="s">
        <v>73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x14ac:dyDescent="0.2">
      <c r="A161" s="590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602"/>
      <c r="P161" s="594" t="s">
        <v>72</v>
      </c>
      <c r="Q161" s="595"/>
      <c r="R161" s="595"/>
      <c r="S161" s="595"/>
      <c r="T161" s="595"/>
      <c r="U161" s="595"/>
      <c r="V161" s="596"/>
      <c r="W161" s="37" t="s">
        <v>70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customHeight="1" x14ac:dyDescent="0.25">
      <c r="A162" s="589" t="s">
        <v>64</v>
      </c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590"/>
      <c r="P162" s="590"/>
      <c r="Q162" s="590"/>
      <c r="R162" s="590"/>
      <c r="S162" s="590"/>
      <c r="T162" s="590"/>
      <c r="U162" s="590"/>
      <c r="V162" s="590"/>
      <c r="W162" s="590"/>
      <c r="X162" s="590"/>
      <c r="Y162" s="590"/>
      <c r="Z162" s="590"/>
      <c r="AA162" s="569"/>
      <c r="AB162" s="569"/>
      <c r="AC162" s="569"/>
    </row>
    <row r="163" spans="1:68" ht="27" customHeight="1" x14ac:dyDescent="0.25">
      <c r="A163" s="54" t="s">
        <v>267</v>
      </c>
      <c r="B163" s="54" t="s">
        <v>268</v>
      </c>
      <c r="C163" s="31">
        <v>4301031191</v>
      </c>
      <c r="D163" s="583">
        <v>4680115880993</v>
      </c>
      <c r="E163" s="584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70</v>
      </c>
      <c r="X163" s="573">
        <v>0</v>
      </c>
      <c r="Y163" s="574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269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customHeight="1" x14ac:dyDescent="0.25">
      <c r="A164" s="54" t="s">
        <v>270</v>
      </c>
      <c r="B164" s="54" t="s">
        <v>271</v>
      </c>
      <c r="C164" s="31">
        <v>4301031204</v>
      </c>
      <c r="D164" s="583">
        <v>4680115881761</v>
      </c>
      <c r="E164" s="584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2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70</v>
      </c>
      <c r="X164" s="573">
        <v>0</v>
      </c>
      <c r="Y164" s="574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272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273</v>
      </c>
      <c r="B165" s="54" t="s">
        <v>274</v>
      </c>
      <c r="C165" s="31">
        <v>4301031201</v>
      </c>
      <c r="D165" s="583">
        <v>4680115881563</v>
      </c>
      <c r="E165" s="584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70</v>
      </c>
      <c r="X165" s="573">
        <v>0</v>
      </c>
      <c r="Y165" s="57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275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4301031199</v>
      </c>
      <c r="D166" s="583">
        <v>4680115880986</v>
      </c>
      <c r="E166" s="584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70</v>
      </c>
      <c r="X166" s="573">
        <v>0</v>
      </c>
      <c r="Y166" s="574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269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4301031205</v>
      </c>
      <c r="D167" s="583">
        <v>4680115881785</v>
      </c>
      <c r="E167" s="584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70</v>
      </c>
      <c r="X167" s="573">
        <v>0</v>
      </c>
      <c r="Y167" s="57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272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280</v>
      </c>
      <c r="B168" s="54" t="s">
        <v>281</v>
      </c>
      <c r="C168" s="31">
        <v>4301031399</v>
      </c>
      <c r="D168" s="583">
        <v>4680115886537</v>
      </c>
      <c r="E168" s="584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70</v>
      </c>
      <c r="X168" s="573">
        <v>0</v>
      </c>
      <c r="Y168" s="57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282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283</v>
      </c>
      <c r="B169" s="54" t="s">
        <v>284</v>
      </c>
      <c r="C169" s="31">
        <v>4301031202</v>
      </c>
      <c r="D169" s="583">
        <v>4680115881679</v>
      </c>
      <c r="E169" s="584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70</v>
      </c>
      <c r="X169" s="573">
        <v>0</v>
      </c>
      <c r="Y169" s="57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275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4301031158</v>
      </c>
      <c r="D170" s="583">
        <v>4680115880191</v>
      </c>
      <c r="E170" s="584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70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275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287</v>
      </c>
      <c r="B171" s="54" t="s">
        <v>288</v>
      </c>
      <c r="C171" s="31">
        <v>4301031245</v>
      </c>
      <c r="D171" s="583">
        <v>4680115883963</v>
      </c>
      <c r="E171" s="584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70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289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601"/>
      <c r="B172" s="590"/>
      <c r="C172" s="590"/>
      <c r="D172" s="590"/>
      <c r="E172" s="590"/>
      <c r="F172" s="590"/>
      <c r="G172" s="590"/>
      <c r="H172" s="590"/>
      <c r="I172" s="590"/>
      <c r="J172" s="590"/>
      <c r="K172" s="590"/>
      <c r="L172" s="590"/>
      <c r="M172" s="590"/>
      <c r="N172" s="590"/>
      <c r="O172" s="602"/>
      <c r="P172" s="594" t="s">
        <v>72</v>
      </c>
      <c r="Q172" s="595"/>
      <c r="R172" s="595"/>
      <c r="S172" s="595"/>
      <c r="T172" s="595"/>
      <c r="U172" s="595"/>
      <c r="V172" s="596"/>
      <c r="W172" s="37" t="s">
        <v>73</v>
      </c>
      <c r="X172" s="575">
        <f>IFERROR(X163/H163,"0")+IFERROR(X164/H164,"0")+IFERROR(X165/H165,"0")+IFERROR(X166/H166,"0")+IFERROR(X167/H167,"0")+IFERROR(X168/H168,"0")+IFERROR(X169/H169,"0")+IFERROR(X170/H170,"0")+IFERROR(X171/H171,"0")</f>
        <v>0</v>
      </c>
      <c r="Y172" s="575">
        <f>IFERROR(Y163/H163,"0")+IFERROR(Y164/H164,"0")+IFERROR(Y165/H165,"0")+IFERROR(Y166/H166,"0")+IFERROR(Y167/H167,"0")+IFERROR(Y168/H168,"0")+IFERROR(Y169/H169,"0")+IFERROR(Y170/H170,"0")+IFERROR(Y171/H171,"0")</f>
        <v>0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576"/>
      <c r="AB172" s="576"/>
      <c r="AC172" s="576"/>
    </row>
    <row r="173" spans="1:68" x14ac:dyDescent="0.2">
      <c r="A173" s="590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602"/>
      <c r="P173" s="594" t="s">
        <v>72</v>
      </c>
      <c r="Q173" s="595"/>
      <c r="R173" s="595"/>
      <c r="S173" s="595"/>
      <c r="T173" s="595"/>
      <c r="U173" s="595"/>
      <c r="V173" s="596"/>
      <c r="W173" s="37" t="s">
        <v>70</v>
      </c>
      <c r="X173" s="575">
        <f>IFERROR(SUM(X163:X171),"0")</f>
        <v>0</v>
      </c>
      <c r="Y173" s="575">
        <f>IFERROR(SUM(Y163:Y171),"0")</f>
        <v>0</v>
      </c>
      <c r="Z173" s="37"/>
      <c r="AA173" s="576"/>
      <c r="AB173" s="576"/>
      <c r="AC173" s="576"/>
    </row>
    <row r="174" spans="1:68" ht="14.25" customHeight="1" x14ac:dyDescent="0.25">
      <c r="A174" s="589" t="s">
        <v>95</v>
      </c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590"/>
      <c r="P174" s="590"/>
      <c r="Q174" s="590"/>
      <c r="R174" s="590"/>
      <c r="S174" s="590"/>
      <c r="T174" s="590"/>
      <c r="U174" s="590"/>
      <c r="V174" s="590"/>
      <c r="W174" s="590"/>
      <c r="X174" s="590"/>
      <c r="Y174" s="590"/>
      <c r="Z174" s="590"/>
      <c r="AA174" s="569"/>
      <c r="AB174" s="569"/>
      <c r="AC174" s="569"/>
    </row>
    <row r="175" spans="1:68" ht="27" customHeight="1" x14ac:dyDescent="0.25">
      <c r="A175" s="54" t="s">
        <v>290</v>
      </c>
      <c r="B175" s="54" t="s">
        <v>291</v>
      </c>
      <c r="C175" s="31">
        <v>4301032053</v>
      </c>
      <c r="D175" s="583">
        <v>4680115886780</v>
      </c>
      <c r="E175" s="584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292</v>
      </c>
      <c r="L175" s="32"/>
      <c r="M175" s="33" t="s">
        <v>293</v>
      </c>
      <c r="N175" s="33"/>
      <c r="O175" s="32">
        <v>60</v>
      </c>
      <c r="P175" s="81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70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294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295</v>
      </c>
      <c r="B176" s="54" t="s">
        <v>296</v>
      </c>
      <c r="C176" s="31">
        <v>4301032051</v>
      </c>
      <c r="D176" s="583">
        <v>4680115886742</v>
      </c>
      <c r="E176" s="584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292</v>
      </c>
      <c r="L176" s="32"/>
      <c r="M176" s="33" t="s">
        <v>293</v>
      </c>
      <c r="N176" s="33"/>
      <c r="O176" s="32">
        <v>90</v>
      </c>
      <c r="P176" s="84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70</v>
      </c>
      <c r="X176" s="573">
        <v>0</v>
      </c>
      <c r="Y176" s="57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297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298</v>
      </c>
      <c r="B177" s="54" t="s">
        <v>299</v>
      </c>
      <c r="C177" s="31">
        <v>4301032052</v>
      </c>
      <c r="D177" s="583">
        <v>4680115886766</v>
      </c>
      <c r="E177" s="584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292</v>
      </c>
      <c r="L177" s="32"/>
      <c r="M177" s="33" t="s">
        <v>293</v>
      </c>
      <c r="N177" s="33"/>
      <c r="O177" s="32">
        <v>90</v>
      </c>
      <c r="P177" s="8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70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297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601"/>
      <c r="B178" s="590"/>
      <c r="C178" s="590"/>
      <c r="D178" s="590"/>
      <c r="E178" s="590"/>
      <c r="F178" s="590"/>
      <c r="G178" s="590"/>
      <c r="H178" s="590"/>
      <c r="I178" s="590"/>
      <c r="J178" s="590"/>
      <c r="K178" s="590"/>
      <c r="L178" s="590"/>
      <c r="M178" s="590"/>
      <c r="N178" s="590"/>
      <c r="O178" s="602"/>
      <c r="P178" s="594" t="s">
        <v>72</v>
      </c>
      <c r="Q178" s="595"/>
      <c r="R178" s="595"/>
      <c r="S178" s="595"/>
      <c r="T178" s="595"/>
      <c r="U178" s="595"/>
      <c r="V178" s="596"/>
      <c r="W178" s="37" t="s">
        <v>73</v>
      </c>
      <c r="X178" s="575">
        <f>IFERROR(X175/H175,"0")+IFERROR(X176/H176,"0")+IFERROR(X177/H177,"0")</f>
        <v>0</v>
      </c>
      <c r="Y178" s="575">
        <f>IFERROR(Y175/H175,"0")+IFERROR(Y176/H176,"0")+IFERROR(Y177/H177,"0")</f>
        <v>0</v>
      </c>
      <c r="Z178" s="575">
        <f>IFERROR(IF(Z175="",0,Z175),"0")+IFERROR(IF(Z176="",0,Z176),"0")+IFERROR(IF(Z177="",0,Z177),"0")</f>
        <v>0</v>
      </c>
      <c r="AA178" s="576"/>
      <c r="AB178" s="576"/>
      <c r="AC178" s="576"/>
    </row>
    <row r="179" spans="1:68" x14ac:dyDescent="0.2">
      <c r="A179" s="590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602"/>
      <c r="P179" s="594" t="s">
        <v>72</v>
      </c>
      <c r="Q179" s="595"/>
      <c r="R179" s="595"/>
      <c r="S179" s="595"/>
      <c r="T179" s="595"/>
      <c r="U179" s="595"/>
      <c r="V179" s="596"/>
      <c r="W179" s="37" t="s">
        <v>70</v>
      </c>
      <c r="X179" s="575">
        <f>IFERROR(SUM(X175:X177),"0")</f>
        <v>0</v>
      </c>
      <c r="Y179" s="575">
        <f>IFERROR(SUM(Y175:Y177),"0")</f>
        <v>0</v>
      </c>
      <c r="Z179" s="37"/>
      <c r="AA179" s="576"/>
      <c r="AB179" s="576"/>
      <c r="AC179" s="576"/>
    </row>
    <row r="180" spans="1:68" ht="14.25" customHeight="1" x14ac:dyDescent="0.25">
      <c r="A180" s="589" t="s">
        <v>300</v>
      </c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590"/>
      <c r="P180" s="590"/>
      <c r="Q180" s="590"/>
      <c r="R180" s="590"/>
      <c r="S180" s="590"/>
      <c r="T180" s="590"/>
      <c r="U180" s="590"/>
      <c r="V180" s="590"/>
      <c r="W180" s="590"/>
      <c r="X180" s="590"/>
      <c r="Y180" s="590"/>
      <c r="Z180" s="590"/>
      <c r="AA180" s="569"/>
      <c r="AB180" s="569"/>
      <c r="AC180" s="569"/>
    </row>
    <row r="181" spans="1:68" ht="27" customHeight="1" x14ac:dyDescent="0.25">
      <c r="A181" s="54" t="s">
        <v>301</v>
      </c>
      <c r="B181" s="54" t="s">
        <v>302</v>
      </c>
      <c r="C181" s="31">
        <v>4301170013</v>
      </c>
      <c r="D181" s="583">
        <v>4680115886797</v>
      </c>
      <c r="E181" s="584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292</v>
      </c>
      <c r="L181" s="32"/>
      <c r="M181" s="33" t="s">
        <v>293</v>
      </c>
      <c r="N181" s="33"/>
      <c r="O181" s="32">
        <v>90</v>
      </c>
      <c r="P181" s="87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70</v>
      </c>
      <c r="X181" s="573">
        <v>0</v>
      </c>
      <c r="Y181" s="57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297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601"/>
      <c r="B182" s="590"/>
      <c r="C182" s="590"/>
      <c r="D182" s="590"/>
      <c r="E182" s="590"/>
      <c r="F182" s="590"/>
      <c r="G182" s="590"/>
      <c r="H182" s="590"/>
      <c r="I182" s="590"/>
      <c r="J182" s="590"/>
      <c r="K182" s="590"/>
      <c r="L182" s="590"/>
      <c r="M182" s="590"/>
      <c r="N182" s="590"/>
      <c r="O182" s="602"/>
      <c r="P182" s="594" t="s">
        <v>72</v>
      </c>
      <c r="Q182" s="595"/>
      <c r="R182" s="595"/>
      <c r="S182" s="595"/>
      <c r="T182" s="595"/>
      <c r="U182" s="595"/>
      <c r="V182" s="596"/>
      <c r="W182" s="37" t="s">
        <v>73</v>
      </c>
      <c r="X182" s="575">
        <f>IFERROR(X181/H181,"0")</f>
        <v>0</v>
      </c>
      <c r="Y182" s="575">
        <f>IFERROR(Y181/H181,"0")</f>
        <v>0</v>
      </c>
      <c r="Z182" s="575">
        <f>IFERROR(IF(Z181="",0,Z181),"0")</f>
        <v>0</v>
      </c>
      <c r="AA182" s="576"/>
      <c r="AB182" s="576"/>
      <c r="AC182" s="576"/>
    </row>
    <row r="183" spans="1:68" x14ac:dyDescent="0.2">
      <c r="A183" s="590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602"/>
      <c r="P183" s="594" t="s">
        <v>72</v>
      </c>
      <c r="Q183" s="595"/>
      <c r="R183" s="595"/>
      <c r="S183" s="595"/>
      <c r="T183" s="595"/>
      <c r="U183" s="595"/>
      <c r="V183" s="596"/>
      <c r="W183" s="37" t="s">
        <v>70</v>
      </c>
      <c r="X183" s="575">
        <f>IFERROR(SUM(X181:X181),"0")</f>
        <v>0</v>
      </c>
      <c r="Y183" s="575">
        <f>IFERROR(SUM(Y181:Y181),"0")</f>
        <v>0</v>
      </c>
      <c r="Z183" s="37"/>
      <c r="AA183" s="576"/>
      <c r="AB183" s="576"/>
      <c r="AC183" s="576"/>
    </row>
    <row r="184" spans="1:68" ht="16.5" customHeight="1" x14ac:dyDescent="0.25">
      <c r="A184" s="591" t="s">
        <v>303</v>
      </c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590"/>
      <c r="P184" s="590"/>
      <c r="Q184" s="590"/>
      <c r="R184" s="590"/>
      <c r="S184" s="590"/>
      <c r="T184" s="590"/>
      <c r="U184" s="590"/>
      <c r="V184" s="590"/>
      <c r="W184" s="590"/>
      <c r="X184" s="590"/>
      <c r="Y184" s="590"/>
      <c r="Z184" s="590"/>
      <c r="AA184" s="568"/>
      <c r="AB184" s="568"/>
      <c r="AC184" s="568"/>
    </row>
    <row r="185" spans="1:68" ht="14.25" customHeight="1" x14ac:dyDescent="0.25">
      <c r="A185" s="589" t="s">
        <v>103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69"/>
      <c r="AB185" s="569"/>
      <c r="AC185" s="569"/>
    </row>
    <row r="186" spans="1:68" ht="16.5" customHeight="1" x14ac:dyDescent="0.25">
      <c r="A186" s="54" t="s">
        <v>304</v>
      </c>
      <c r="B186" s="54" t="s">
        <v>305</v>
      </c>
      <c r="C186" s="31">
        <v>4301011450</v>
      </c>
      <c r="D186" s="583">
        <v>4680115881402</v>
      </c>
      <c r="E186" s="584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70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306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307</v>
      </c>
      <c r="B187" s="54" t="s">
        <v>308</v>
      </c>
      <c r="C187" s="31">
        <v>4301011768</v>
      </c>
      <c r="D187" s="583">
        <v>4680115881396</v>
      </c>
      <c r="E187" s="584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70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306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590"/>
      <c r="C188" s="590"/>
      <c r="D188" s="590"/>
      <c r="E188" s="590"/>
      <c r="F188" s="590"/>
      <c r="G188" s="590"/>
      <c r="H188" s="590"/>
      <c r="I188" s="590"/>
      <c r="J188" s="590"/>
      <c r="K188" s="590"/>
      <c r="L188" s="590"/>
      <c r="M188" s="590"/>
      <c r="N188" s="590"/>
      <c r="O188" s="602"/>
      <c r="P188" s="594" t="s">
        <v>72</v>
      </c>
      <c r="Q188" s="595"/>
      <c r="R188" s="595"/>
      <c r="S188" s="595"/>
      <c r="T188" s="595"/>
      <c r="U188" s="595"/>
      <c r="V188" s="596"/>
      <c r="W188" s="37" t="s">
        <v>73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x14ac:dyDescent="0.2">
      <c r="A189" s="590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602"/>
      <c r="P189" s="594" t="s">
        <v>72</v>
      </c>
      <c r="Q189" s="595"/>
      <c r="R189" s="595"/>
      <c r="S189" s="595"/>
      <c r="T189" s="595"/>
      <c r="U189" s="595"/>
      <c r="V189" s="596"/>
      <c r="W189" s="37" t="s">
        <v>70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customHeight="1" x14ac:dyDescent="0.25">
      <c r="A190" s="589" t="s">
        <v>139</v>
      </c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590"/>
      <c r="P190" s="590"/>
      <c r="Q190" s="590"/>
      <c r="R190" s="590"/>
      <c r="S190" s="590"/>
      <c r="T190" s="590"/>
      <c r="U190" s="590"/>
      <c r="V190" s="590"/>
      <c r="W190" s="590"/>
      <c r="X190" s="590"/>
      <c r="Y190" s="590"/>
      <c r="Z190" s="590"/>
      <c r="AA190" s="569"/>
      <c r="AB190" s="569"/>
      <c r="AC190" s="569"/>
    </row>
    <row r="191" spans="1:68" ht="16.5" customHeight="1" x14ac:dyDescent="0.25">
      <c r="A191" s="54" t="s">
        <v>309</v>
      </c>
      <c r="B191" s="54" t="s">
        <v>310</v>
      </c>
      <c r="C191" s="31">
        <v>4301020262</v>
      </c>
      <c r="D191" s="583">
        <v>4680115882935</v>
      </c>
      <c r="E191" s="584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70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311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312</v>
      </c>
      <c r="B192" s="54" t="s">
        <v>313</v>
      </c>
      <c r="C192" s="31">
        <v>4301020220</v>
      </c>
      <c r="D192" s="583">
        <v>4680115880764</v>
      </c>
      <c r="E192" s="584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70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311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601"/>
      <c r="B193" s="590"/>
      <c r="C193" s="590"/>
      <c r="D193" s="590"/>
      <c r="E193" s="590"/>
      <c r="F193" s="590"/>
      <c r="G193" s="590"/>
      <c r="H193" s="590"/>
      <c r="I193" s="590"/>
      <c r="J193" s="590"/>
      <c r="K193" s="590"/>
      <c r="L193" s="590"/>
      <c r="M193" s="590"/>
      <c r="N193" s="590"/>
      <c r="O193" s="602"/>
      <c r="P193" s="594" t="s">
        <v>72</v>
      </c>
      <c r="Q193" s="595"/>
      <c r="R193" s="595"/>
      <c r="S193" s="595"/>
      <c r="T193" s="595"/>
      <c r="U193" s="595"/>
      <c r="V193" s="596"/>
      <c r="W193" s="37" t="s">
        <v>73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x14ac:dyDescent="0.2">
      <c r="A194" s="590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602"/>
      <c r="P194" s="594" t="s">
        <v>72</v>
      </c>
      <c r="Q194" s="595"/>
      <c r="R194" s="595"/>
      <c r="S194" s="595"/>
      <c r="T194" s="595"/>
      <c r="U194" s="595"/>
      <c r="V194" s="596"/>
      <c r="W194" s="37" t="s">
        <v>70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customHeight="1" x14ac:dyDescent="0.25">
      <c r="A195" s="589" t="s">
        <v>64</v>
      </c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590"/>
      <c r="P195" s="590"/>
      <c r="Q195" s="590"/>
      <c r="R195" s="590"/>
      <c r="S195" s="590"/>
      <c r="T195" s="590"/>
      <c r="U195" s="590"/>
      <c r="V195" s="590"/>
      <c r="W195" s="590"/>
      <c r="X195" s="590"/>
      <c r="Y195" s="590"/>
      <c r="Z195" s="590"/>
      <c r="AA195" s="569"/>
      <c r="AB195" s="569"/>
      <c r="AC195" s="569"/>
    </row>
    <row r="196" spans="1:68" ht="27" customHeight="1" x14ac:dyDescent="0.25">
      <c r="A196" s="54" t="s">
        <v>314</v>
      </c>
      <c r="B196" s="54" t="s">
        <v>315</v>
      </c>
      <c r="C196" s="31">
        <v>4301031224</v>
      </c>
      <c r="D196" s="583">
        <v>4680115882683</v>
      </c>
      <c r="E196" s="584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70</v>
      </c>
      <c r="X196" s="573">
        <v>0</v>
      </c>
      <c r="Y196" s="574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customHeight="1" x14ac:dyDescent="0.25">
      <c r="A197" s="54" t="s">
        <v>317</v>
      </c>
      <c r="B197" s="54" t="s">
        <v>318</v>
      </c>
      <c r="C197" s="31">
        <v>4301031230</v>
      </c>
      <c r="D197" s="583">
        <v>4680115882690</v>
      </c>
      <c r="E197" s="584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70</v>
      </c>
      <c r="X197" s="573">
        <v>0</v>
      </c>
      <c r="Y197" s="574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319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4301031220</v>
      </c>
      <c r="D198" s="583">
        <v>4680115882669</v>
      </c>
      <c r="E198" s="584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70</v>
      </c>
      <c r="X198" s="573">
        <v>0</v>
      </c>
      <c r="Y198" s="57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322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4301031221</v>
      </c>
      <c r="D199" s="583">
        <v>4680115882676</v>
      </c>
      <c r="E199" s="584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70</v>
      </c>
      <c r="X199" s="573">
        <v>0</v>
      </c>
      <c r="Y199" s="57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325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326</v>
      </c>
      <c r="B200" s="54" t="s">
        <v>327</v>
      </c>
      <c r="C200" s="31">
        <v>4301031223</v>
      </c>
      <c r="D200" s="583">
        <v>4680115884014</v>
      </c>
      <c r="E200" s="584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70</v>
      </c>
      <c r="X200" s="573">
        <v>151.19999999999999</v>
      </c>
      <c r="Y200" s="574">
        <f t="shared" si="26"/>
        <v>151.20000000000002</v>
      </c>
      <c r="Z200" s="36">
        <f>IFERROR(IF(Y200=0,"",ROUNDUP(Y200/H200,0)*0.00502),"")</f>
        <v>0.42168</v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27"/>
        <v>162.11999999999998</v>
      </c>
      <c r="BN200" s="64">
        <f t="shared" si="28"/>
        <v>162.12</v>
      </c>
      <c r="BO200" s="64">
        <f t="shared" si="29"/>
        <v>0.35897435897435898</v>
      </c>
      <c r="BP200" s="64">
        <f t="shared" si="30"/>
        <v>0.35897435897435909</v>
      </c>
    </row>
    <row r="201" spans="1:68" ht="27" customHeight="1" x14ac:dyDescent="0.25">
      <c r="A201" s="54" t="s">
        <v>328</v>
      </c>
      <c r="B201" s="54" t="s">
        <v>329</v>
      </c>
      <c r="C201" s="31">
        <v>4301031222</v>
      </c>
      <c r="D201" s="583">
        <v>4680115884007</v>
      </c>
      <c r="E201" s="584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4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70</v>
      </c>
      <c r="X201" s="573">
        <v>0</v>
      </c>
      <c r="Y201" s="57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319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4301031229</v>
      </c>
      <c r="D202" s="583">
        <v>4680115884038</v>
      </c>
      <c r="E202" s="584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70</v>
      </c>
      <c r="X202" s="573">
        <v>9</v>
      </c>
      <c r="Y202" s="574">
        <f t="shared" si="26"/>
        <v>9</v>
      </c>
      <c r="Z202" s="36">
        <f>IFERROR(IF(Y202=0,"",ROUNDUP(Y202/H202,0)*0.00502),"")</f>
        <v>2.5100000000000001E-2</v>
      </c>
      <c r="AA202" s="56"/>
      <c r="AB202" s="57"/>
      <c r="AC202" s="247" t="s">
        <v>322</v>
      </c>
      <c r="AG202" s="64"/>
      <c r="AJ202" s="68"/>
      <c r="AK202" s="68">
        <v>0</v>
      </c>
      <c r="BB202" s="248" t="s">
        <v>1</v>
      </c>
      <c r="BM202" s="64">
        <f t="shared" si="27"/>
        <v>9.4999999999999982</v>
      </c>
      <c r="BN202" s="64">
        <f t="shared" si="28"/>
        <v>9.4999999999999982</v>
      </c>
      <c r="BO202" s="64">
        <f t="shared" si="29"/>
        <v>2.1367521367521368E-2</v>
      </c>
      <c r="BP202" s="64">
        <f t="shared" si="30"/>
        <v>2.1367521367521368E-2</v>
      </c>
    </row>
    <row r="203" spans="1:68" ht="27" customHeight="1" x14ac:dyDescent="0.25">
      <c r="A203" s="54" t="s">
        <v>332</v>
      </c>
      <c r="B203" s="54" t="s">
        <v>333</v>
      </c>
      <c r="C203" s="31">
        <v>4301031225</v>
      </c>
      <c r="D203" s="583">
        <v>4680115884021</v>
      </c>
      <c r="E203" s="584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70</v>
      </c>
      <c r="X203" s="573">
        <v>0</v>
      </c>
      <c r="Y203" s="57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325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601"/>
      <c r="B204" s="590"/>
      <c r="C204" s="590"/>
      <c r="D204" s="590"/>
      <c r="E204" s="590"/>
      <c r="F204" s="590"/>
      <c r="G204" s="590"/>
      <c r="H204" s="590"/>
      <c r="I204" s="590"/>
      <c r="J204" s="590"/>
      <c r="K204" s="590"/>
      <c r="L204" s="590"/>
      <c r="M204" s="590"/>
      <c r="N204" s="590"/>
      <c r="O204" s="602"/>
      <c r="P204" s="594" t="s">
        <v>72</v>
      </c>
      <c r="Q204" s="595"/>
      <c r="R204" s="595"/>
      <c r="S204" s="595"/>
      <c r="T204" s="595"/>
      <c r="U204" s="595"/>
      <c r="V204" s="596"/>
      <c r="W204" s="37" t="s">
        <v>73</v>
      </c>
      <c r="X204" s="575">
        <f>IFERROR(X196/H196,"0")+IFERROR(X197/H197,"0")+IFERROR(X198/H198,"0")+IFERROR(X199/H199,"0")+IFERROR(X200/H200,"0")+IFERROR(X201/H201,"0")+IFERROR(X202/H202,"0")+IFERROR(X203/H203,"0")</f>
        <v>88.999999999999986</v>
      </c>
      <c r="Y204" s="575">
        <f>IFERROR(Y196/H196,"0")+IFERROR(Y197/H197,"0")+IFERROR(Y198/H198,"0")+IFERROR(Y199/H199,"0")+IFERROR(Y200/H200,"0")+IFERROR(Y201/H201,"0")+IFERROR(Y202/H202,"0")+IFERROR(Y203/H203,"0")</f>
        <v>89.000000000000014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0.44678000000000001</v>
      </c>
      <c r="AA204" s="576"/>
      <c r="AB204" s="576"/>
      <c r="AC204" s="576"/>
    </row>
    <row r="205" spans="1:68" x14ac:dyDescent="0.2">
      <c r="A205" s="590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602"/>
      <c r="P205" s="594" t="s">
        <v>72</v>
      </c>
      <c r="Q205" s="595"/>
      <c r="R205" s="595"/>
      <c r="S205" s="595"/>
      <c r="T205" s="595"/>
      <c r="U205" s="595"/>
      <c r="V205" s="596"/>
      <c r="W205" s="37" t="s">
        <v>70</v>
      </c>
      <c r="X205" s="575">
        <f>IFERROR(SUM(X196:X203),"0")</f>
        <v>160.19999999999999</v>
      </c>
      <c r="Y205" s="575">
        <f>IFERROR(SUM(Y196:Y203),"0")</f>
        <v>160.20000000000002</v>
      </c>
      <c r="Z205" s="37"/>
      <c r="AA205" s="576"/>
      <c r="AB205" s="576"/>
      <c r="AC205" s="576"/>
    </row>
    <row r="206" spans="1:68" ht="14.25" customHeight="1" x14ac:dyDescent="0.25">
      <c r="A206" s="589" t="s">
        <v>74</v>
      </c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590"/>
      <c r="P206" s="590"/>
      <c r="Q206" s="590"/>
      <c r="R206" s="590"/>
      <c r="S206" s="590"/>
      <c r="T206" s="590"/>
      <c r="U206" s="590"/>
      <c r="V206" s="590"/>
      <c r="W206" s="590"/>
      <c r="X206" s="590"/>
      <c r="Y206" s="590"/>
      <c r="Z206" s="590"/>
      <c r="AA206" s="569"/>
      <c r="AB206" s="569"/>
      <c r="AC206" s="569"/>
    </row>
    <row r="207" spans="1:68" ht="27" customHeight="1" x14ac:dyDescent="0.25">
      <c r="A207" s="54" t="s">
        <v>334</v>
      </c>
      <c r="B207" s="54" t="s">
        <v>335</v>
      </c>
      <c r="C207" s="31">
        <v>4301051408</v>
      </c>
      <c r="D207" s="583">
        <v>4680115881594</v>
      </c>
      <c r="E207" s="584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70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337</v>
      </c>
      <c r="B208" s="54" t="s">
        <v>338</v>
      </c>
      <c r="C208" s="31">
        <v>4301051411</v>
      </c>
      <c r="D208" s="583">
        <v>4680115881617</v>
      </c>
      <c r="E208" s="584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70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339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340</v>
      </c>
      <c r="B209" s="54" t="s">
        <v>341</v>
      </c>
      <c r="C209" s="31">
        <v>4301051656</v>
      </c>
      <c r="D209" s="583">
        <v>4680115880573</v>
      </c>
      <c r="E209" s="584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70</v>
      </c>
      <c r="X209" s="573">
        <v>0</v>
      </c>
      <c r="Y209" s="57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342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4301051407</v>
      </c>
      <c r="D210" s="583">
        <v>4680115882195</v>
      </c>
      <c r="E210" s="584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70</v>
      </c>
      <c r="X210" s="573">
        <v>331.2</v>
      </c>
      <c r="Y210" s="574">
        <f t="shared" si="31"/>
        <v>331.2</v>
      </c>
      <c r="Z210" s="36">
        <f t="shared" ref="Z210:Z215" si="36">IFERROR(IF(Y210=0,"",ROUNDUP(Y210/H210,0)*0.00651),"")</f>
        <v>0.89838000000000007</v>
      </c>
      <c r="AA210" s="56"/>
      <c r="AB210" s="57"/>
      <c r="AC210" s="257" t="s">
        <v>336</v>
      </c>
      <c r="AG210" s="64"/>
      <c r="AJ210" s="68"/>
      <c r="AK210" s="68">
        <v>0</v>
      </c>
      <c r="BB210" s="258" t="s">
        <v>1</v>
      </c>
      <c r="BM210" s="64">
        <f t="shared" si="32"/>
        <v>368.46</v>
      </c>
      <c r="BN210" s="64">
        <f t="shared" si="33"/>
        <v>368.46</v>
      </c>
      <c r="BO210" s="64">
        <f t="shared" si="34"/>
        <v>0.75824175824175832</v>
      </c>
      <c r="BP210" s="64">
        <f t="shared" si="35"/>
        <v>0.75824175824175832</v>
      </c>
    </row>
    <row r="211" spans="1:68" ht="27" customHeight="1" x14ac:dyDescent="0.25">
      <c r="A211" s="54" t="s">
        <v>345</v>
      </c>
      <c r="B211" s="54" t="s">
        <v>346</v>
      </c>
      <c r="C211" s="31">
        <v>4301051752</v>
      </c>
      <c r="D211" s="583">
        <v>4680115882607</v>
      </c>
      <c r="E211" s="584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70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348</v>
      </c>
      <c r="B212" s="54" t="s">
        <v>349</v>
      </c>
      <c r="C212" s="31">
        <v>4301051666</v>
      </c>
      <c r="D212" s="583">
        <v>4680115880092</v>
      </c>
      <c r="E212" s="584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70</v>
      </c>
      <c r="X212" s="573">
        <v>333.6</v>
      </c>
      <c r="Y212" s="574">
        <f t="shared" si="31"/>
        <v>333.59999999999997</v>
      </c>
      <c r="Z212" s="36">
        <f t="shared" si="36"/>
        <v>0.90488999999999997</v>
      </c>
      <c r="AA212" s="56"/>
      <c r="AB212" s="57"/>
      <c r="AC212" s="261" t="s">
        <v>342</v>
      </c>
      <c r="AG212" s="64"/>
      <c r="AJ212" s="68"/>
      <c r="AK212" s="68">
        <v>0</v>
      </c>
      <c r="BB212" s="262" t="s">
        <v>1</v>
      </c>
      <c r="BM212" s="64">
        <f t="shared" si="32"/>
        <v>368.62800000000004</v>
      </c>
      <c r="BN212" s="64">
        <f t="shared" si="33"/>
        <v>368.62799999999999</v>
      </c>
      <c r="BO212" s="64">
        <f t="shared" si="34"/>
        <v>0.76373626373626391</v>
      </c>
      <c r="BP212" s="64">
        <f t="shared" si="35"/>
        <v>0.7637362637362638</v>
      </c>
    </row>
    <row r="213" spans="1:68" ht="27" customHeight="1" x14ac:dyDescent="0.25">
      <c r="A213" s="54" t="s">
        <v>350</v>
      </c>
      <c r="B213" s="54" t="s">
        <v>351</v>
      </c>
      <c r="C213" s="31">
        <v>4301051668</v>
      </c>
      <c r="D213" s="583">
        <v>4680115880221</v>
      </c>
      <c r="E213" s="584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70</v>
      </c>
      <c r="X213" s="573">
        <v>0</v>
      </c>
      <c r="Y213" s="574">
        <f t="shared" si="31"/>
        <v>0</v>
      </c>
      <c r="Z213" s="36" t="str">
        <f t="shared" si="36"/>
        <v/>
      </c>
      <c r="AA213" s="56"/>
      <c r="AB213" s="57"/>
      <c r="AC213" s="263" t="s">
        <v>342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4301051945</v>
      </c>
      <c r="D214" s="583">
        <v>4680115880504</v>
      </c>
      <c r="E214" s="584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5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70</v>
      </c>
      <c r="X214" s="573">
        <v>0</v>
      </c>
      <c r="Y214" s="574">
        <f t="shared" si="31"/>
        <v>0</v>
      </c>
      <c r="Z214" s="36" t="str">
        <f t="shared" si="36"/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355</v>
      </c>
      <c r="B215" s="54" t="s">
        <v>356</v>
      </c>
      <c r="C215" s="31">
        <v>4301051410</v>
      </c>
      <c r="D215" s="583">
        <v>4680115882164</v>
      </c>
      <c r="E215" s="584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70</v>
      </c>
      <c r="X215" s="573">
        <v>0</v>
      </c>
      <c r="Y215" s="574">
        <f t="shared" si="31"/>
        <v>0</v>
      </c>
      <c r="Z215" s="36" t="str">
        <f t="shared" si="36"/>
        <v/>
      </c>
      <c r="AA215" s="56"/>
      <c r="AB215" s="57"/>
      <c r="AC215" s="267" t="s">
        <v>357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601"/>
      <c r="B216" s="590"/>
      <c r="C216" s="590"/>
      <c r="D216" s="590"/>
      <c r="E216" s="590"/>
      <c r="F216" s="590"/>
      <c r="G216" s="590"/>
      <c r="H216" s="590"/>
      <c r="I216" s="590"/>
      <c r="J216" s="590"/>
      <c r="K216" s="590"/>
      <c r="L216" s="590"/>
      <c r="M216" s="590"/>
      <c r="N216" s="590"/>
      <c r="O216" s="602"/>
      <c r="P216" s="594" t="s">
        <v>72</v>
      </c>
      <c r="Q216" s="595"/>
      <c r="R216" s="595"/>
      <c r="S216" s="595"/>
      <c r="T216" s="595"/>
      <c r="U216" s="595"/>
      <c r="V216" s="596"/>
      <c r="W216" s="37" t="s">
        <v>73</v>
      </c>
      <c r="X216" s="575">
        <f>IFERROR(X207/H207,"0")+IFERROR(X208/H208,"0")+IFERROR(X209/H209,"0")+IFERROR(X210/H210,"0")+IFERROR(X211/H211,"0")+IFERROR(X212/H212,"0")+IFERROR(X213/H213,"0")+IFERROR(X214/H214,"0")+IFERROR(X215/H215,"0")</f>
        <v>277</v>
      </c>
      <c r="Y216" s="575">
        <f>IFERROR(Y207/H207,"0")+IFERROR(Y208/H208,"0")+IFERROR(Y209/H209,"0")+IFERROR(Y210/H210,"0")+IFERROR(Y211/H211,"0")+IFERROR(Y212/H212,"0")+IFERROR(Y213/H213,"0")+IFERROR(Y214/H214,"0")+IFERROR(Y215/H215,"0")</f>
        <v>277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1.8032699999999999</v>
      </c>
      <c r="AA216" s="576"/>
      <c r="AB216" s="576"/>
      <c r="AC216" s="576"/>
    </row>
    <row r="217" spans="1:68" x14ac:dyDescent="0.2">
      <c r="A217" s="590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602"/>
      <c r="P217" s="594" t="s">
        <v>72</v>
      </c>
      <c r="Q217" s="595"/>
      <c r="R217" s="595"/>
      <c r="S217" s="595"/>
      <c r="T217" s="595"/>
      <c r="U217" s="595"/>
      <c r="V217" s="596"/>
      <c r="W217" s="37" t="s">
        <v>70</v>
      </c>
      <c r="X217" s="575">
        <f>IFERROR(SUM(X207:X215),"0")</f>
        <v>664.8</v>
      </c>
      <c r="Y217" s="575">
        <f>IFERROR(SUM(Y207:Y215),"0")</f>
        <v>664.8</v>
      </c>
      <c r="Z217" s="37"/>
      <c r="AA217" s="576"/>
      <c r="AB217" s="576"/>
      <c r="AC217" s="576"/>
    </row>
    <row r="218" spans="1:68" ht="14.25" customHeight="1" x14ac:dyDescent="0.25">
      <c r="A218" s="589" t="s">
        <v>174</v>
      </c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590"/>
      <c r="P218" s="590"/>
      <c r="Q218" s="590"/>
      <c r="R218" s="590"/>
      <c r="S218" s="590"/>
      <c r="T218" s="590"/>
      <c r="U218" s="590"/>
      <c r="V218" s="590"/>
      <c r="W218" s="590"/>
      <c r="X218" s="590"/>
      <c r="Y218" s="590"/>
      <c r="Z218" s="590"/>
      <c r="AA218" s="569"/>
      <c r="AB218" s="569"/>
      <c r="AC218" s="569"/>
    </row>
    <row r="219" spans="1:68" ht="27" customHeight="1" x14ac:dyDescent="0.25">
      <c r="A219" s="54" t="s">
        <v>358</v>
      </c>
      <c r="B219" s="54" t="s">
        <v>359</v>
      </c>
      <c r="C219" s="31">
        <v>4301060463</v>
      </c>
      <c r="D219" s="583">
        <v>4680115880818</v>
      </c>
      <c r="E219" s="584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3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70</v>
      </c>
      <c r="X219" s="573">
        <v>0</v>
      </c>
      <c r="Y219" s="574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customHeight="1" x14ac:dyDescent="0.25">
      <c r="A220" s="54" t="s">
        <v>361</v>
      </c>
      <c r="B220" s="54" t="s">
        <v>362</v>
      </c>
      <c r="C220" s="31">
        <v>4301060389</v>
      </c>
      <c r="D220" s="583">
        <v>4680115880801</v>
      </c>
      <c r="E220" s="584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60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70</v>
      </c>
      <c r="X220" s="573">
        <v>0</v>
      </c>
      <c r="Y220" s="57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363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x14ac:dyDescent="0.2">
      <c r="A221" s="601"/>
      <c r="B221" s="590"/>
      <c r="C221" s="590"/>
      <c r="D221" s="590"/>
      <c r="E221" s="590"/>
      <c r="F221" s="590"/>
      <c r="G221" s="590"/>
      <c r="H221" s="590"/>
      <c r="I221" s="590"/>
      <c r="J221" s="590"/>
      <c r="K221" s="590"/>
      <c r="L221" s="590"/>
      <c r="M221" s="590"/>
      <c r="N221" s="590"/>
      <c r="O221" s="602"/>
      <c r="P221" s="594" t="s">
        <v>72</v>
      </c>
      <c r="Q221" s="595"/>
      <c r="R221" s="595"/>
      <c r="S221" s="595"/>
      <c r="T221" s="595"/>
      <c r="U221" s="595"/>
      <c r="V221" s="596"/>
      <c r="W221" s="37" t="s">
        <v>73</v>
      </c>
      <c r="X221" s="575">
        <f>IFERROR(X219/H219,"0")+IFERROR(X220/H220,"0")</f>
        <v>0</v>
      </c>
      <c r="Y221" s="575">
        <f>IFERROR(Y219/H219,"0")+IFERROR(Y220/H220,"0")</f>
        <v>0</v>
      </c>
      <c r="Z221" s="575">
        <f>IFERROR(IF(Z219="",0,Z219),"0")+IFERROR(IF(Z220="",0,Z220),"0")</f>
        <v>0</v>
      </c>
      <c r="AA221" s="576"/>
      <c r="AB221" s="576"/>
      <c r="AC221" s="576"/>
    </row>
    <row r="222" spans="1:68" x14ac:dyDescent="0.2">
      <c r="A222" s="590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602"/>
      <c r="P222" s="594" t="s">
        <v>72</v>
      </c>
      <c r="Q222" s="595"/>
      <c r="R222" s="595"/>
      <c r="S222" s="595"/>
      <c r="T222" s="595"/>
      <c r="U222" s="595"/>
      <c r="V222" s="596"/>
      <c r="W222" s="37" t="s">
        <v>70</v>
      </c>
      <c r="X222" s="575">
        <f>IFERROR(SUM(X219:X220),"0")</f>
        <v>0</v>
      </c>
      <c r="Y222" s="575">
        <f>IFERROR(SUM(Y219:Y220),"0")</f>
        <v>0</v>
      </c>
      <c r="Z222" s="37"/>
      <c r="AA222" s="576"/>
      <c r="AB222" s="576"/>
      <c r="AC222" s="576"/>
    </row>
    <row r="223" spans="1:68" ht="16.5" customHeight="1" x14ac:dyDescent="0.25">
      <c r="A223" s="591" t="s">
        <v>364</v>
      </c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590"/>
      <c r="P223" s="590"/>
      <c r="Q223" s="590"/>
      <c r="R223" s="590"/>
      <c r="S223" s="590"/>
      <c r="T223" s="590"/>
      <c r="U223" s="590"/>
      <c r="V223" s="590"/>
      <c r="W223" s="590"/>
      <c r="X223" s="590"/>
      <c r="Y223" s="590"/>
      <c r="Z223" s="590"/>
      <c r="AA223" s="568"/>
      <c r="AB223" s="568"/>
      <c r="AC223" s="568"/>
    </row>
    <row r="224" spans="1:68" ht="14.25" customHeight="1" x14ac:dyDescent="0.25">
      <c r="A224" s="589" t="s">
        <v>103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69"/>
      <c r="AB224" s="569"/>
      <c r="AC224" s="569"/>
    </row>
    <row r="225" spans="1:68" ht="27" customHeight="1" x14ac:dyDescent="0.25">
      <c r="A225" s="54" t="s">
        <v>365</v>
      </c>
      <c r="B225" s="54" t="s">
        <v>366</v>
      </c>
      <c r="C225" s="31">
        <v>4301011826</v>
      </c>
      <c r="D225" s="583">
        <v>4680115884137</v>
      </c>
      <c r="E225" s="584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70</v>
      </c>
      <c r="X225" s="573">
        <v>0</v>
      </c>
      <c r="Y225" s="574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customHeight="1" x14ac:dyDescent="0.25">
      <c r="A226" s="54" t="s">
        <v>368</v>
      </c>
      <c r="B226" s="54" t="s">
        <v>369</v>
      </c>
      <c r="C226" s="31">
        <v>4301011724</v>
      </c>
      <c r="D226" s="583">
        <v>4680115884236</v>
      </c>
      <c r="E226" s="584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2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70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4301011721</v>
      </c>
      <c r="D227" s="583">
        <v>4680115884175</v>
      </c>
      <c r="E227" s="584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70</v>
      </c>
      <c r="X227" s="573">
        <v>0</v>
      </c>
      <c r="Y227" s="57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373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4301011824</v>
      </c>
      <c r="D228" s="583">
        <v>4680115884144</v>
      </c>
      <c r="E228" s="584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70</v>
      </c>
      <c r="X228" s="573">
        <v>0</v>
      </c>
      <c r="Y228" s="574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367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376</v>
      </c>
      <c r="B229" s="54" t="s">
        <v>377</v>
      </c>
      <c r="C229" s="31">
        <v>4301012149</v>
      </c>
      <c r="D229" s="583">
        <v>4680115886551</v>
      </c>
      <c r="E229" s="584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6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70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379</v>
      </c>
      <c r="B230" s="54" t="s">
        <v>380</v>
      </c>
      <c r="C230" s="31">
        <v>4301011726</v>
      </c>
      <c r="D230" s="583">
        <v>4680115884182</v>
      </c>
      <c r="E230" s="584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70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370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381</v>
      </c>
      <c r="B231" s="54" t="s">
        <v>382</v>
      </c>
      <c r="C231" s="31">
        <v>4301011722</v>
      </c>
      <c r="D231" s="583">
        <v>4680115884205</v>
      </c>
      <c r="E231" s="584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70</v>
      </c>
      <c r="X231" s="573">
        <v>0</v>
      </c>
      <c r="Y231" s="57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373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601"/>
      <c r="B232" s="590"/>
      <c r="C232" s="590"/>
      <c r="D232" s="590"/>
      <c r="E232" s="590"/>
      <c r="F232" s="590"/>
      <c r="G232" s="590"/>
      <c r="H232" s="590"/>
      <c r="I232" s="590"/>
      <c r="J232" s="590"/>
      <c r="K232" s="590"/>
      <c r="L232" s="590"/>
      <c r="M232" s="590"/>
      <c r="N232" s="590"/>
      <c r="O232" s="602"/>
      <c r="P232" s="594" t="s">
        <v>72</v>
      </c>
      <c r="Q232" s="595"/>
      <c r="R232" s="595"/>
      <c r="S232" s="595"/>
      <c r="T232" s="595"/>
      <c r="U232" s="595"/>
      <c r="V232" s="596"/>
      <c r="W232" s="37" t="s">
        <v>73</v>
      </c>
      <c r="X232" s="575">
        <f>IFERROR(X225/H225,"0")+IFERROR(X226/H226,"0")+IFERROR(X227/H227,"0")+IFERROR(X228/H228,"0")+IFERROR(X229/H229,"0")+IFERROR(X230/H230,"0")+IFERROR(X231/H231,"0")</f>
        <v>0</v>
      </c>
      <c r="Y232" s="575">
        <f>IFERROR(Y225/H225,"0")+IFERROR(Y226/H226,"0")+IFERROR(Y227/H227,"0")+IFERROR(Y228/H228,"0")+IFERROR(Y229/H229,"0")+IFERROR(Y230/H230,"0")+IFERROR(Y231/H231,"0")</f>
        <v>0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6"/>
      <c r="AB232" s="576"/>
      <c r="AC232" s="576"/>
    </row>
    <row r="233" spans="1:68" x14ac:dyDescent="0.2">
      <c r="A233" s="590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602"/>
      <c r="P233" s="594" t="s">
        <v>72</v>
      </c>
      <c r="Q233" s="595"/>
      <c r="R233" s="595"/>
      <c r="S233" s="595"/>
      <c r="T233" s="595"/>
      <c r="U233" s="595"/>
      <c r="V233" s="596"/>
      <c r="W233" s="37" t="s">
        <v>70</v>
      </c>
      <c r="X233" s="575">
        <f>IFERROR(SUM(X225:X231),"0")</f>
        <v>0</v>
      </c>
      <c r="Y233" s="575">
        <f>IFERROR(SUM(Y225:Y231),"0")</f>
        <v>0</v>
      </c>
      <c r="Z233" s="37"/>
      <c r="AA233" s="576"/>
      <c r="AB233" s="576"/>
      <c r="AC233" s="576"/>
    </row>
    <row r="234" spans="1:68" ht="14.25" customHeight="1" x14ac:dyDescent="0.25">
      <c r="A234" s="589" t="s">
        <v>139</v>
      </c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590"/>
      <c r="P234" s="590"/>
      <c r="Q234" s="590"/>
      <c r="R234" s="590"/>
      <c r="S234" s="590"/>
      <c r="T234" s="590"/>
      <c r="U234" s="590"/>
      <c r="V234" s="590"/>
      <c r="W234" s="590"/>
      <c r="X234" s="590"/>
      <c r="Y234" s="590"/>
      <c r="Z234" s="590"/>
      <c r="AA234" s="569"/>
      <c r="AB234" s="569"/>
      <c r="AC234" s="569"/>
    </row>
    <row r="235" spans="1:68" ht="27" customHeight="1" x14ac:dyDescent="0.25">
      <c r="A235" s="54" t="s">
        <v>383</v>
      </c>
      <c r="B235" s="54" t="s">
        <v>384</v>
      </c>
      <c r="C235" s="31">
        <v>4301020340</v>
      </c>
      <c r="D235" s="583">
        <v>4680115885721</v>
      </c>
      <c r="E235" s="584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70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385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383</v>
      </c>
      <c r="B236" s="54" t="s">
        <v>386</v>
      </c>
      <c r="C236" s="31">
        <v>4301020377</v>
      </c>
      <c r="D236" s="583">
        <v>4680115885981</v>
      </c>
      <c r="E236" s="584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70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385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601"/>
      <c r="B237" s="590"/>
      <c r="C237" s="590"/>
      <c r="D237" s="590"/>
      <c r="E237" s="590"/>
      <c r="F237" s="590"/>
      <c r="G237" s="590"/>
      <c r="H237" s="590"/>
      <c r="I237" s="590"/>
      <c r="J237" s="590"/>
      <c r="K237" s="590"/>
      <c r="L237" s="590"/>
      <c r="M237" s="590"/>
      <c r="N237" s="590"/>
      <c r="O237" s="602"/>
      <c r="P237" s="594" t="s">
        <v>72</v>
      </c>
      <c r="Q237" s="595"/>
      <c r="R237" s="595"/>
      <c r="S237" s="595"/>
      <c r="T237" s="595"/>
      <c r="U237" s="595"/>
      <c r="V237" s="596"/>
      <c r="W237" s="37" t="s">
        <v>73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x14ac:dyDescent="0.2">
      <c r="A238" s="590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602"/>
      <c r="P238" s="594" t="s">
        <v>72</v>
      </c>
      <c r="Q238" s="595"/>
      <c r="R238" s="595"/>
      <c r="S238" s="595"/>
      <c r="T238" s="595"/>
      <c r="U238" s="595"/>
      <c r="V238" s="596"/>
      <c r="W238" s="37" t="s">
        <v>70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customHeight="1" x14ac:dyDescent="0.25">
      <c r="A239" s="589" t="s">
        <v>387</v>
      </c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590"/>
      <c r="P239" s="590"/>
      <c r="Q239" s="590"/>
      <c r="R239" s="590"/>
      <c r="S239" s="590"/>
      <c r="T239" s="590"/>
      <c r="U239" s="590"/>
      <c r="V239" s="590"/>
      <c r="W239" s="590"/>
      <c r="X239" s="590"/>
      <c r="Y239" s="590"/>
      <c r="Z239" s="590"/>
      <c r="AA239" s="569"/>
      <c r="AB239" s="569"/>
      <c r="AC239" s="569"/>
    </row>
    <row r="240" spans="1:68" ht="27" customHeight="1" x14ac:dyDescent="0.25">
      <c r="A240" s="54" t="s">
        <v>388</v>
      </c>
      <c r="B240" s="54" t="s">
        <v>389</v>
      </c>
      <c r="C240" s="31">
        <v>4301040362</v>
      </c>
      <c r="D240" s="583">
        <v>4680115886803</v>
      </c>
      <c r="E240" s="584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292</v>
      </c>
      <c r="L240" s="32"/>
      <c r="M240" s="33" t="s">
        <v>293</v>
      </c>
      <c r="N240" s="33"/>
      <c r="O240" s="32">
        <v>45</v>
      </c>
      <c r="P240" s="659" t="s">
        <v>390</v>
      </c>
      <c r="Q240" s="578"/>
      <c r="R240" s="578"/>
      <c r="S240" s="578"/>
      <c r="T240" s="579"/>
      <c r="U240" s="34"/>
      <c r="V240" s="34"/>
      <c r="W240" s="35" t="s">
        <v>70</v>
      </c>
      <c r="X240" s="573">
        <v>0</v>
      </c>
      <c r="Y240" s="57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x14ac:dyDescent="0.2">
      <c r="A241" s="601"/>
      <c r="B241" s="590"/>
      <c r="C241" s="590"/>
      <c r="D241" s="590"/>
      <c r="E241" s="590"/>
      <c r="F241" s="590"/>
      <c r="G241" s="590"/>
      <c r="H241" s="590"/>
      <c r="I241" s="590"/>
      <c r="J241" s="590"/>
      <c r="K241" s="590"/>
      <c r="L241" s="590"/>
      <c r="M241" s="590"/>
      <c r="N241" s="590"/>
      <c r="O241" s="602"/>
      <c r="P241" s="594" t="s">
        <v>72</v>
      </c>
      <c r="Q241" s="595"/>
      <c r="R241" s="595"/>
      <c r="S241" s="595"/>
      <c r="T241" s="595"/>
      <c r="U241" s="595"/>
      <c r="V241" s="596"/>
      <c r="W241" s="37" t="s">
        <v>73</v>
      </c>
      <c r="X241" s="575">
        <f>IFERROR(X240/H240,"0")</f>
        <v>0</v>
      </c>
      <c r="Y241" s="575">
        <f>IFERROR(Y240/H240,"0")</f>
        <v>0</v>
      </c>
      <c r="Z241" s="575">
        <f>IFERROR(IF(Z240="",0,Z240),"0")</f>
        <v>0</v>
      </c>
      <c r="AA241" s="576"/>
      <c r="AB241" s="576"/>
      <c r="AC241" s="576"/>
    </row>
    <row r="242" spans="1:68" x14ac:dyDescent="0.2">
      <c r="A242" s="590"/>
      <c r="B242" s="590"/>
      <c r="C242" s="590"/>
      <c r="D242" s="590"/>
      <c r="E242" s="590"/>
      <c r="F242" s="590"/>
      <c r="G242" s="590"/>
      <c r="H242" s="590"/>
      <c r="I242" s="590"/>
      <c r="J242" s="590"/>
      <c r="K242" s="590"/>
      <c r="L242" s="590"/>
      <c r="M242" s="590"/>
      <c r="N242" s="590"/>
      <c r="O242" s="602"/>
      <c r="P242" s="594" t="s">
        <v>72</v>
      </c>
      <c r="Q242" s="595"/>
      <c r="R242" s="595"/>
      <c r="S242" s="595"/>
      <c r="T242" s="595"/>
      <c r="U242" s="595"/>
      <c r="V242" s="596"/>
      <c r="W242" s="37" t="s">
        <v>70</v>
      </c>
      <c r="X242" s="575">
        <f>IFERROR(SUM(X240:X240),"0")</f>
        <v>0</v>
      </c>
      <c r="Y242" s="575">
        <f>IFERROR(SUM(Y240:Y240),"0")</f>
        <v>0</v>
      </c>
      <c r="Z242" s="37"/>
      <c r="AA242" s="576"/>
      <c r="AB242" s="576"/>
      <c r="AC242" s="576"/>
    </row>
    <row r="243" spans="1:68" ht="14.25" customHeight="1" x14ac:dyDescent="0.25">
      <c r="A243" s="589" t="s">
        <v>392</v>
      </c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590"/>
      <c r="P243" s="590"/>
      <c r="Q243" s="590"/>
      <c r="R243" s="590"/>
      <c r="S243" s="590"/>
      <c r="T243" s="590"/>
      <c r="U243" s="590"/>
      <c r="V243" s="590"/>
      <c r="W243" s="590"/>
      <c r="X243" s="590"/>
      <c r="Y243" s="590"/>
      <c r="Z243" s="590"/>
      <c r="AA243" s="569"/>
      <c r="AB243" s="569"/>
      <c r="AC243" s="569"/>
    </row>
    <row r="244" spans="1:68" ht="27" customHeight="1" x14ac:dyDescent="0.25">
      <c r="A244" s="54" t="s">
        <v>393</v>
      </c>
      <c r="B244" s="54" t="s">
        <v>394</v>
      </c>
      <c r="C244" s="31">
        <v>4301041004</v>
      </c>
      <c r="D244" s="583">
        <v>4680115886704</v>
      </c>
      <c r="E244" s="584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292</v>
      </c>
      <c r="L244" s="32"/>
      <c r="M244" s="33" t="s">
        <v>293</v>
      </c>
      <c r="N244" s="33"/>
      <c r="O244" s="32">
        <v>90</v>
      </c>
      <c r="P244" s="58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70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395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customHeight="1" x14ac:dyDescent="0.25">
      <c r="A245" s="54" t="s">
        <v>396</v>
      </c>
      <c r="B245" s="54" t="s">
        <v>397</v>
      </c>
      <c r="C245" s="31">
        <v>4301041008</v>
      </c>
      <c r="D245" s="583">
        <v>4680115886681</v>
      </c>
      <c r="E245" s="584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292</v>
      </c>
      <c r="L245" s="32"/>
      <c r="M245" s="33" t="s">
        <v>293</v>
      </c>
      <c r="N245" s="33"/>
      <c r="O245" s="32">
        <v>90</v>
      </c>
      <c r="P245" s="762" t="s">
        <v>398</v>
      </c>
      <c r="Q245" s="578"/>
      <c r="R245" s="578"/>
      <c r="S245" s="578"/>
      <c r="T245" s="579"/>
      <c r="U245" s="34"/>
      <c r="V245" s="34"/>
      <c r="W245" s="35" t="s">
        <v>70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395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customHeight="1" x14ac:dyDescent="0.25">
      <c r="A246" s="54" t="s">
        <v>396</v>
      </c>
      <c r="B246" s="54" t="s">
        <v>399</v>
      </c>
      <c r="C246" s="31">
        <v>4301041003</v>
      </c>
      <c r="D246" s="583">
        <v>4680115886681</v>
      </c>
      <c r="E246" s="584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292</v>
      </c>
      <c r="L246" s="32"/>
      <c r="M246" s="33" t="s">
        <v>293</v>
      </c>
      <c r="N246" s="33"/>
      <c r="O246" s="32">
        <v>90</v>
      </c>
      <c r="P246" s="71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70</v>
      </c>
      <c r="X246" s="573">
        <v>0</v>
      </c>
      <c r="Y246" s="574">
        <f t="shared" si="42"/>
        <v>0</v>
      </c>
      <c r="Z246" s="36" t="str">
        <f t="shared" si="43"/>
        <v/>
      </c>
      <c r="AA246" s="56"/>
      <c r="AB246" s="57"/>
      <c r="AC246" s="297" t="s">
        <v>395</v>
      </c>
      <c r="AG246" s="64"/>
      <c r="AJ246" s="68"/>
      <c r="AK246" s="68">
        <v>0</v>
      </c>
      <c r="BB246" s="298" t="s">
        <v>1</v>
      </c>
      <c r="BM246" s="64">
        <f t="shared" si="44"/>
        <v>0</v>
      </c>
      <c r="BN246" s="64">
        <f t="shared" si="45"/>
        <v>0</v>
      </c>
      <c r="BO246" s="64">
        <f t="shared" si="46"/>
        <v>0</v>
      </c>
      <c r="BP246" s="64">
        <f t="shared" si="47"/>
        <v>0</v>
      </c>
    </row>
    <row r="247" spans="1:68" ht="27" customHeight="1" x14ac:dyDescent="0.25">
      <c r="A247" s="54" t="s">
        <v>400</v>
      </c>
      <c r="B247" s="54" t="s">
        <v>401</v>
      </c>
      <c r="C247" s="31">
        <v>4301041007</v>
      </c>
      <c r="D247" s="583">
        <v>4680115886735</v>
      </c>
      <c r="E247" s="584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292</v>
      </c>
      <c r="L247" s="32"/>
      <c r="M247" s="33" t="s">
        <v>293</v>
      </c>
      <c r="N247" s="33"/>
      <c r="O247" s="32">
        <v>90</v>
      </c>
      <c r="P247" s="84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70</v>
      </c>
      <c r="X247" s="573">
        <v>0</v>
      </c>
      <c r="Y247" s="574">
        <f t="shared" si="42"/>
        <v>0</v>
      </c>
      <c r="Z247" s="36" t="str">
        <f t="shared" si="43"/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402</v>
      </c>
      <c r="B248" s="54" t="s">
        <v>403</v>
      </c>
      <c r="C248" s="31">
        <v>4301041006</v>
      </c>
      <c r="D248" s="583">
        <v>4680115886728</v>
      </c>
      <c r="E248" s="584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292</v>
      </c>
      <c r="L248" s="32"/>
      <c r="M248" s="33" t="s">
        <v>293</v>
      </c>
      <c r="N248" s="33"/>
      <c r="O248" s="32">
        <v>90</v>
      </c>
      <c r="P248" s="77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70</v>
      </c>
      <c r="X248" s="573">
        <v>0</v>
      </c>
      <c r="Y248" s="574">
        <f t="shared" si="42"/>
        <v>0</v>
      </c>
      <c r="Z248" s="36" t="str">
        <f t="shared" si="43"/>
        <v/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404</v>
      </c>
      <c r="B249" s="54" t="s">
        <v>405</v>
      </c>
      <c r="C249" s="31">
        <v>4301041005</v>
      </c>
      <c r="D249" s="583">
        <v>4680115886711</v>
      </c>
      <c r="E249" s="584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292</v>
      </c>
      <c r="L249" s="32"/>
      <c r="M249" s="33" t="s">
        <v>293</v>
      </c>
      <c r="N249" s="33"/>
      <c r="O249" s="32">
        <v>90</v>
      </c>
      <c r="P249" s="60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70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x14ac:dyDescent="0.2">
      <c r="A250" s="601"/>
      <c r="B250" s="590"/>
      <c r="C250" s="590"/>
      <c r="D250" s="590"/>
      <c r="E250" s="590"/>
      <c r="F250" s="590"/>
      <c r="G250" s="590"/>
      <c r="H250" s="590"/>
      <c r="I250" s="590"/>
      <c r="J250" s="590"/>
      <c r="K250" s="590"/>
      <c r="L250" s="590"/>
      <c r="M250" s="590"/>
      <c r="N250" s="590"/>
      <c r="O250" s="602"/>
      <c r="P250" s="594" t="s">
        <v>72</v>
      </c>
      <c r="Q250" s="595"/>
      <c r="R250" s="595"/>
      <c r="S250" s="595"/>
      <c r="T250" s="595"/>
      <c r="U250" s="595"/>
      <c r="V250" s="596"/>
      <c r="W250" s="37" t="s">
        <v>73</v>
      </c>
      <c r="X250" s="575">
        <f>IFERROR(X244/H244,"0")+IFERROR(X245/H245,"0")+IFERROR(X246/H246,"0")+IFERROR(X247/H247,"0")+IFERROR(X248/H248,"0")+IFERROR(X249/H249,"0")</f>
        <v>0</v>
      </c>
      <c r="Y250" s="575">
        <f>IFERROR(Y244/H244,"0")+IFERROR(Y245/H245,"0")+IFERROR(Y246/H246,"0")+IFERROR(Y247/H247,"0")+IFERROR(Y248/H248,"0")+IFERROR(Y249/H249,"0")</f>
        <v>0</v>
      </c>
      <c r="Z250" s="575">
        <f>IFERROR(IF(Z244="",0,Z244),"0")+IFERROR(IF(Z245="",0,Z245),"0")+IFERROR(IF(Z246="",0,Z246),"0")+IFERROR(IF(Z247="",0,Z247),"0")+IFERROR(IF(Z248="",0,Z248),"0")+IFERROR(IF(Z249="",0,Z249),"0")</f>
        <v>0</v>
      </c>
      <c r="AA250" s="576"/>
      <c r="AB250" s="576"/>
      <c r="AC250" s="576"/>
    </row>
    <row r="251" spans="1:68" x14ac:dyDescent="0.2">
      <c r="A251" s="590"/>
      <c r="B251" s="590"/>
      <c r="C251" s="590"/>
      <c r="D251" s="590"/>
      <c r="E251" s="590"/>
      <c r="F251" s="590"/>
      <c r="G251" s="590"/>
      <c r="H251" s="590"/>
      <c r="I251" s="590"/>
      <c r="J251" s="590"/>
      <c r="K251" s="590"/>
      <c r="L251" s="590"/>
      <c r="M251" s="590"/>
      <c r="N251" s="590"/>
      <c r="O251" s="602"/>
      <c r="P251" s="594" t="s">
        <v>72</v>
      </c>
      <c r="Q251" s="595"/>
      <c r="R251" s="595"/>
      <c r="S251" s="595"/>
      <c r="T251" s="595"/>
      <c r="U251" s="595"/>
      <c r="V251" s="596"/>
      <c r="W251" s="37" t="s">
        <v>70</v>
      </c>
      <c r="X251" s="575">
        <f>IFERROR(SUM(X244:X249),"0")</f>
        <v>0</v>
      </c>
      <c r="Y251" s="575">
        <f>IFERROR(SUM(Y244:Y249),"0")</f>
        <v>0</v>
      </c>
      <c r="Z251" s="37"/>
      <c r="AA251" s="576"/>
      <c r="AB251" s="576"/>
      <c r="AC251" s="576"/>
    </row>
    <row r="252" spans="1:68" ht="16.5" customHeight="1" x14ac:dyDescent="0.25">
      <c r="A252" s="591" t="s">
        <v>406</v>
      </c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590"/>
      <c r="P252" s="590"/>
      <c r="Q252" s="590"/>
      <c r="R252" s="590"/>
      <c r="S252" s="590"/>
      <c r="T252" s="590"/>
      <c r="U252" s="590"/>
      <c r="V252" s="590"/>
      <c r="W252" s="590"/>
      <c r="X252" s="590"/>
      <c r="Y252" s="590"/>
      <c r="Z252" s="590"/>
      <c r="AA252" s="568"/>
      <c r="AB252" s="568"/>
      <c r="AC252" s="568"/>
    </row>
    <row r="253" spans="1:68" ht="14.25" customHeight="1" x14ac:dyDescent="0.25">
      <c r="A253" s="589" t="s">
        <v>103</v>
      </c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590"/>
      <c r="P253" s="590"/>
      <c r="Q253" s="590"/>
      <c r="R253" s="590"/>
      <c r="S253" s="590"/>
      <c r="T253" s="590"/>
      <c r="U253" s="590"/>
      <c r="V253" s="590"/>
      <c r="W253" s="590"/>
      <c r="X253" s="590"/>
      <c r="Y253" s="590"/>
      <c r="Z253" s="590"/>
      <c r="AA253" s="569"/>
      <c r="AB253" s="569"/>
      <c r="AC253" s="569"/>
    </row>
    <row r="254" spans="1:68" ht="27" customHeight="1" x14ac:dyDescent="0.25">
      <c r="A254" s="54" t="s">
        <v>407</v>
      </c>
      <c r="B254" s="54" t="s">
        <v>408</v>
      </c>
      <c r="C254" s="31">
        <v>4301011855</v>
      </c>
      <c r="D254" s="583">
        <v>4680115885837</v>
      </c>
      <c r="E254" s="584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70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4301011850</v>
      </c>
      <c r="D255" s="583">
        <v>4680115885806</v>
      </c>
      <c r="E255" s="584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70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customHeight="1" x14ac:dyDescent="0.25">
      <c r="A256" s="54" t="s">
        <v>413</v>
      </c>
      <c r="B256" s="54" t="s">
        <v>414</v>
      </c>
      <c r="C256" s="31">
        <v>4301011853</v>
      </c>
      <c r="D256" s="583">
        <v>4680115885851</v>
      </c>
      <c r="E256" s="584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7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70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415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416</v>
      </c>
      <c r="B257" s="54" t="s">
        <v>417</v>
      </c>
      <c r="C257" s="31">
        <v>4301011852</v>
      </c>
      <c r="D257" s="583">
        <v>4680115885844</v>
      </c>
      <c r="E257" s="584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0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70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418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419</v>
      </c>
      <c r="B258" s="54" t="s">
        <v>420</v>
      </c>
      <c r="C258" s="31">
        <v>4301011851</v>
      </c>
      <c r="D258" s="583">
        <v>4680115885820</v>
      </c>
      <c r="E258" s="584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70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421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601"/>
      <c r="B259" s="590"/>
      <c r="C259" s="590"/>
      <c r="D259" s="590"/>
      <c r="E259" s="590"/>
      <c r="F259" s="590"/>
      <c r="G259" s="590"/>
      <c r="H259" s="590"/>
      <c r="I259" s="590"/>
      <c r="J259" s="590"/>
      <c r="K259" s="590"/>
      <c r="L259" s="590"/>
      <c r="M259" s="590"/>
      <c r="N259" s="590"/>
      <c r="O259" s="602"/>
      <c r="P259" s="594" t="s">
        <v>72</v>
      </c>
      <c r="Q259" s="595"/>
      <c r="R259" s="595"/>
      <c r="S259" s="595"/>
      <c r="T259" s="595"/>
      <c r="U259" s="595"/>
      <c r="V259" s="596"/>
      <c r="W259" s="37" t="s">
        <v>73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x14ac:dyDescent="0.2">
      <c r="A260" s="590"/>
      <c r="B260" s="590"/>
      <c r="C260" s="590"/>
      <c r="D260" s="590"/>
      <c r="E260" s="590"/>
      <c r="F260" s="590"/>
      <c r="G260" s="590"/>
      <c r="H260" s="590"/>
      <c r="I260" s="590"/>
      <c r="J260" s="590"/>
      <c r="K260" s="590"/>
      <c r="L260" s="590"/>
      <c r="M260" s="590"/>
      <c r="N260" s="590"/>
      <c r="O260" s="602"/>
      <c r="P260" s="594" t="s">
        <v>72</v>
      </c>
      <c r="Q260" s="595"/>
      <c r="R260" s="595"/>
      <c r="S260" s="595"/>
      <c r="T260" s="595"/>
      <c r="U260" s="595"/>
      <c r="V260" s="596"/>
      <c r="W260" s="37" t="s">
        <v>70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customHeight="1" x14ac:dyDescent="0.25">
      <c r="A261" s="591" t="s">
        <v>422</v>
      </c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590"/>
      <c r="P261" s="590"/>
      <c r="Q261" s="590"/>
      <c r="R261" s="590"/>
      <c r="S261" s="590"/>
      <c r="T261" s="590"/>
      <c r="U261" s="590"/>
      <c r="V261" s="590"/>
      <c r="W261" s="590"/>
      <c r="X261" s="590"/>
      <c r="Y261" s="590"/>
      <c r="Z261" s="590"/>
      <c r="AA261" s="568"/>
      <c r="AB261" s="568"/>
      <c r="AC261" s="568"/>
    </row>
    <row r="262" spans="1:68" ht="14.25" customHeight="1" x14ac:dyDescent="0.25">
      <c r="A262" s="589" t="s">
        <v>103</v>
      </c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590"/>
      <c r="P262" s="590"/>
      <c r="Q262" s="590"/>
      <c r="R262" s="590"/>
      <c r="S262" s="590"/>
      <c r="T262" s="590"/>
      <c r="U262" s="590"/>
      <c r="V262" s="590"/>
      <c r="W262" s="590"/>
      <c r="X262" s="590"/>
      <c r="Y262" s="590"/>
      <c r="Z262" s="590"/>
      <c r="AA262" s="569"/>
      <c r="AB262" s="569"/>
      <c r="AC262" s="569"/>
    </row>
    <row r="263" spans="1:68" ht="27" customHeight="1" x14ac:dyDescent="0.25">
      <c r="A263" s="54" t="s">
        <v>423</v>
      </c>
      <c r="B263" s="54" t="s">
        <v>424</v>
      </c>
      <c r="C263" s="31">
        <v>4301011223</v>
      </c>
      <c r="D263" s="583">
        <v>4607091383423</v>
      </c>
      <c r="E263" s="584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35</v>
      </c>
      <c r="P263" s="88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70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108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customHeight="1" x14ac:dyDescent="0.25">
      <c r="A264" s="54" t="s">
        <v>425</v>
      </c>
      <c r="B264" s="54" t="s">
        <v>426</v>
      </c>
      <c r="C264" s="31">
        <v>4301012099</v>
      </c>
      <c r="D264" s="583">
        <v>4680115885691</v>
      </c>
      <c r="E264" s="584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30</v>
      </c>
      <c r="P264" s="7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70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427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428</v>
      </c>
      <c r="B265" s="54" t="s">
        <v>429</v>
      </c>
      <c r="C265" s="31">
        <v>4301012098</v>
      </c>
      <c r="D265" s="583">
        <v>4680115885660</v>
      </c>
      <c r="E265" s="584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70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430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431</v>
      </c>
      <c r="B266" s="54" t="s">
        <v>432</v>
      </c>
      <c r="C266" s="31">
        <v>4301012176</v>
      </c>
      <c r="D266" s="583">
        <v>4680115886773</v>
      </c>
      <c r="E266" s="584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106</v>
      </c>
      <c r="L266" s="32"/>
      <c r="M266" s="33" t="s">
        <v>107</v>
      </c>
      <c r="N266" s="33"/>
      <c r="O266" s="32">
        <v>31</v>
      </c>
      <c r="P266" s="649" t="s">
        <v>433</v>
      </c>
      <c r="Q266" s="578"/>
      <c r="R266" s="578"/>
      <c r="S266" s="578"/>
      <c r="T266" s="579"/>
      <c r="U266" s="34"/>
      <c r="V266" s="34"/>
      <c r="W266" s="35" t="s">
        <v>70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x14ac:dyDescent="0.2">
      <c r="A267" s="601"/>
      <c r="B267" s="590"/>
      <c r="C267" s="590"/>
      <c r="D267" s="590"/>
      <c r="E267" s="590"/>
      <c r="F267" s="590"/>
      <c r="G267" s="590"/>
      <c r="H267" s="590"/>
      <c r="I267" s="590"/>
      <c r="J267" s="590"/>
      <c r="K267" s="590"/>
      <c r="L267" s="590"/>
      <c r="M267" s="590"/>
      <c r="N267" s="590"/>
      <c r="O267" s="602"/>
      <c r="P267" s="594" t="s">
        <v>72</v>
      </c>
      <c r="Q267" s="595"/>
      <c r="R267" s="595"/>
      <c r="S267" s="595"/>
      <c r="T267" s="595"/>
      <c r="U267" s="595"/>
      <c r="V267" s="596"/>
      <c r="W267" s="37" t="s">
        <v>73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x14ac:dyDescent="0.2">
      <c r="A268" s="590"/>
      <c r="B268" s="590"/>
      <c r="C268" s="590"/>
      <c r="D268" s="590"/>
      <c r="E268" s="590"/>
      <c r="F268" s="590"/>
      <c r="G268" s="590"/>
      <c r="H268" s="590"/>
      <c r="I268" s="590"/>
      <c r="J268" s="590"/>
      <c r="K268" s="590"/>
      <c r="L268" s="590"/>
      <c r="M268" s="590"/>
      <c r="N268" s="590"/>
      <c r="O268" s="602"/>
      <c r="P268" s="594" t="s">
        <v>72</v>
      </c>
      <c r="Q268" s="595"/>
      <c r="R268" s="595"/>
      <c r="S268" s="595"/>
      <c r="T268" s="595"/>
      <c r="U268" s="595"/>
      <c r="V268" s="596"/>
      <c r="W268" s="37" t="s">
        <v>70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customHeight="1" x14ac:dyDescent="0.25">
      <c r="A269" s="591" t="s">
        <v>435</v>
      </c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590"/>
      <c r="P269" s="590"/>
      <c r="Q269" s="590"/>
      <c r="R269" s="590"/>
      <c r="S269" s="590"/>
      <c r="T269" s="590"/>
      <c r="U269" s="590"/>
      <c r="V269" s="590"/>
      <c r="W269" s="590"/>
      <c r="X269" s="590"/>
      <c r="Y269" s="590"/>
      <c r="Z269" s="590"/>
      <c r="AA269" s="568"/>
      <c r="AB269" s="568"/>
      <c r="AC269" s="568"/>
    </row>
    <row r="270" spans="1:68" ht="14.25" customHeight="1" x14ac:dyDescent="0.25">
      <c r="A270" s="589" t="s">
        <v>74</v>
      </c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590"/>
      <c r="P270" s="590"/>
      <c r="Q270" s="590"/>
      <c r="R270" s="590"/>
      <c r="S270" s="590"/>
      <c r="T270" s="590"/>
      <c r="U270" s="590"/>
      <c r="V270" s="590"/>
      <c r="W270" s="590"/>
      <c r="X270" s="590"/>
      <c r="Y270" s="590"/>
      <c r="Z270" s="590"/>
      <c r="AA270" s="569"/>
      <c r="AB270" s="569"/>
      <c r="AC270" s="569"/>
    </row>
    <row r="271" spans="1:68" ht="27" customHeight="1" x14ac:dyDescent="0.25">
      <c r="A271" s="54" t="s">
        <v>436</v>
      </c>
      <c r="B271" s="54" t="s">
        <v>437</v>
      </c>
      <c r="C271" s="31">
        <v>4301051893</v>
      </c>
      <c r="D271" s="583">
        <v>4680115886186</v>
      </c>
      <c r="E271" s="584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77</v>
      </c>
      <c r="L271" s="32"/>
      <c r="M271" s="33" t="s">
        <v>78</v>
      </c>
      <c r="N271" s="33"/>
      <c r="O271" s="32">
        <v>45</v>
      </c>
      <c r="P271" s="63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70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438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439</v>
      </c>
      <c r="B272" s="54" t="s">
        <v>440</v>
      </c>
      <c r="C272" s="31">
        <v>4301051795</v>
      </c>
      <c r="D272" s="583">
        <v>4680115881228</v>
      </c>
      <c r="E272" s="584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77</v>
      </c>
      <c r="L272" s="32"/>
      <c r="M272" s="33" t="s">
        <v>93</v>
      </c>
      <c r="N272" s="33"/>
      <c r="O272" s="32">
        <v>40</v>
      </c>
      <c r="P272" s="73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70</v>
      </c>
      <c r="X272" s="573">
        <v>0</v>
      </c>
      <c r="Y272" s="574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441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442</v>
      </c>
      <c r="B273" s="54" t="s">
        <v>443</v>
      </c>
      <c r="C273" s="31">
        <v>4301051388</v>
      </c>
      <c r="D273" s="583">
        <v>4680115881211</v>
      </c>
      <c r="E273" s="584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77</v>
      </c>
      <c r="L273" s="32" t="s">
        <v>125</v>
      </c>
      <c r="M273" s="33" t="s">
        <v>78</v>
      </c>
      <c r="N273" s="33"/>
      <c r="O273" s="32">
        <v>45</v>
      </c>
      <c r="P273" s="66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70</v>
      </c>
      <c r="X273" s="573">
        <v>0</v>
      </c>
      <c r="Y273" s="57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444</v>
      </c>
      <c r="AG273" s="64"/>
      <c r="AJ273" s="68" t="s">
        <v>127</v>
      </c>
      <c r="AK273" s="68">
        <v>33.6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590"/>
      <c r="C274" s="590"/>
      <c r="D274" s="590"/>
      <c r="E274" s="590"/>
      <c r="F274" s="590"/>
      <c r="G274" s="590"/>
      <c r="H274" s="590"/>
      <c r="I274" s="590"/>
      <c r="J274" s="590"/>
      <c r="K274" s="590"/>
      <c r="L274" s="590"/>
      <c r="M274" s="590"/>
      <c r="N274" s="590"/>
      <c r="O274" s="602"/>
      <c r="P274" s="594" t="s">
        <v>72</v>
      </c>
      <c r="Q274" s="595"/>
      <c r="R274" s="595"/>
      <c r="S274" s="595"/>
      <c r="T274" s="595"/>
      <c r="U274" s="595"/>
      <c r="V274" s="596"/>
      <c r="W274" s="37" t="s">
        <v>73</v>
      </c>
      <c r="X274" s="575">
        <f>IFERROR(X271/H271,"0")+IFERROR(X272/H272,"0")+IFERROR(X273/H273,"0")</f>
        <v>0</v>
      </c>
      <c r="Y274" s="575">
        <f>IFERROR(Y271/H271,"0")+IFERROR(Y272/H272,"0")+IFERROR(Y273/H273,"0")</f>
        <v>0</v>
      </c>
      <c r="Z274" s="575">
        <f>IFERROR(IF(Z271="",0,Z271),"0")+IFERROR(IF(Z272="",0,Z272),"0")+IFERROR(IF(Z273="",0,Z273),"0")</f>
        <v>0</v>
      </c>
      <c r="AA274" s="576"/>
      <c r="AB274" s="576"/>
      <c r="AC274" s="576"/>
    </row>
    <row r="275" spans="1:68" x14ac:dyDescent="0.2">
      <c r="A275" s="590"/>
      <c r="B275" s="590"/>
      <c r="C275" s="590"/>
      <c r="D275" s="590"/>
      <c r="E275" s="590"/>
      <c r="F275" s="590"/>
      <c r="G275" s="590"/>
      <c r="H275" s="590"/>
      <c r="I275" s="590"/>
      <c r="J275" s="590"/>
      <c r="K275" s="590"/>
      <c r="L275" s="590"/>
      <c r="M275" s="590"/>
      <c r="N275" s="590"/>
      <c r="O275" s="602"/>
      <c r="P275" s="594" t="s">
        <v>72</v>
      </c>
      <c r="Q275" s="595"/>
      <c r="R275" s="595"/>
      <c r="S275" s="595"/>
      <c r="T275" s="595"/>
      <c r="U275" s="595"/>
      <c r="V275" s="596"/>
      <c r="W275" s="37" t="s">
        <v>70</v>
      </c>
      <c r="X275" s="575">
        <f>IFERROR(SUM(X271:X273),"0")</f>
        <v>0</v>
      </c>
      <c r="Y275" s="575">
        <f>IFERROR(SUM(Y271:Y273),"0")</f>
        <v>0</v>
      </c>
      <c r="Z275" s="37"/>
      <c r="AA275" s="576"/>
      <c r="AB275" s="576"/>
      <c r="AC275" s="576"/>
    </row>
    <row r="276" spans="1:68" ht="16.5" customHeight="1" x14ac:dyDescent="0.25">
      <c r="A276" s="591" t="s">
        <v>445</v>
      </c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590"/>
      <c r="P276" s="590"/>
      <c r="Q276" s="590"/>
      <c r="R276" s="590"/>
      <c r="S276" s="590"/>
      <c r="T276" s="590"/>
      <c r="U276" s="590"/>
      <c r="V276" s="590"/>
      <c r="W276" s="590"/>
      <c r="X276" s="590"/>
      <c r="Y276" s="590"/>
      <c r="Z276" s="590"/>
      <c r="AA276" s="568"/>
      <c r="AB276" s="568"/>
      <c r="AC276" s="568"/>
    </row>
    <row r="277" spans="1:68" ht="14.25" customHeight="1" x14ac:dyDescent="0.25">
      <c r="A277" s="589" t="s">
        <v>64</v>
      </c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590"/>
      <c r="P277" s="590"/>
      <c r="Q277" s="590"/>
      <c r="R277" s="590"/>
      <c r="S277" s="590"/>
      <c r="T277" s="590"/>
      <c r="U277" s="590"/>
      <c r="V277" s="590"/>
      <c r="W277" s="590"/>
      <c r="X277" s="590"/>
      <c r="Y277" s="590"/>
      <c r="Z277" s="590"/>
      <c r="AA277" s="569"/>
      <c r="AB277" s="569"/>
      <c r="AC277" s="569"/>
    </row>
    <row r="278" spans="1:68" ht="27" customHeight="1" x14ac:dyDescent="0.25">
      <c r="A278" s="54" t="s">
        <v>446</v>
      </c>
      <c r="B278" s="54" t="s">
        <v>447</v>
      </c>
      <c r="C278" s="31">
        <v>4301031307</v>
      </c>
      <c r="D278" s="583">
        <v>4680115880344</v>
      </c>
      <c r="E278" s="584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67</v>
      </c>
      <c r="L278" s="32"/>
      <c r="M278" s="33" t="s">
        <v>68</v>
      </c>
      <c r="N278" s="33"/>
      <c r="O278" s="32">
        <v>40</v>
      </c>
      <c r="P278" s="85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70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448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601"/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602"/>
      <c r="P279" s="594" t="s">
        <v>72</v>
      </c>
      <c r="Q279" s="595"/>
      <c r="R279" s="595"/>
      <c r="S279" s="595"/>
      <c r="T279" s="595"/>
      <c r="U279" s="595"/>
      <c r="V279" s="596"/>
      <c r="W279" s="37" t="s">
        <v>73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x14ac:dyDescent="0.2">
      <c r="A280" s="590"/>
      <c r="B280" s="590"/>
      <c r="C280" s="590"/>
      <c r="D280" s="590"/>
      <c r="E280" s="590"/>
      <c r="F280" s="590"/>
      <c r="G280" s="590"/>
      <c r="H280" s="590"/>
      <c r="I280" s="590"/>
      <c r="J280" s="590"/>
      <c r="K280" s="590"/>
      <c r="L280" s="590"/>
      <c r="M280" s="590"/>
      <c r="N280" s="590"/>
      <c r="O280" s="602"/>
      <c r="P280" s="594" t="s">
        <v>72</v>
      </c>
      <c r="Q280" s="595"/>
      <c r="R280" s="595"/>
      <c r="S280" s="595"/>
      <c r="T280" s="595"/>
      <c r="U280" s="595"/>
      <c r="V280" s="596"/>
      <c r="W280" s="37" t="s">
        <v>70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customHeight="1" x14ac:dyDescent="0.25">
      <c r="A281" s="589" t="s">
        <v>74</v>
      </c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590"/>
      <c r="P281" s="590"/>
      <c r="Q281" s="590"/>
      <c r="R281" s="590"/>
      <c r="S281" s="590"/>
      <c r="T281" s="590"/>
      <c r="U281" s="590"/>
      <c r="V281" s="590"/>
      <c r="W281" s="590"/>
      <c r="X281" s="590"/>
      <c r="Y281" s="590"/>
      <c r="Z281" s="590"/>
      <c r="AA281" s="569"/>
      <c r="AB281" s="569"/>
      <c r="AC281" s="569"/>
    </row>
    <row r="282" spans="1:68" ht="27" customHeight="1" x14ac:dyDescent="0.25">
      <c r="A282" s="54" t="s">
        <v>449</v>
      </c>
      <c r="B282" s="54" t="s">
        <v>450</v>
      </c>
      <c r="C282" s="31">
        <v>4301051782</v>
      </c>
      <c r="D282" s="583">
        <v>4680115884618</v>
      </c>
      <c r="E282" s="584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111</v>
      </c>
      <c r="L282" s="32"/>
      <c r="M282" s="33" t="s">
        <v>78</v>
      </c>
      <c r="N282" s="33"/>
      <c r="O282" s="32">
        <v>45</v>
      </c>
      <c r="P282" s="83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70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451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601"/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602"/>
      <c r="P283" s="594" t="s">
        <v>72</v>
      </c>
      <c r="Q283" s="595"/>
      <c r="R283" s="595"/>
      <c r="S283" s="595"/>
      <c r="T283" s="595"/>
      <c r="U283" s="595"/>
      <c r="V283" s="596"/>
      <c r="W283" s="37" t="s">
        <v>73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x14ac:dyDescent="0.2">
      <c r="A284" s="590"/>
      <c r="B284" s="590"/>
      <c r="C284" s="590"/>
      <c r="D284" s="590"/>
      <c r="E284" s="590"/>
      <c r="F284" s="590"/>
      <c r="G284" s="590"/>
      <c r="H284" s="590"/>
      <c r="I284" s="590"/>
      <c r="J284" s="590"/>
      <c r="K284" s="590"/>
      <c r="L284" s="590"/>
      <c r="M284" s="590"/>
      <c r="N284" s="590"/>
      <c r="O284" s="602"/>
      <c r="P284" s="594" t="s">
        <v>72</v>
      </c>
      <c r="Q284" s="595"/>
      <c r="R284" s="595"/>
      <c r="S284" s="595"/>
      <c r="T284" s="595"/>
      <c r="U284" s="595"/>
      <c r="V284" s="596"/>
      <c r="W284" s="37" t="s">
        <v>70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customHeight="1" x14ac:dyDescent="0.25">
      <c r="A285" s="591" t="s">
        <v>452</v>
      </c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590"/>
      <c r="P285" s="590"/>
      <c r="Q285" s="590"/>
      <c r="R285" s="590"/>
      <c r="S285" s="590"/>
      <c r="T285" s="590"/>
      <c r="U285" s="590"/>
      <c r="V285" s="590"/>
      <c r="W285" s="590"/>
      <c r="X285" s="590"/>
      <c r="Y285" s="590"/>
      <c r="Z285" s="590"/>
      <c r="AA285" s="568"/>
      <c r="AB285" s="568"/>
      <c r="AC285" s="568"/>
    </row>
    <row r="286" spans="1:68" ht="14.25" customHeight="1" x14ac:dyDescent="0.25">
      <c r="A286" s="589" t="s">
        <v>103</v>
      </c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590"/>
      <c r="P286" s="590"/>
      <c r="Q286" s="590"/>
      <c r="R286" s="590"/>
      <c r="S286" s="590"/>
      <c r="T286" s="590"/>
      <c r="U286" s="590"/>
      <c r="V286" s="590"/>
      <c r="W286" s="590"/>
      <c r="X286" s="590"/>
      <c r="Y286" s="590"/>
      <c r="Z286" s="590"/>
      <c r="AA286" s="569"/>
      <c r="AB286" s="569"/>
      <c r="AC286" s="569"/>
    </row>
    <row r="287" spans="1:68" ht="27" customHeight="1" x14ac:dyDescent="0.25">
      <c r="A287" s="54" t="s">
        <v>453</v>
      </c>
      <c r="B287" s="54" t="s">
        <v>454</v>
      </c>
      <c r="C287" s="31">
        <v>4301011662</v>
      </c>
      <c r="D287" s="583">
        <v>4680115883703</v>
      </c>
      <c r="E287" s="584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106</v>
      </c>
      <c r="L287" s="32"/>
      <c r="M287" s="33" t="s">
        <v>107</v>
      </c>
      <c r="N287" s="33"/>
      <c r="O287" s="32">
        <v>55</v>
      </c>
      <c r="P287" s="69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70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455</v>
      </c>
      <c r="AB287" s="57"/>
      <c r="AC287" s="333" t="s">
        <v>456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601"/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602"/>
      <c r="P288" s="594" t="s">
        <v>72</v>
      </c>
      <c r="Q288" s="595"/>
      <c r="R288" s="595"/>
      <c r="S288" s="595"/>
      <c r="T288" s="595"/>
      <c r="U288" s="595"/>
      <c r="V288" s="596"/>
      <c r="W288" s="37" t="s">
        <v>73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x14ac:dyDescent="0.2">
      <c r="A289" s="590"/>
      <c r="B289" s="590"/>
      <c r="C289" s="590"/>
      <c r="D289" s="590"/>
      <c r="E289" s="590"/>
      <c r="F289" s="590"/>
      <c r="G289" s="590"/>
      <c r="H289" s="590"/>
      <c r="I289" s="590"/>
      <c r="J289" s="590"/>
      <c r="K289" s="590"/>
      <c r="L289" s="590"/>
      <c r="M289" s="590"/>
      <c r="N289" s="590"/>
      <c r="O289" s="602"/>
      <c r="P289" s="594" t="s">
        <v>72</v>
      </c>
      <c r="Q289" s="595"/>
      <c r="R289" s="595"/>
      <c r="S289" s="595"/>
      <c r="T289" s="595"/>
      <c r="U289" s="595"/>
      <c r="V289" s="596"/>
      <c r="W289" s="37" t="s">
        <v>70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customHeight="1" x14ac:dyDescent="0.25">
      <c r="A290" s="591" t="s">
        <v>457</v>
      </c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590"/>
      <c r="P290" s="590"/>
      <c r="Q290" s="590"/>
      <c r="R290" s="590"/>
      <c r="S290" s="590"/>
      <c r="T290" s="590"/>
      <c r="U290" s="590"/>
      <c r="V290" s="590"/>
      <c r="W290" s="590"/>
      <c r="X290" s="590"/>
      <c r="Y290" s="590"/>
      <c r="Z290" s="590"/>
      <c r="AA290" s="568"/>
      <c r="AB290" s="568"/>
      <c r="AC290" s="568"/>
    </row>
    <row r="291" spans="1:68" ht="14.25" customHeight="1" x14ac:dyDescent="0.25">
      <c r="A291" s="589" t="s">
        <v>103</v>
      </c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590"/>
      <c r="P291" s="590"/>
      <c r="Q291" s="590"/>
      <c r="R291" s="590"/>
      <c r="S291" s="590"/>
      <c r="T291" s="590"/>
      <c r="U291" s="590"/>
      <c r="V291" s="590"/>
      <c r="W291" s="590"/>
      <c r="X291" s="590"/>
      <c r="Y291" s="590"/>
      <c r="Z291" s="590"/>
      <c r="AA291" s="569"/>
      <c r="AB291" s="569"/>
      <c r="AC291" s="569"/>
    </row>
    <row r="292" spans="1:68" ht="27" customHeight="1" x14ac:dyDescent="0.25">
      <c r="A292" s="54" t="s">
        <v>458</v>
      </c>
      <c r="B292" s="54" t="s">
        <v>459</v>
      </c>
      <c r="C292" s="31">
        <v>4301012024</v>
      </c>
      <c r="D292" s="583">
        <v>4680115885615</v>
      </c>
      <c r="E292" s="584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106</v>
      </c>
      <c r="L292" s="32"/>
      <c r="M292" s="33" t="s">
        <v>78</v>
      </c>
      <c r="N292" s="33"/>
      <c r="O292" s="32">
        <v>55</v>
      </c>
      <c r="P292" s="89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70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customHeight="1" x14ac:dyDescent="0.25">
      <c r="A293" s="54" t="s">
        <v>461</v>
      </c>
      <c r="B293" s="54" t="s">
        <v>462</v>
      </c>
      <c r="C293" s="31">
        <v>4301012016</v>
      </c>
      <c r="D293" s="583">
        <v>4680115885554</v>
      </c>
      <c r="E293" s="584"/>
      <c r="F293" s="572">
        <v>1.35</v>
      </c>
      <c r="G293" s="32">
        <v>8</v>
      </c>
      <c r="H293" s="572">
        <v>10.8</v>
      </c>
      <c r="I293" s="572">
        <v>11.234999999999999</v>
      </c>
      <c r="J293" s="32">
        <v>64</v>
      </c>
      <c r="K293" s="32" t="s">
        <v>106</v>
      </c>
      <c r="L293" s="32"/>
      <c r="M293" s="33" t="s">
        <v>78</v>
      </c>
      <c r="N293" s="33"/>
      <c r="O293" s="32">
        <v>55</v>
      </c>
      <c r="P293" s="8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70</v>
      </c>
      <c r="X293" s="573">
        <v>0</v>
      </c>
      <c r="Y293" s="574">
        <f t="shared" si="48"/>
        <v>0</v>
      </c>
      <c r="Z293" s="36" t="str">
        <f>IFERROR(IF(Y293=0,"",ROUNDUP(Y293/H293,0)*0.01898),"")</f>
        <v/>
      </c>
      <c r="AA293" s="56"/>
      <c r="AB293" s="57"/>
      <c r="AC293" s="337" t="s">
        <v>463</v>
      </c>
      <c r="AG293" s="64"/>
      <c r="AJ293" s="68"/>
      <c r="AK293" s="68">
        <v>0</v>
      </c>
      <c r="BB293" s="338" t="s">
        <v>1</v>
      </c>
      <c r="BM293" s="64">
        <f t="shared" si="49"/>
        <v>0</v>
      </c>
      <c r="BN293" s="64">
        <f t="shared" si="50"/>
        <v>0</v>
      </c>
      <c r="BO293" s="64">
        <f t="shared" si="51"/>
        <v>0</v>
      </c>
      <c r="BP293" s="64">
        <f t="shared" si="52"/>
        <v>0</v>
      </c>
    </row>
    <row r="294" spans="1:68" ht="27" customHeight="1" x14ac:dyDescent="0.25">
      <c r="A294" s="54" t="s">
        <v>461</v>
      </c>
      <c r="B294" s="54" t="s">
        <v>464</v>
      </c>
      <c r="C294" s="31">
        <v>4301011911</v>
      </c>
      <c r="D294" s="583">
        <v>4680115885554</v>
      </c>
      <c r="E294" s="584"/>
      <c r="F294" s="572">
        <v>1.35</v>
      </c>
      <c r="G294" s="32">
        <v>8</v>
      </c>
      <c r="H294" s="572">
        <v>10.8</v>
      </c>
      <c r="I294" s="572">
        <v>11.28</v>
      </c>
      <c r="J294" s="32">
        <v>48</v>
      </c>
      <c r="K294" s="32" t="s">
        <v>106</v>
      </c>
      <c r="L294" s="32"/>
      <c r="M294" s="33" t="s">
        <v>465</v>
      </c>
      <c r="N294" s="33"/>
      <c r="O294" s="32">
        <v>55</v>
      </c>
      <c r="P294" s="8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70</v>
      </c>
      <c r="X294" s="573">
        <v>0</v>
      </c>
      <c r="Y294" s="574">
        <f t="shared" si="48"/>
        <v>0</v>
      </c>
      <c r="Z294" s="36" t="str">
        <f>IFERROR(IF(Y294=0,"",ROUNDUP(Y294/H294,0)*0.02039),"")</f>
        <v/>
      </c>
      <c r="AA294" s="56"/>
      <c r="AB294" s="57"/>
      <c r="AC294" s="339" t="s">
        <v>466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customHeight="1" x14ac:dyDescent="0.25">
      <c r="A295" s="54" t="s">
        <v>467</v>
      </c>
      <c r="B295" s="54" t="s">
        <v>468</v>
      </c>
      <c r="C295" s="31">
        <v>4301011858</v>
      </c>
      <c r="D295" s="583">
        <v>4680115885646</v>
      </c>
      <c r="E295" s="584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106</v>
      </c>
      <c r="L295" s="32"/>
      <c r="M295" s="33" t="s">
        <v>107</v>
      </c>
      <c r="N295" s="33"/>
      <c r="O295" s="32">
        <v>55</v>
      </c>
      <c r="P295" s="8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70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469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470</v>
      </c>
      <c r="B296" s="54" t="s">
        <v>471</v>
      </c>
      <c r="C296" s="31">
        <v>4301011857</v>
      </c>
      <c r="D296" s="583">
        <v>4680115885622</v>
      </c>
      <c r="E296" s="584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5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70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460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customHeight="1" x14ac:dyDescent="0.25">
      <c r="A297" s="54" t="s">
        <v>472</v>
      </c>
      <c r="B297" s="54" t="s">
        <v>473</v>
      </c>
      <c r="C297" s="31">
        <v>4301011859</v>
      </c>
      <c r="D297" s="583">
        <v>4680115885608</v>
      </c>
      <c r="E297" s="584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70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474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x14ac:dyDescent="0.2">
      <c r="A298" s="601"/>
      <c r="B298" s="590"/>
      <c r="C298" s="590"/>
      <c r="D298" s="590"/>
      <c r="E298" s="590"/>
      <c r="F298" s="590"/>
      <c r="G298" s="590"/>
      <c r="H298" s="590"/>
      <c r="I298" s="590"/>
      <c r="J298" s="590"/>
      <c r="K298" s="590"/>
      <c r="L298" s="590"/>
      <c r="M298" s="590"/>
      <c r="N298" s="590"/>
      <c r="O298" s="602"/>
      <c r="P298" s="594" t="s">
        <v>72</v>
      </c>
      <c r="Q298" s="595"/>
      <c r="R298" s="595"/>
      <c r="S298" s="595"/>
      <c r="T298" s="595"/>
      <c r="U298" s="595"/>
      <c r="V298" s="596"/>
      <c r="W298" s="37" t="s">
        <v>73</v>
      </c>
      <c r="X298" s="575">
        <f>IFERROR(X292/H292,"0")+IFERROR(X293/H293,"0")+IFERROR(X294/H294,"0")+IFERROR(X295/H295,"0")+IFERROR(X296/H296,"0")+IFERROR(X297/H297,"0")</f>
        <v>0</v>
      </c>
      <c r="Y298" s="575">
        <f>IFERROR(Y292/H292,"0")+IFERROR(Y293/H293,"0")+IFERROR(Y294/H294,"0")+IFERROR(Y295/H295,"0")+IFERROR(Y296/H296,"0")+IFERROR(Y297/H297,"0")</f>
        <v>0</v>
      </c>
      <c r="Z298" s="575">
        <f>IFERROR(IF(Z292="",0,Z292),"0")+IFERROR(IF(Z293="",0,Z293),"0")+IFERROR(IF(Z294="",0,Z294),"0")+IFERROR(IF(Z295="",0,Z295),"0")+IFERROR(IF(Z296="",0,Z296),"0")+IFERROR(IF(Z297="",0,Z297),"0")</f>
        <v>0</v>
      </c>
      <c r="AA298" s="576"/>
      <c r="AB298" s="576"/>
      <c r="AC298" s="576"/>
    </row>
    <row r="299" spans="1:68" x14ac:dyDescent="0.2">
      <c r="A299" s="590"/>
      <c r="B299" s="590"/>
      <c r="C299" s="590"/>
      <c r="D299" s="590"/>
      <c r="E299" s="590"/>
      <c r="F299" s="590"/>
      <c r="G299" s="590"/>
      <c r="H299" s="590"/>
      <c r="I299" s="590"/>
      <c r="J299" s="590"/>
      <c r="K299" s="590"/>
      <c r="L299" s="590"/>
      <c r="M299" s="590"/>
      <c r="N299" s="590"/>
      <c r="O299" s="602"/>
      <c r="P299" s="594" t="s">
        <v>72</v>
      </c>
      <c r="Q299" s="595"/>
      <c r="R299" s="595"/>
      <c r="S299" s="595"/>
      <c r="T299" s="595"/>
      <c r="U299" s="595"/>
      <c r="V299" s="596"/>
      <c r="W299" s="37" t="s">
        <v>70</v>
      </c>
      <c r="X299" s="575">
        <f>IFERROR(SUM(X292:X297),"0")</f>
        <v>0</v>
      </c>
      <c r="Y299" s="575">
        <f>IFERROR(SUM(Y292:Y297),"0")</f>
        <v>0</v>
      </c>
      <c r="Z299" s="37"/>
      <c r="AA299" s="576"/>
      <c r="AB299" s="576"/>
      <c r="AC299" s="576"/>
    </row>
    <row r="300" spans="1:68" ht="14.25" customHeight="1" x14ac:dyDescent="0.25">
      <c r="A300" s="589" t="s">
        <v>64</v>
      </c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590"/>
      <c r="P300" s="590"/>
      <c r="Q300" s="590"/>
      <c r="R300" s="590"/>
      <c r="S300" s="590"/>
      <c r="T300" s="590"/>
      <c r="U300" s="590"/>
      <c r="V300" s="590"/>
      <c r="W300" s="590"/>
      <c r="X300" s="590"/>
      <c r="Y300" s="590"/>
      <c r="Z300" s="590"/>
      <c r="AA300" s="569"/>
      <c r="AB300" s="569"/>
      <c r="AC300" s="569"/>
    </row>
    <row r="301" spans="1:68" ht="27" customHeight="1" x14ac:dyDescent="0.25">
      <c r="A301" s="54" t="s">
        <v>475</v>
      </c>
      <c r="B301" s="54" t="s">
        <v>476</v>
      </c>
      <c r="C301" s="31">
        <v>4301030878</v>
      </c>
      <c r="D301" s="583">
        <v>4607091387193</v>
      </c>
      <c r="E301" s="584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35</v>
      </c>
      <c r="P301" s="8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70</v>
      </c>
      <c r="X301" s="573">
        <v>0</v>
      </c>
      <c r="Y301" s="574">
        <f t="shared" ref="Y301:Y307" si="53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0</v>
      </c>
      <c r="BN301" s="64">
        <f t="shared" ref="BN301:BN307" si="55">IFERROR(Y301*I301/H301,"0")</f>
        <v>0</v>
      </c>
      <c r="BO301" s="64">
        <f t="shared" ref="BO301:BO307" si="56">IFERROR(1/J301*(X301/H301),"0")</f>
        <v>0</v>
      </c>
      <c r="BP301" s="64">
        <f t="shared" ref="BP301:BP307" si="57">IFERROR(1/J301*(Y301/H301),"0")</f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4301031153</v>
      </c>
      <c r="D302" s="583">
        <v>4607091387230</v>
      </c>
      <c r="E302" s="584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40</v>
      </c>
      <c r="P302" s="5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70</v>
      </c>
      <c r="X302" s="573">
        <v>0</v>
      </c>
      <c r="Y302" s="574">
        <f t="shared" si="53"/>
        <v>0</v>
      </c>
      <c r="Z302" s="36" t="str">
        <f>IFERROR(IF(Y302=0,"",ROUNDUP(Y302/H302,0)*0.00902),"")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4301031154</v>
      </c>
      <c r="D303" s="583">
        <v>4607091387292</v>
      </c>
      <c r="E303" s="584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45</v>
      </c>
      <c r="P303" s="7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70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customHeight="1" x14ac:dyDescent="0.25">
      <c r="A304" s="54" t="s">
        <v>484</v>
      </c>
      <c r="B304" s="54" t="s">
        <v>485</v>
      </c>
      <c r="C304" s="31">
        <v>4301031152</v>
      </c>
      <c r="D304" s="583">
        <v>4607091387285</v>
      </c>
      <c r="E304" s="584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70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480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486</v>
      </c>
      <c r="B305" s="54" t="s">
        <v>487</v>
      </c>
      <c r="C305" s="31">
        <v>4301031305</v>
      </c>
      <c r="D305" s="583">
        <v>4607091389845</v>
      </c>
      <c r="E305" s="584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3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70</v>
      </c>
      <c r="X305" s="573">
        <v>0</v>
      </c>
      <c r="Y305" s="574">
        <f t="shared" si="53"/>
        <v>0</v>
      </c>
      <c r="Z305" s="36" t="str">
        <f>IFERROR(IF(Y305=0,"",ROUNDUP(Y305/H305,0)*0.00502),"")</f>
        <v/>
      </c>
      <c r="AA305" s="56"/>
      <c r="AB305" s="57"/>
      <c r="AC305" s="355" t="s">
        <v>488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489</v>
      </c>
      <c r="B306" s="54" t="s">
        <v>490</v>
      </c>
      <c r="C306" s="31">
        <v>4301031306</v>
      </c>
      <c r="D306" s="583">
        <v>4680115882881</v>
      </c>
      <c r="E306" s="584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70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488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491</v>
      </c>
      <c r="B307" s="54" t="s">
        <v>492</v>
      </c>
      <c r="C307" s="31">
        <v>4301031066</v>
      </c>
      <c r="D307" s="583">
        <v>4607091383836</v>
      </c>
      <c r="E307" s="584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77</v>
      </c>
      <c r="L307" s="32"/>
      <c r="M307" s="33" t="s">
        <v>68</v>
      </c>
      <c r="N307" s="33"/>
      <c r="O307" s="32">
        <v>40</v>
      </c>
      <c r="P307" s="9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70</v>
      </c>
      <c r="X307" s="573">
        <v>0</v>
      </c>
      <c r="Y307" s="574">
        <f t="shared" si="53"/>
        <v>0</v>
      </c>
      <c r="Z307" s="36" t="str">
        <f>IFERROR(IF(Y307=0,"",ROUNDUP(Y307/H307,0)*0.00651),"")</f>
        <v/>
      </c>
      <c r="AA307" s="56"/>
      <c r="AB307" s="57"/>
      <c r="AC307" s="359" t="s">
        <v>493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x14ac:dyDescent="0.2">
      <c r="A308" s="601"/>
      <c r="B308" s="590"/>
      <c r="C308" s="590"/>
      <c r="D308" s="590"/>
      <c r="E308" s="590"/>
      <c r="F308" s="590"/>
      <c r="G308" s="590"/>
      <c r="H308" s="590"/>
      <c r="I308" s="590"/>
      <c r="J308" s="590"/>
      <c r="K308" s="590"/>
      <c r="L308" s="590"/>
      <c r="M308" s="590"/>
      <c r="N308" s="590"/>
      <c r="O308" s="602"/>
      <c r="P308" s="594" t="s">
        <v>72</v>
      </c>
      <c r="Q308" s="595"/>
      <c r="R308" s="595"/>
      <c r="S308" s="595"/>
      <c r="T308" s="595"/>
      <c r="U308" s="595"/>
      <c r="V308" s="596"/>
      <c r="W308" s="37" t="s">
        <v>73</v>
      </c>
      <c r="X308" s="575">
        <f>IFERROR(X301/H301,"0")+IFERROR(X302/H302,"0")+IFERROR(X303/H303,"0")+IFERROR(X304/H304,"0")+IFERROR(X305/H305,"0")+IFERROR(X306/H306,"0")+IFERROR(X307/H307,"0")</f>
        <v>0</v>
      </c>
      <c r="Y308" s="575">
        <f>IFERROR(Y301/H301,"0")+IFERROR(Y302/H302,"0")+IFERROR(Y303/H303,"0")+IFERROR(Y304/H304,"0")+IFERROR(Y305/H305,"0")+IFERROR(Y306/H306,"0")+IFERROR(Y307/H307,"0")</f>
        <v>0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0</v>
      </c>
      <c r="AA308" s="576"/>
      <c r="AB308" s="576"/>
      <c r="AC308" s="576"/>
    </row>
    <row r="309" spans="1:68" x14ac:dyDescent="0.2">
      <c r="A309" s="590"/>
      <c r="B309" s="590"/>
      <c r="C309" s="590"/>
      <c r="D309" s="590"/>
      <c r="E309" s="590"/>
      <c r="F309" s="590"/>
      <c r="G309" s="590"/>
      <c r="H309" s="590"/>
      <c r="I309" s="590"/>
      <c r="J309" s="590"/>
      <c r="K309" s="590"/>
      <c r="L309" s="590"/>
      <c r="M309" s="590"/>
      <c r="N309" s="590"/>
      <c r="O309" s="602"/>
      <c r="P309" s="594" t="s">
        <v>72</v>
      </c>
      <c r="Q309" s="595"/>
      <c r="R309" s="595"/>
      <c r="S309" s="595"/>
      <c r="T309" s="595"/>
      <c r="U309" s="595"/>
      <c r="V309" s="596"/>
      <c r="W309" s="37" t="s">
        <v>70</v>
      </c>
      <c r="X309" s="575">
        <f>IFERROR(SUM(X301:X307),"0")</f>
        <v>0</v>
      </c>
      <c r="Y309" s="575">
        <f>IFERROR(SUM(Y301:Y307),"0")</f>
        <v>0</v>
      </c>
      <c r="Z309" s="37"/>
      <c r="AA309" s="576"/>
      <c r="AB309" s="576"/>
      <c r="AC309" s="576"/>
    </row>
    <row r="310" spans="1:68" ht="14.25" customHeight="1" x14ac:dyDescent="0.25">
      <c r="A310" s="589" t="s">
        <v>74</v>
      </c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590"/>
      <c r="P310" s="590"/>
      <c r="Q310" s="590"/>
      <c r="R310" s="590"/>
      <c r="S310" s="590"/>
      <c r="T310" s="590"/>
      <c r="U310" s="590"/>
      <c r="V310" s="590"/>
      <c r="W310" s="590"/>
      <c r="X310" s="590"/>
      <c r="Y310" s="590"/>
      <c r="Z310" s="590"/>
      <c r="AA310" s="569"/>
      <c r="AB310" s="569"/>
      <c r="AC310" s="569"/>
    </row>
    <row r="311" spans="1:68" ht="27" customHeight="1" x14ac:dyDescent="0.25">
      <c r="A311" s="54" t="s">
        <v>494</v>
      </c>
      <c r="B311" s="54" t="s">
        <v>495</v>
      </c>
      <c r="C311" s="31">
        <v>4301051100</v>
      </c>
      <c r="D311" s="583">
        <v>4607091387766</v>
      </c>
      <c r="E311" s="584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70</v>
      </c>
      <c r="X311" s="573">
        <v>0</v>
      </c>
      <c r="Y311" s="574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497</v>
      </c>
      <c r="B312" s="54" t="s">
        <v>498</v>
      </c>
      <c r="C312" s="31">
        <v>4301051818</v>
      </c>
      <c r="D312" s="583">
        <v>4607091387957</v>
      </c>
      <c r="E312" s="584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70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500</v>
      </c>
      <c r="B313" s="54" t="s">
        <v>501</v>
      </c>
      <c r="C313" s="31">
        <v>4301051819</v>
      </c>
      <c r="D313" s="583">
        <v>4607091387964</v>
      </c>
      <c r="E313" s="584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70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502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503</v>
      </c>
      <c r="B314" s="54" t="s">
        <v>504</v>
      </c>
      <c r="C314" s="31">
        <v>4301051734</v>
      </c>
      <c r="D314" s="583">
        <v>4680115884588</v>
      </c>
      <c r="E314" s="584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77</v>
      </c>
      <c r="L314" s="32"/>
      <c r="M314" s="33" t="s">
        <v>78</v>
      </c>
      <c r="N314" s="33"/>
      <c r="O314" s="32">
        <v>40</v>
      </c>
      <c r="P314" s="8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70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505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506</v>
      </c>
      <c r="B315" s="54" t="s">
        <v>507</v>
      </c>
      <c r="C315" s="31">
        <v>4301051578</v>
      </c>
      <c r="D315" s="583">
        <v>4607091387513</v>
      </c>
      <c r="E315" s="584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77</v>
      </c>
      <c r="L315" s="32"/>
      <c r="M315" s="33" t="s">
        <v>93</v>
      </c>
      <c r="N315" s="33"/>
      <c r="O315" s="32">
        <v>40</v>
      </c>
      <c r="P315" s="5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70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508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601"/>
      <c r="B316" s="590"/>
      <c r="C316" s="590"/>
      <c r="D316" s="590"/>
      <c r="E316" s="590"/>
      <c r="F316" s="590"/>
      <c r="G316" s="590"/>
      <c r="H316" s="590"/>
      <c r="I316" s="590"/>
      <c r="J316" s="590"/>
      <c r="K316" s="590"/>
      <c r="L316" s="590"/>
      <c r="M316" s="590"/>
      <c r="N316" s="590"/>
      <c r="O316" s="602"/>
      <c r="P316" s="594" t="s">
        <v>72</v>
      </c>
      <c r="Q316" s="595"/>
      <c r="R316" s="595"/>
      <c r="S316" s="595"/>
      <c r="T316" s="595"/>
      <c r="U316" s="595"/>
      <c r="V316" s="596"/>
      <c r="W316" s="37" t="s">
        <v>73</v>
      </c>
      <c r="X316" s="575">
        <f>IFERROR(X311/H311,"0")+IFERROR(X312/H312,"0")+IFERROR(X313/H313,"0")+IFERROR(X314/H314,"0")+IFERROR(X315/H315,"0")</f>
        <v>0</v>
      </c>
      <c r="Y316" s="575">
        <f>IFERROR(Y311/H311,"0")+IFERROR(Y312/H312,"0")+IFERROR(Y313/H313,"0")+IFERROR(Y314/H314,"0")+IFERROR(Y315/H315,"0")</f>
        <v>0</v>
      </c>
      <c r="Z316" s="575">
        <f>IFERROR(IF(Z311="",0,Z311),"0")+IFERROR(IF(Z312="",0,Z312),"0")+IFERROR(IF(Z313="",0,Z313),"0")+IFERROR(IF(Z314="",0,Z314),"0")+IFERROR(IF(Z315="",0,Z315),"0")</f>
        <v>0</v>
      </c>
      <c r="AA316" s="576"/>
      <c r="AB316" s="576"/>
      <c r="AC316" s="576"/>
    </row>
    <row r="317" spans="1:68" x14ac:dyDescent="0.2">
      <c r="A317" s="590"/>
      <c r="B317" s="590"/>
      <c r="C317" s="590"/>
      <c r="D317" s="590"/>
      <c r="E317" s="590"/>
      <c r="F317" s="590"/>
      <c r="G317" s="590"/>
      <c r="H317" s="590"/>
      <c r="I317" s="590"/>
      <c r="J317" s="590"/>
      <c r="K317" s="590"/>
      <c r="L317" s="590"/>
      <c r="M317" s="590"/>
      <c r="N317" s="590"/>
      <c r="O317" s="602"/>
      <c r="P317" s="594" t="s">
        <v>72</v>
      </c>
      <c r="Q317" s="595"/>
      <c r="R317" s="595"/>
      <c r="S317" s="595"/>
      <c r="T317" s="595"/>
      <c r="U317" s="595"/>
      <c r="V317" s="596"/>
      <c r="W317" s="37" t="s">
        <v>70</v>
      </c>
      <c r="X317" s="575">
        <f>IFERROR(SUM(X311:X315),"0")</f>
        <v>0</v>
      </c>
      <c r="Y317" s="575">
        <f>IFERROR(SUM(Y311:Y315),"0")</f>
        <v>0</v>
      </c>
      <c r="Z317" s="37"/>
      <c r="AA317" s="576"/>
      <c r="AB317" s="576"/>
      <c r="AC317" s="576"/>
    </row>
    <row r="318" spans="1:68" ht="14.25" customHeight="1" x14ac:dyDescent="0.25">
      <c r="A318" s="589" t="s">
        <v>174</v>
      </c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590"/>
      <c r="P318" s="590"/>
      <c r="Q318" s="590"/>
      <c r="R318" s="590"/>
      <c r="S318" s="590"/>
      <c r="T318" s="590"/>
      <c r="U318" s="590"/>
      <c r="V318" s="590"/>
      <c r="W318" s="590"/>
      <c r="X318" s="590"/>
      <c r="Y318" s="590"/>
      <c r="Z318" s="590"/>
      <c r="AA318" s="569"/>
      <c r="AB318" s="569"/>
      <c r="AC318" s="569"/>
    </row>
    <row r="319" spans="1:68" ht="27" customHeight="1" x14ac:dyDescent="0.25">
      <c r="A319" s="54" t="s">
        <v>509</v>
      </c>
      <c r="B319" s="54" t="s">
        <v>510</v>
      </c>
      <c r="C319" s="31">
        <v>4301060387</v>
      </c>
      <c r="D319" s="583">
        <v>4607091380880</v>
      </c>
      <c r="E319" s="584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70</v>
      </c>
      <c r="X319" s="573">
        <v>0</v>
      </c>
      <c r="Y319" s="574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512</v>
      </c>
      <c r="B320" s="54" t="s">
        <v>513</v>
      </c>
      <c r="C320" s="31">
        <v>4301060406</v>
      </c>
      <c r="D320" s="583">
        <v>4607091384482</v>
      </c>
      <c r="E320" s="584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0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70</v>
      </c>
      <c r="X320" s="573">
        <v>0</v>
      </c>
      <c r="Y320" s="574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514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16.5" customHeight="1" x14ac:dyDescent="0.25">
      <c r="A321" s="54" t="s">
        <v>515</v>
      </c>
      <c r="B321" s="54" t="s">
        <v>516</v>
      </c>
      <c r="C321" s="31">
        <v>4301060484</v>
      </c>
      <c r="D321" s="583">
        <v>4607091380897</v>
      </c>
      <c r="E321" s="584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106</v>
      </c>
      <c r="L321" s="32"/>
      <c r="M321" s="33" t="s">
        <v>93</v>
      </c>
      <c r="N321" s="33"/>
      <c r="O321" s="32">
        <v>30</v>
      </c>
      <c r="P321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70</v>
      </c>
      <c r="X321" s="573">
        <v>0</v>
      </c>
      <c r="Y321" s="57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601"/>
      <c r="B322" s="590"/>
      <c r="C322" s="590"/>
      <c r="D322" s="590"/>
      <c r="E322" s="590"/>
      <c r="F322" s="590"/>
      <c r="G322" s="590"/>
      <c r="H322" s="590"/>
      <c r="I322" s="590"/>
      <c r="J322" s="590"/>
      <c r="K322" s="590"/>
      <c r="L322" s="590"/>
      <c r="M322" s="590"/>
      <c r="N322" s="590"/>
      <c r="O322" s="602"/>
      <c r="P322" s="594" t="s">
        <v>72</v>
      </c>
      <c r="Q322" s="595"/>
      <c r="R322" s="595"/>
      <c r="S322" s="595"/>
      <c r="T322" s="595"/>
      <c r="U322" s="595"/>
      <c r="V322" s="596"/>
      <c r="W322" s="37" t="s">
        <v>73</v>
      </c>
      <c r="X322" s="575">
        <f>IFERROR(X319/H319,"0")+IFERROR(X320/H320,"0")+IFERROR(X321/H321,"0")</f>
        <v>0</v>
      </c>
      <c r="Y322" s="575">
        <f>IFERROR(Y319/H319,"0")+IFERROR(Y320/H320,"0")+IFERROR(Y321/H321,"0")</f>
        <v>0</v>
      </c>
      <c r="Z322" s="575">
        <f>IFERROR(IF(Z319="",0,Z319),"0")+IFERROR(IF(Z320="",0,Z320),"0")+IFERROR(IF(Z321="",0,Z321),"0")</f>
        <v>0</v>
      </c>
      <c r="AA322" s="576"/>
      <c r="AB322" s="576"/>
      <c r="AC322" s="576"/>
    </row>
    <row r="323" spans="1:68" x14ac:dyDescent="0.2">
      <c r="A323" s="590"/>
      <c r="B323" s="590"/>
      <c r="C323" s="590"/>
      <c r="D323" s="590"/>
      <c r="E323" s="590"/>
      <c r="F323" s="590"/>
      <c r="G323" s="590"/>
      <c r="H323" s="590"/>
      <c r="I323" s="590"/>
      <c r="J323" s="590"/>
      <c r="K323" s="590"/>
      <c r="L323" s="590"/>
      <c r="M323" s="590"/>
      <c r="N323" s="590"/>
      <c r="O323" s="602"/>
      <c r="P323" s="594" t="s">
        <v>72</v>
      </c>
      <c r="Q323" s="595"/>
      <c r="R323" s="595"/>
      <c r="S323" s="595"/>
      <c r="T323" s="595"/>
      <c r="U323" s="595"/>
      <c r="V323" s="596"/>
      <c r="W323" s="37" t="s">
        <v>70</v>
      </c>
      <c r="X323" s="575">
        <f>IFERROR(SUM(X319:X321),"0")</f>
        <v>0</v>
      </c>
      <c r="Y323" s="575">
        <f>IFERROR(SUM(Y319:Y321),"0")</f>
        <v>0</v>
      </c>
      <c r="Z323" s="37"/>
      <c r="AA323" s="576"/>
      <c r="AB323" s="576"/>
      <c r="AC323" s="576"/>
    </row>
    <row r="324" spans="1:68" ht="14.25" customHeight="1" x14ac:dyDescent="0.25">
      <c r="A324" s="589" t="s">
        <v>95</v>
      </c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590"/>
      <c r="P324" s="590"/>
      <c r="Q324" s="590"/>
      <c r="R324" s="590"/>
      <c r="S324" s="590"/>
      <c r="T324" s="590"/>
      <c r="U324" s="590"/>
      <c r="V324" s="590"/>
      <c r="W324" s="590"/>
      <c r="X324" s="590"/>
      <c r="Y324" s="590"/>
      <c r="Z324" s="590"/>
      <c r="AA324" s="569"/>
      <c r="AB324" s="569"/>
      <c r="AC324" s="569"/>
    </row>
    <row r="325" spans="1:68" ht="27" customHeight="1" x14ac:dyDescent="0.25">
      <c r="A325" s="54" t="s">
        <v>518</v>
      </c>
      <c r="B325" s="54" t="s">
        <v>519</v>
      </c>
      <c r="C325" s="31">
        <v>4301030235</v>
      </c>
      <c r="D325" s="583">
        <v>4607091388381</v>
      </c>
      <c r="E325" s="584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88" t="s">
        <v>520</v>
      </c>
      <c r="Q325" s="578"/>
      <c r="R325" s="578"/>
      <c r="S325" s="578"/>
      <c r="T325" s="579"/>
      <c r="U325" s="34"/>
      <c r="V325" s="34"/>
      <c r="W325" s="35" t="s">
        <v>70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521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522</v>
      </c>
      <c r="B326" s="54" t="s">
        <v>523</v>
      </c>
      <c r="C326" s="31">
        <v>4301032055</v>
      </c>
      <c r="D326" s="583">
        <v>4680115886476</v>
      </c>
      <c r="E326" s="584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111</v>
      </c>
      <c r="L326" s="32"/>
      <c r="M326" s="33" t="s">
        <v>98</v>
      </c>
      <c r="N326" s="33"/>
      <c r="O326" s="32">
        <v>180</v>
      </c>
      <c r="P326" s="610" t="s">
        <v>524</v>
      </c>
      <c r="Q326" s="578"/>
      <c r="R326" s="578"/>
      <c r="S326" s="578"/>
      <c r="T326" s="579"/>
      <c r="U326" s="34"/>
      <c r="V326" s="34"/>
      <c r="W326" s="35" t="s">
        <v>70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525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526</v>
      </c>
      <c r="B327" s="54" t="s">
        <v>527</v>
      </c>
      <c r="C327" s="31">
        <v>4301030232</v>
      </c>
      <c r="D327" s="583">
        <v>4607091388374</v>
      </c>
      <c r="E327" s="584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790" t="s">
        <v>528</v>
      </c>
      <c r="Q327" s="578"/>
      <c r="R327" s="578"/>
      <c r="S327" s="578"/>
      <c r="T327" s="579"/>
      <c r="U327" s="34"/>
      <c r="V327" s="34"/>
      <c r="W327" s="35" t="s">
        <v>70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529</v>
      </c>
      <c r="B328" s="54" t="s">
        <v>530</v>
      </c>
      <c r="C328" s="31">
        <v>4301032015</v>
      </c>
      <c r="D328" s="583">
        <v>4607091383102</v>
      </c>
      <c r="E328" s="584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77</v>
      </c>
      <c r="L328" s="32"/>
      <c r="M328" s="33" t="s">
        <v>98</v>
      </c>
      <c r="N328" s="33"/>
      <c r="O328" s="32">
        <v>180</v>
      </c>
      <c r="P328" s="6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70</v>
      </c>
      <c r="X328" s="573">
        <v>0</v>
      </c>
      <c r="Y328" s="574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531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532</v>
      </c>
      <c r="B329" s="54" t="s">
        <v>533</v>
      </c>
      <c r="C329" s="31">
        <v>4301030233</v>
      </c>
      <c r="D329" s="583">
        <v>4607091388404</v>
      </c>
      <c r="E329" s="584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64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70</v>
      </c>
      <c r="X329" s="573">
        <v>0</v>
      </c>
      <c r="Y329" s="574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521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601"/>
      <c r="B330" s="590"/>
      <c r="C330" s="590"/>
      <c r="D330" s="590"/>
      <c r="E330" s="590"/>
      <c r="F330" s="590"/>
      <c r="G330" s="590"/>
      <c r="H330" s="590"/>
      <c r="I330" s="590"/>
      <c r="J330" s="590"/>
      <c r="K330" s="590"/>
      <c r="L330" s="590"/>
      <c r="M330" s="590"/>
      <c r="N330" s="590"/>
      <c r="O330" s="602"/>
      <c r="P330" s="594" t="s">
        <v>72</v>
      </c>
      <c r="Q330" s="595"/>
      <c r="R330" s="595"/>
      <c r="S330" s="595"/>
      <c r="T330" s="595"/>
      <c r="U330" s="595"/>
      <c r="V330" s="596"/>
      <c r="W330" s="37" t="s">
        <v>73</v>
      </c>
      <c r="X330" s="575">
        <f>IFERROR(X325/H325,"0")+IFERROR(X326/H326,"0")+IFERROR(X327/H327,"0")+IFERROR(X328/H328,"0")+IFERROR(X329/H329,"0")</f>
        <v>0</v>
      </c>
      <c r="Y330" s="575">
        <f>IFERROR(Y325/H325,"0")+IFERROR(Y326/H326,"0")+IFERROR(Y327/H327,"0")+IFERROR(Y328/H328,"0")+IFERROR(Y329/H329,"0")</f>
        <v>0</v>
      </c>
      <c r="Z330" s="575">
        <f>IFERROR(IF(Z325="",0,Z325),"0")+IFERROR(IF(Z326="",0,Z326),"0")+IFERROR(IF(Z327="",0,Z327),"0")+IFERROR(IF(Z328="",0,Z328),"0")+IFERROR(IF(Z329="",0,Z329),"0")</f>
        <v>0</v>
      </c>
      <c r="AA330" s="576"/>
      <c r="AB330" s="576"/>
      <c r="AC330" s="576"/>
    </row>
    <row r="331" spans="1:68" x14ac:dyDescent="0.2">
      <c r="A331" s="590"/>
      <c r="B331" s="590"/>
      <c r="C331" s="590"/>
      <c r="D331" s="590"/>
      <c r="E331" s="590"/>
      <c r="F331" s="590"/>
      <c r="G331" s="590"/>
      <c r="H331" s="590"/>
      <c r="I331" s="590"/>
      <c r="J331" s="590"/>
      <c r="K331" s="590"/>
      <c r="L331" s="590"/>
      <c r="M331" s="590"/>
      <c r="N331" s="590"/>
      <c r="O331" s="602"/>
      <c r="P331" s="594" t="s">
        <v>72</v>
      </c>
      <c r="Q331" s="595"/>
      <c r="R331" s="595"/>
      <c r="S331" s="595"/>
      <c r="T331" s="595"/>
      <c r="U331" s="595"/>
      <c r="V331" s="596"/>
      <c r="W331" s="37" t="s">
        <v>70</v>
      </c>
      <c r="X331" s="575">
        <f>IFERROR(SUM(X325:X329),"0")</f>
        <v>0</v>
      </c>
      <c r="Y331" s="575">
        <f>IFERROR(SUM(Y325:Y329),"0")</f>
        <v>0</v>
      </c>
      <c r="Z331" s="37"/>
      <c r="AA331" s="576"/>
      <c r="AB331" s="576"/>
      <c r="AC331" s="576"/>
    </row>
    <row r="332" spans="1:68" ht="14.25" customHeight="1" x14ac:dyDescent="0.25">
      <c r="A332" s="589" t="s">
        <v>534</v>
      </c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590"/>
      <c r="P332" s="590"/>
      <c r="Q332" s="590"/>
      <c r="R332" s="590"/>
      <c r="S332" s="590"/>
      <c r="T332" s="590"/>
      <c r="U332" s="590"/>
      <c r="V332" s="590"/>
      <c r="W332" s="590"/>
      <c r="X332" s="590"/>
      <c r="Y332" s="590"/>
      <c r="Z332" s="590"/>
      <c r="AA332" s="569"/>
      <c r="AB332" s="569"/>
      <c r="AC332" s="569"/>
    </row>
    <row r="333" spans="1:68" ht="16.5" customHeight="1" x14ac:dyDescent="0.25">
      <c r="A333" s="54" t="s">
        <v>535</v>
      </c>
      <c r="B333" s="54" t="s">
        <v>536</v>
      </c>
      <c r="C333" s="31">
        <v>4301180007</v>
      </c>
      <c r="D333" s="583">
        <v>4680115881808</v>
      </c>
      <c r="E333" s="584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77</v>
      </c>
      <c r="L333" s="32"/>
      <c r="M333" s="33" t="s">
        <v>537</v>
      </c>
      <c r="N333" s="33"/>
      <c r="O333" s="32">
        <v>730</v>
      </c>
      <c r="P333" s="8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70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538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539</v>
      </c>
      <c r="B334" s="54" t="s">
        <v>540</v>
      </c>
      <c r="C334" s="31">
        <v>4301180006</v>
      </c>
      <c r="D334" s="583">
        <v>4680115881822</v>
      </c>
      <c r="E334" s="584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77</v>
      </c>
      <c r="L334" s="32"/>
      <c r="M334" s="33" t="s">
        <v>537</v>
      </c>
      <c r="N334" s="33"/>
      <c r="O334" s="32">
        <v>730</v>
      </c>
      <c r="P334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70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538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541</v>
      </c>
      <c r="B335" s="54" t="s">
        <v>542</v>
      </c>
      <c r="C335" s="31">
        <v>4301180001</v>
      </c>
      <c r="D335" s="583">
        <v>4680115880016</v>
      </c>
      <c r="E335" s="584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77</v>
      </c>
      <c r="L335" s="32"/>
      <c r="M335" s="33" t="s">
        <v>537</v>
      </c>
      <c r="N335" s="33"/>
      <c r="O335" s="32">
        <v>730</v>
      </c>
      <c r="P335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70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538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601"/>
      <c r="B336" s="590"/>
      <c r="C336" s="590"/>
      <c r="D336" s="590"/>
      <c r="E336" s="590"/>
      <c r="F336" s="590"/>
      <c r="G336" s="590"/>
      <c r="H336" s="590"/>
      <c r="I336" s="590"/>
      <c r="J336" s="590"/>
      <c r="K336" s="590"/>
      <c r="L336" s="590"/>
      <c r="M336" s="590"/>
      <c r="N336" s="590"/>
      <c r="O336" s="602"/>
      <c r="P336" s="594" t="s">
        <v>72</v>
      </c>
      <c r="Q336" s="595"/>
      <c r="R336" s="595"/>
      <c r="S336" s="595"/>
      <c r="T336" s="595"/>
      <c r="U336" s="595"/>
      <c r="V336" s="596"/>
      <c r="W336" s="37" t="s">
        <v>73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x14ac:dyDescent="0.2">
      <c r="A337" s="590"/>
      <c r="B337" s="590"/>
      <c r="C337" s="590"/>
      <c r="D337" s="590"/>
      <c r="E337" s="590"/>
      <c r="F337" s="590"/>
      <c r="G337" s="590"/>
      <c r="H337" s="590"/>
      <c r="I337" s="590"/>
      <c r="J337" s="590"/>
      <c r="K337" s="590"/>
      <c r="L337" s="590"/>
      <c r="M337" s="590"/>
      <c r="N337" s="590"/>
      <c r="O337" s="602"/>
      <c r="P337" s="594" t="s">
        <v>72</v>
      </c>
      <c r="Q337" s="595"/>
      <c r="R337" s="595"/>
      <c r="S337" s="595"/>
      <c r="T337" s="595"/>
      <c r="U337" s="595"/>
      <c r="V337" s="596"/>
      <c r="W337" s="37" t="s">
        <v>70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customHeight="1" x14ac:dyDescent="0.25">
      <c r="A338" s="591" t="s">
        <v>543</v>
      </c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590"/>
      <c r="P338" s="590"/>
      <c r="Q338" s="590"/>
      <c r="R338" s="590"/>
      <c r="S338" s="590"/>
      <c r="T338" s="590"/>
      <c r="U338" s="590"/>
      <c r="V338" s="590"/>
      <c r="W338" s="590"/>
      <c r="X338" s="590"/>
      <c r="Y338" s="590"/>
      <c r="Z338" s="590"/>
      <c r="AA338" s="568"/>
      <c r="AB338" s="568"/>
      <c r="AC338" s="568"/>
    </row>
    <row r="339" spans="1:68" ht="14.25" customHeight="1" x14ac:dyDescent="0.25">
      <c r="A339" s="589" t="s">
        <v>74</v>
      </c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590"/>
      <c r="P339" s="590"/>
      <c r="Q339" s="590"/>
      <c r="R339" s="590"/>
      <c r="S339" s="590"/>
      <c r="T339" s="590"/>
      <c r="U339" s="590"/>
      <c r="V339" s="590"/>
      <c r="W339" s="590"/>
      <c r="X339" s="590"/>
      <c r="Y339" s="590"/>
      <c r="Z339" s="590"/>
      <c r="AA339" s="569"/>
      <c r="AB339" s="569"/>
      <c r="AC339" s="569"/>
    </row>
    <row r="340" spans="1:68" ht="27" customHeight="1" x14ac:dyDescent="0.25">
      <c r="A340" s="54" t="s">
        <v>544</v>
      </c>
      <c r="B340" s="54" t="s">
        <v>545</v>
      </c>
      <c r="C340" s="31">
        <v>4301051489</v>
      </c>
      <c r="D340" s="583">
        <v>4607091387919</v>
      </c>
      <c r="E340" s="584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106</v>
      </c>
      <c r="L340" s="32"/>
      <c r="M340" s="33" t="s">
        <v>93</v>
      </c>
      <c r="N340" s="33"/>
      <c r="O340" s="32">
        <v>45</v>
      </c>
      <c r="P340" s="7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70</v>
      </c>
      <c r="X340" s="573">
        <v>0</v>
      </c>
      <c r="Y340" s="574">
        <f>IFERROR(IF(X340="",0,CEILING((X340/$H340),1)*$H340),"")</f>
        <v>0</v>
      </c>
      <c r="Z340" s="36" t="str">
        <f>IFERROR(IF(Y340=0,"",ROUNDUP(Y340/H340,0)*0.01898),"")</f>
        <v/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547</v>
      </c>
      <c r="B341" s="54" t="s">
        <v>548</v>
      </c>
      <c r="C341" s="31">
        <v>4301051461</v>
      </c>
      <c r="D341" s="583">
        <v>4680115883604</v>
      </c>
      <c r="E341" s="584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77</v>
      </c>
      <c r="L341" s="32"/>
      <c r="M341" s="33" t="s">
        <v>78</v>
      </c>
      <c r="N341" s="33"/>
      <c r="O341" s="32">
        <v>45</v>
      </c>
      <c r="P341" s="85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70</v>
      </c>
      <c r="X341" s="573">
        <v>1050</v>
      </c>
      <c r="Y341" s="574">
        <f>IFERROR(IF(X341="",0,CEILING((X341/$H341),1)*$H341),"")</f>
        <v>1050</v>
      </c>
      <c r="Z341" s="36">
        <f>IFERROR(IF(Y341=0,"",ROUNDUP(Y341/H341,0)*0.00651),"")</f>
        <v>3.2549999999999999</v>
      </c>
      <c r="AA341" s="56"/>
      <c r="AB341" s="57"/>
      <c r="AC341" s="395" t="s">
        <v>549</v>
      </c>
      <c r="AG341" s="64"/>
      <c r="AJ341" s="68"/>
      <c r="AK341" s="68">
        <v>0</v>
      </c>
      <c r="BB341" s="396" t="s">
        <v>1</v>
      </c>
      <c r="BM341" s="64">
        <f>IFERROR(X341*I341/H341,"0")</f>
        <v>1176</v>
      </c>
      <c r="BN341" s="64">
        <f>IFERROR(Y341*I341/H341,"0")</f>
        <v>1176</v>
      </c>
      <c r="BO341" s="64">
        <f>IFERROR(1/J341*(X341/H341),"0")</f>
        <v>2.7472527472527473</v>
      </c>
      <c r="BP341" s="64">
        <f>IFERROR(1/J341*(Y341/H341),"0")</f>
        <v>2.7472527472527473</v>
      </c>
    </row>
    <row r="342" spans="1:68" ht="27" customHeight="1" x14ac:dyDescent="0.25">
      <c r="A342" s="54" t="s">
        <v>550</v>
      </c>
      <c r="B342" s="54" t="s">
        <v>551</v>
      </c>
      <c r="C342" s="31">
        <v>4301051864</v>
      </c>
      <c r="D342" s="583">
        <v>4680115883567</v>
      </c>
      <c r="E342" s="584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77</v>
      </c>
      <c r="L342" s="32"/>
      <c r="M342" s="33" t="s">
        <v>93</v>
      </c>
      <c r="N342" s="33"/>
      <c r="O342" s="32">
        <v>40</v>
      </c>
      <c r="P342" s="87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70</v>
      </c>
      <c r="X342" s="573">
        <v>205.8</v>
      </c>
      <c r="Y342" s="574">
        <f>IFERROR(IF(X342="",0,CEILING((X342/$H342),1)*$H342),"")</f>
        <v>205.8</v>
      </c>
      <c r="Z342" s="36">
        <f>IFERROR(IF(Y342=0,"",ROUNDUP(Y342/H342,0)*0.00651),"")</f>
        <v>0.63797999999999999</v>
      </c>
      <c r="AA342" s="56"/>
      <c r="AB342" s="57"/>
      <c r="AC342" s="397" t="s">
        <v>552</v>
      </c>
      <c r="AG342" s="64"/>
      <c r="AJ342" s="68"/>
      <c r="AK342" s="68">
        <v>0</v>
      </c>
      <c r="BB342" s="398" t="s">
        <v>1</v>
      </c>
      <c r="BM342" s="64">
        <f>IFERROR(X342*I342/H342,"0")</f>
        <v>229.32</v>
      </c>
      <c r="BN342" s="64">
        <f>IFERROR(Y342*I342/H342,"0")</f>
        <v>229.32</v>
      </c>
      <c r="BO342" s="64">
        <f>IFERROR(1/J342*(X342/H342),"0")</f>
        <v>0.53846153846153855</v>
      </c>
      <c r="BP342" s="64">
        <f>IFERROR(1/J342*(Y342/H342),"0")</f>
        <v>0.53846153846153855</v>
      </c>
    </row>
    <row r="343" spans="1:68" x14ac:dyDescent="0.2">
      <c r="A343" s="601"/>
      <c r="B343" s="590"/>
      <c r="C343" s="590"/>
      <c r="D343" s="590"/>
      <c r="E343" s="590"/>
      <c r="F343" s="590"/>
      <c r="G343" s="590"/>
      <c r="H343" s="590"/>
      <c r="I343" s="590"/>
      <c r="J343" s="590"/>
      <c r="K343" s="590"/>
      <c r="L343" s="590"/>
      <c r="M343" s="590"/>
      <c r="N343" s="590"/>
      <c r="O343" s="602"/>
      <c r="P343" s="594" t="s">
        <v>72</v>
      </c>
      <c r="Q343" s="595"/>
      <c r="R343" s="595"/>
      <c r="S343" s="595"/>
      <c r="T343" s="595"/>
      <c r="U343" s="595"/>
      <c r="V343" s="596"/>
      <c r="W343" s="37" t="s">
        <v>73</v>
      </c>
      <c r="X343" s="575">
        <f>IFERROR(X340/H340,"0")+IFERROR(X341/H341,"0")+IFERROR(X342/H342,"0")</f>
        <v>598</v>
      </c>
      <c r="Y343" s="575">
        <f>IFERROR(Y340/H340,"0")+IFERROR(Y341/H341,"0")+IFERROR(Y342/H342,"0")</f>
        <v>598</v>
      </c>
      <c r="Z343" s="575">
        <f>IFERROR(IF(Z340="",0,Z340),"0")+IFERROR(IF(Z341="",0,Z341),"0")+IFERROR(IF(Z342="",0,Z342),"0")</f>
        <v>3.8929799999999997</v>
      </c>
      <c r="AA343" s="576"/>
      <c r="AB343" s="576"/>
      <c r="AC343" s="576"/>
    </row>
    <row r="344" spans="1:68" x14ac:dyDescent="0.2">
      <c r="A344" s="590"/>
      <c r="B344" s="590"/>
      <c r="C344" s="590"/>
      <c r="D344" s="590"/>
      <c r="E344" s="590"/>
      <c r="F344" s="590"/>
      <c r="G344" s="590"/>
      <c r="H344" s="590"/>
      <c r="I344" s="590"/>
      <c r="J344" s="590"/>
      <c r="K344" s="590"/>
      <c r="L344" s="590"/>
      <c r="M344" s="590"/>
      <c r="N344" s="590"/>
      <c r="O344" s="602"/>
      <c r="P344" s="594" t="s">
        <v>72</v>
      </c>
      <c r="Q344" s="595"/>
      <c r="R344" s="595"/>
      <c r="S344" s="595"/>
      <c r="T344" s="595"/>
      <c r="U344" s="595"/>
      <c r="V344" s="596"/>
      <c r="W344" s="37" t="s">
        <v>70</v>
      </c>
      <c r="X344" s="575">
        <f>IFERROR(SUM(X340:X342),"0")</f>
        <v>1255.8</v>
      </c>
      <c r="Y344" s="575">
        <f>IFERROR(SUM(Y340:Y342),"0")</f>
        <v>1255.8</v>
      </c>
      <c r="Z344" s="37"/>
      <c r="AA344" s="576"/>
      <c r="AB344" s="576"/>
      <c r="AC344" s="576"/>
    </row>
    <row r="345" spans="1:68" ht="27.75" customHeight="1" x14ac:dyDescent="0.2">
      <c r="A345" s="657" t="s">
        <v>553</v>
      </c>
      <c r="B345" s="658"/>
      <c r="C345" s="658"/>
      <c r="D345" s="658"/>
      <c r="E345" s="658"/>
      <c r="F345" s="658"/>
      <c r="G345" s="658"/>
      <c r="H345" s="658"/>
      <c r="I345" s="658"/>
      <c r="J345" s="658"/>
      <c r="K345" s="658"/>
      <c r="L345" s="658"/>
      <c r="M345" s="658"/>
      <c r="N345" s="658"/>
      <c r="O345" s="658"/>
      <c r="P345" s="658"/>
      <c r="Q345" s="658"/>
      <c r="R345" s="658"/>
      <c r="S345" s="658"/>
      <c r="T345" s="658"/>
      <c r="U345" s="658"/>
      <c r="V345" s="658"/>
      <c r="W345" s="658"/>
      <c r="X345" s="658"/>
      <c r="Y345" s="658"/>
      <c r="Z345" s="658"/>
      <c r="AA345" s="48"/>
      <c r="AB345" s="48"/>
      <c r="AC345" s="48"/>
    </row>
    <row r="346" spans="1:68" ht="16.5" customHeight="1" x14ac:dyDescent="0.25">
      <c r="A346" s="591" t="s">
        <v>554</v>
      </c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590"/>
      <c r="P346" s="590"/>
      <c r="Q346" s="590"/>
      <c r="R346" s="590"/>
      <c r="S346" s="590"/>
      <c r="T346" s="590"/>
      <c r="U346" s="590"/>
      <c r="V346" s="590"/>
      <c r="W346" s="590"/>
      <c r="X346" s="590"/>
      <c r="Y346" s="590"/>
      <c r="Z346" s="590"/>
      <c r="AA346" s="568"/>
      <c r="AB346" s="568"/>
      <c r="AC346" s="568"/>
    </row>
    <row r="347" spans="1:68" ht="14.25" customHeight="1" x14ac:dyDescent="0.25">
      <c r="A347" s="589" t="s">
        <v>103</v>
      </c>
      <c r="B347" s="590"/>
      <c r="C347" s="590"/>
      <c r="D347" s="590"/>
      <c r="E347" s="590"/>
      <c r="F347" s="590"/>
      <c r="G347" s="590"/>
      <c r="H347" s="590"/>
      <c r="I347" s="590"/>
      <c r="J347" s="590"/>
      <c r="K347" s="590"/>
      <c r="L347" s="590"/>
      <c r="M347" s="590"/>
      <c r="N347" s="590"/>
      <c r="O347" s="590"/>
      <c r="P347" s="590"/>
      <c r="Q347" s="590"/>
      <c r="R347" s="590"/>
      <c r="S347" s="590"/>
      <c r="T347" s="590"/>
      <c r="U347" s="590"/>
      <c r="V347" s="590"/>
      <c r="W347" s="590"/>
      <c r="X347" s="590"/>
      <c r="Y347" s="590"/>
      <c r="Z347" s="590"/>
      <c r="AA347" s="569"/>
      <c r="AB347" s="569"/>
      <c r="AC347" s="569"/>
    </row>
    <row r="348" spans="1:68" ht="37.5" customHeight="1" x14ac:dyDescent="0.25">
      <c r="A348" s="54" t="s">
        <v>555</v>
      </c>
      <c r="B348" s="54" t="s">
        <v>556</v>
      </c>
      <c r="C348" s="31">
        <v>4301011869</v>
      </c>
      <c r="D348" s="583">
        <v>4680115884847</v>
      </c>
      <c r="E348" s="584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106</v>
      </c>
      <c r="L348" s="32" t="s">
        <v>112</v>
      </c>
      <c r="M348" s="33" t="s">
        <v>68</v>
      </c>
      <c r="N348" s="33"/>
      <c r="O348" s="32">
        <v>60</v>
      </c>
      <c r="P348" s="83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70</v>
      </c>
      <c r="X348" s="573">
        <v>0</v>
      </c>
      <c r="Y348" s="574">
        <f t="shared" ref="Y348:Y354" si="58"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399" t="s">
        <v>557</v>
      </c>
      <c r="AG348" s="64"/>
      <c r="AJ348" s="68" t="s">
        <v>113</v>
      </c>
      <c r="AK348" s="68">
        <v>720</v>
      </c>
      <c r="BB348" s="400" t="s">
        <v>1</v>
      </c>
      <c r="BM348" s="64">
        <f t="shared" ref="BM348:BM354" si="59">IFERROR(X348*I348/H348,"0")</f>
        <v>0</v>
      </c>
      <c r="BN348" s="64">
        <f t="shared" ref="BN348:BN354" si="60">IFERROR(Y348*I348/H348,"0")</f>
        <v>0</v>
      </c>
      <c r="BO348" s="64">
        <f t="shared" ref="BO348:BO354" si="61">IFERROR(1/J348*(X348/H348),"0")</f>
        <v>0</v>
      </c>
      <c r="BP348" s="64">
        <f t="shared" ref="BP348:BP354" si="62">IFERROR(1/J348*(Y348/H348),"0")</f>
        <v>0</v>
      </c>
    </row>
    <row r="349" spans="1:68" ht="27" customHeight="1" x14ac:dyDescent="0.25">
      <c r="A349" s="54" t="s">
        <v>558</v>
      </c>
      <c r="B349" s="54" t="s">
        <v>559</v>
      </c>
      <c r="C349" s="31">
        <v>4301011870</v>
      </c>
      <c r="D349" s="583">
        <v>4680115884854</v>
      </c>
      <c r="E349" s="584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106</v>
      </c>
      <c r="L349" s="32" t="s">
        <v>112</v>
      </c>
      <c r="M349" s="33" t="s">
        <v>68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70</v>
      </c>
      <c r="X349" s="573">
        <v>0</v>
      </c>
      <c r="Y349" s="574">
        <f t="shared" si="58"/>
        <v>0</v>
      </c>
      <c r="Z349" s="36" t="str">
        <f>IFERROR(IF(Y349=0,"",ROUNDUP(Y349/H349,0)*0.02175),"")</f>
        <v/>
      </c>
      <c r="AA349" s="56"/>
      <c r="AB349" s="57"/>
      <c r="AC349" s="401" t="s">
        <v>560</v>
      </c>
      <c r="AG349" s="64"/>
      <c r="AJ349" s="68" t="s">
        <v>113</v>
      </c>
      <c r="AK349" s="68">
        <v>720</v>
      </c>
      <c r="BB349" s="402" t="s">
        <v>1</v>
      </c>
      <c r="BM349" s="64">
        <f t="shared" si="59"/>
        <v>0</v>
      </c>
      <c r="BN349" s="64">
        <f t="shared" si="60"/>
        <v>0</v>
      </c>
      <c r="BO349" s="64">
        <f t="shared" si="61"/>
        <v>0</v>
      </c>
      <c r="BP349" s="64">
        <f t="shared" si="62"/>
        <v>0</v>
      </c>
    </row>
    <row r="350" spans="1:68" ht="27" customHeight="1" x14ac:dyDescent="0.25">
      <c r="A350" s="54" t="s">
        <v>561</v>
      </c>
      <c r="B350" s="54" t="s">
        <v>562</v>
      </c>
      <c r="C350" s="31">
        <v>4301011832</v>
      </c>
      <c r="D350" s="583">
        <v>4607091383997</v>
      </c>
      <c r="E350" s="584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106</v>
      </c>
      <c r="L350" s="32"/>
      <c r="M350" s="33" t="s">
        <v>93</v>
      </c>
      <c r="N350" s="33"/>
      <c r="O350" s="32">
        <v>60</v>
      </c>
      <c r="P350" s="68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0" s="578"/>
      <c r="R350" s="578"/>
      <c r="S350" s="578"/>
      <c r="T350" s="579"/>
      <c r="U350" s="34"/>
      <c r="V350" s="34"/>
      <c r="W350" s="35" t="s">
        <v>70</v>
      </c>
      <c r="X350" s="573">
        <v>0</v>
      </c>
      <c r="Y350" s="574">
        <f t="shared" si="58"/>
        <v>0</v>
      </c>
      <c r="Z350" s="36" t="str">
        <f>IFERROR(IF(Y350=0,"",ROUNDUP(Y350/H350,0)*0.02175),"")</f>
        <v/>
      </c>
      <c r="AA350" s="56"/>
      <c r="AB350" s="57"/>
      <c r="AC350" s="403" t="s">
        <v>563</v>
      </c>
      <c r="AG350" s="64"/>
      <c r="AJ350" s="68"/>
      <c r="AK350" s="68">
        <v>0</v>
      </c>
      <c r="BB350" s="404" t="s">
        <v>1</v>
      </c>
      <c r="BM350" s="64">
        <f t="shared" si="59"/>
        <v>0</v>
      </c>
      <c r="BN350" s="64">
        <f t="shared" si="60"/>
        <v>0</v>
      </c>
      <c r="BO350" s="64">
        <f t="shared" si="61"/>
        <v>0</v>
      </c>
      <c r="BP350" s="64">
        <f t="shared" si="62"/>
        <v>0</v>
      </c>
    </row>
    <row r="351" spans="1:68" ht="37.5" customHeight="1" x14ac:dyDescent="0.25">
      <c r="A351" s="54" t="s">
        <v>564</v>
      </c>
      <c r="B351" s="54" t="s">
        <v>565</v>
      </c>
      <c r="C351" s="31">
        <v>4301011867</v>
      </c>
      <c r="D351" s="583">
        <v>4680115884830</v>
      </c>
      <c r="E351" s="584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106</v>
      </c>
      <c r="L351" s="32" t="s">
        <v>112</v>
      </c>
      <c r="M351" s="33" t="s">
        <v>68</v>
      </c>
      <c r="N351" s="33"/>
      <c r="O351" s="32">
        <v>60</v>
      </c>
      <c r="P351" s="72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1" s="578"/>
      <c r="R351" s="578"/>
      <c r="S351" s="578"/>
      <c r="T351" s="579"/>
      <c r="U351" s="34"/>
      <c r="V351" s="34"/>
      <c r="W351" s="35" t="s">
        <v>70</v>
      </c>
      <c r="X351" s="573">
        <v>0</v>
      </c>
      <c r="Y351" s="57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566</v>
      </c>
      <c r="AG351" s="64"/>
      <c r="AJ351" s="68" t="s">
        <v>113</v>
      </c>
      <c r="AK351" s="68">
        <v>720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customHeight="1" x14ac:dyDescent="0.25">
      <c r="A352" s="54" t="s">
        <v>567</v>
      </c>
      <c r="B352" s="54" t="s">
        <v>568</v>
      </c>
      <c r="C352" s="31">
        <v>4301011433</v>
      </c>
      <c r="D352" s="583">
        <v>4680115882638</v>
      </c>
      <c r="E352" s="584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90</v>
      </c>
      <c r="P352" s="6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70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569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570</v>
      </c>
      <c r="B353" s="54" t="s">
        <v>571</v>
      </c>
      <c r="C353" s="31">
        <v>4301011952</v>
      </c>
      <c r="D353" s="583">
        <v>4680115884922</v>
      </c>
      <c r="E353" s="584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111</v>
      </c>
      <c r="L353" s="32"/>
      <c r="M353" s="33" t="s">
        <v>68</v>
      </c>
      <c r="N353" s="33"/>
      <c r="O353" s="32">
        <v>60</v>
      </c>
      <c r="P353" s="7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70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560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customHeight="1" x14ac:dyDescent="0.25">
      <c r="A354" s="54" t="s">
        <v>572</v>
      </c>
      <c r="B354" s="54" t="s">
        <v>573</v>
      </c>
      <c r="C354" s="31">
        <v>4301011868</v>
      </c>
      <c r="D354" s="583">
        <v>4680115884861</v>
      </c>
      <c r="E354" s="584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70</v>
      </c>
      <c r="X354" s="573">
        <v>0</v>
      </c>
      <c r="Y354" s="57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x14ac:dyDescent="0.2">
      <c r="A355" s="601"/>
      <c r="B355" s="590"/>
      <c r="C355" s="590"/>
      <c r="D355" s="590"/>
      <c r="E355" s="590"/>
      <c r="F355" s="590"/>
      <c r="G355" s="590"/>
      <c r="H355" s="590"/>
      <c r="I355" s="590"/>
      <c r="J355" s="590"/>
      <c r="K355" s="590"/>
      <c r="L355" s="590"/>
      <c r="M355" s="590"/>
      <c r="N355" s="590"/>
      <c r="O355" s="602"/>
      <c r="P355" s="594" t="s">
        <v>72</v>
      </c>
      <c r="Q355" s="595"/>
      <c r="R355" s="595"/>
      <c r="S355" s="595"/>
      <c r="T355" s="595"/>
      <c r="U355" s="595"/>
      <c r="V355" s="596"/>
      <c r="W355" s="37" t="s">
        <v>73</v>
      </c>
      <c r="X355" s="575">
        <f>IFERROR(X348/H348,"0")+IFERROR(X349/H349,"0")+IFERROR(X350/H350,"0")+IFERROR(X351/H351,"0")+IFERROR(X352/H352,"0")+IFERROR(X353/H353,"0")+IFERROR(X354/H354,"0")</f>
        <v>0</v>
      </c>
      <c r="Y355" s="575">
        <f>IFERROR(Y348/H348,"0")+IFERROR(Y349/H349,"0")+IFERROR(Y350/H350,"0")+IFERROR(Y351/H351,"0")+IFERROR(Y352/H352,"0")+IFERROR(Y353/H353,"0")+IFERROR(Y354/H354,"0")</f>
        <v>0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0</v>
      </c>
      <c r="AA355" s="576"/>
      <c r="AB355" s="576"/>
      <c r="AC355" s="576"/>
    </row>
    <row r="356" spans="1:68" x14ac:dyDescent="0.2">
      <c r="A356" s="590"/>
      <c r="B356" s="590"/>
      <c r="C356" s="590"/>
      <c r="D356" s="590"/>
      <c r="E356" s="590"/>
      <c r="F356" s="590"/>
      <c r="G356" s="590"/>
      <c r="H356" s="590"/>
      <c r="I356" s="590"/>
      <c r="J356" s="590"/>
      <c r="K356" s="590"/>
      <c r="L356" s="590"/>
      <c r="M356" s="590"/>
      <c r="N356" s="590"/>
      <c r="O356" s="602"/>
      <c r="P356" s="594" t="s">
        <v>72</v>
      </c>
      <c r="Q356" s="595"/>
      <c r="R356" s="595"/>
      <c r="S356" s="595"/>
      <c r="T356" s="595"/>
      <c r="U356" s="595"/>
      <c r="V356" s="596"/>
      <c r="W356" s="37" t="s">
        <v>70</v>
      </c>
      <c r="X356" s="575">
        <f>IFERROR(SUM(X348:X354),"0")</f>
        <v>0</v>
      </c>
      <c r="Y356" s="575">
        <f>IFERROR(SUM(Y348:Y354),"0")</f>
        <v>0</v>
      </c>
      <c r="Z356" s="37"/>
      <c r="AA356" s="576"/>
      <c r="AB356" s="576"/>
      <c r="AC356" s="576"/>
    </row>
    <row r="357" spans="1:68" ht="14.25" customHeight="1" x14ac:dyDescent="0.25">
      <c r="A357" s="589" t="s">
        <v>139</v>
      </c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590"/>
      <c r="P357" s="590"/>
      <c r="Q357" s="590"/>
      <c r="R357" s="590"/>
      <c r="S357" s="590"/>
      <c r="T357" s="590"/>
      <c r="U357" s="590"/>
      <c r="V357" s="590"/>
      <c r="W357" s="590"/>
      <c r="X357" s="590"/>
      <c r="Y357" s="590"/>
      <c r="Z357" s="590"/>
      <c r="AA357" s="569"/>
      <c r="AB357" s="569"/>
      <c r="AC357" s="569"/>
    </row>
    <row r="358" spans="1:68" ht="27" customHeight="1" x14ac:dyDescent="0.25">
      <c r="A358" s="54" t="s">
        <v>574</v>
      </c>
      <c r="B358" s="54" t="s">
        <v>575</v>
      </c>
      <c r="C358" s="31">
        <v>4301020178</v>
      </c>
      <c r="D358" s="583">
        <v>4607091383980</v>
      </c>
      <c r="E358" s="584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106</v>
      </c>
      <c r="L358" s="32" t="s">
        <v>112</v>
      </c>
      <c r="M358" s="33" t="s">
        <v>107</v>
      </c>
      <c r="N358" s="33"/>
      <c r="O358" s="32">
        <v>50</v>
      </c>
      <c r="P358" s="7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70</v>
      </c>
      <c r="X358" s="573">
        <v>0</v>
      </c>
      <c r="Y358" s="574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413" t="s">
        <v>576</v>
      </c>
      <c r="AG358" s="64"/>
      <c r="AJ358" s="68" t="s">
        <v>113</v>
      </c>
      <c r="AK358" s="68">
        <v>720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16.5" customHeight="1" x14ac:dyDescent="0.25">
      <c r="A359" s="54" t="s">
        <v>577</v>
      </c>
      <c r="B359" s="54" t="s">
        <v>578</v>
      </c>
      <c r="C359" s="31">
        <v>4301020179</v>
      </c>
      <c r="D359" s="583">
        <v>4607091384178</v>
      </c>
      <c r="E359" s="584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111</v>
      </c>
      <c r="L359" s="32"/>
      <c r="M359" s="33" t="s">
        <v>107</v>
      </c>
      <c r="N359" s="33"/>
      <c r="O359" s="32">
        <v>50</v>
      </c>
      <c r="P359" s="8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70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576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601"/>
      <c r="B360" s="590"/>
      <c r="C360" s="590"/>
      <c r="D360" s="590"/>
      <c r="E360" s="590"/>
      <c r="F360" s="590"/>
      <c r="G360" s="590"/>
      <c r="H360" s="590"/>
      <c r="I360" s="590"/>
      <c r="J360" s="590"/>
      <c r="K360" s="590"/>
      <c r="L360" s="590"/>
      <c r="M360" s="590"/>
      <c r="N360" s="590"/>
      <c r="O360" s="602"/>
      <c r="P360" s="594" t="s">
        <v>72</v>
      </c>
      <c r="Q360" s="595"/>
      <c r="R360" s="595"/>
      <c r="S360" s="595"/>
      <c r="T360" s="595"/>
      <c r="U360" s="595"/>
      <c r="V360" s="596"/>
      <c r="W360" s="37" t="s">
        <v>73</v>
      </c>
      <c r="X360" s="575">
        <f>IFERROR(X358/H358,"0")+IFERROR(X359/H359,"0")</f>
        <v>0</v>
      </c>
      <c r="Y360" s="575">
        <f>IFERROR(Y358/H358,"0")+IFERROR(Y359/H359,"0")</f>
        <v>0</v>
      </c>
      <c r="Z360" s="575">
        <f>IFERROR(IF(Z358="",0,Z358),"0")+IFERROR(IF(Z359="",0,Z359),"0")</f>
        <v>0</v>
      </c>
      <c r="AA360" s="576"/>
      <c r="AB360" s="576"/>
      <c r="AC360" s="576"/>
    </row>
    <row r="361" spans="1:68" x14ac:dyDescent="0.2">
      <c r="A361" s="590"/>
      <c r="B361" s="590"/>
      <c r="C361" s="590"/>
      <c r="D361" s="590"/>
      <c r="E361" s="590"/>
      <c r="F361" s="590"/>
      <c r="G361" s="590"/>
      <c r="H361" s="590"/>
      <c r="I361" s="590"/>
      <c r="J361" s="590"/>
      <c r="K361" s="590"/>
      <c r="L361" s="590"/>
      <c r="M361" s="590"/>
      <c r="N361" s="590"/>
      <c r="O361" s="602"/>
      <c r="P361" s="594" t="s">
        <v>72</v>
      </c>
      <c r="Q361" s="595"/>
      <c r="R361" s="595"/>
      <c r="S361" s="595"/>
      <c r="T361" s="595"/>
      <c r="U361" s="595"/>
      <c r="V361" s="596"/>
      <c r="W361" s="37" t="s">
        <v>70</v>
      </c>
      <c r="X361" s="575">
        <f>IFERROR(SUM(X358:X359),"0")</f>
        <v>0</v>
      </c>
      <c r="Y361" s="575">
        <f>IFERROR(SUM(Y358:Y359),"0")</f>
        <v>0</v>
      </c>
      <c r="Z361" s="37"/>
      <c r="AA361" s="576"/>
      <c r="AB361" s="576"/>
      <c r="AC361" s="576"/>
    </row>
    <row r="362" spans="1:68" ht="14.25" customHeight="1" x14ac:dyDescent="0.25">
      <c r="A362" s="589" t="s">
        <v>74</v>
      </c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590"/>
      <c r="P362" s="590"/>
      <c r="Q362" s="590"/>
      <c r="R362" s="590"/>
      <c r="S362" s="590"/>
      <c r="T362" s="590"/>
      <c r="U362" s="590"/>
      <c r="V362" s="590"/>
      <c r="W362" s="590"/>
      <c r="X362" s="590"/>
      <c r="Y362" s="590"/>
      <c r="Z362" s="590"/>
      <c r="AA362" s="569"/>
      <c r="AB362" s="569"/>
      <c r="AC362" s="569"/>
    </row>
    <row r="363" spans="1:68" ht="27" customHeight="1" x14ac:dyDescent="0.25">
      <c r="A363" s="54" t="s">
        <v>579</v>
      </c>
      <c r="B363" s="54" t="s">
        <v>580</v>
      </c>
      <c r="C363" s="31">
        <v>4301051903</v>
      </c>
      <c r="D363" s="583">
        <v>4607091383928</v>
      </c>
      <c r="E363" s="584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106</v>
      </c>
      <c r="L363" s="32"/>
      <c r="M363" s="33" t="s">
        <v>78</v>
      </c>
      <c r="N363" s="33"/>
      <c r="O363" s="32">
        <v>40</v>
      </c>
      <c r="P363" s="9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70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581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582</v>
      </c>
      <c r="B364" s="54" t="s">
        <v>583</v>
      </c>
      <c r="C364" s="31">
        <v>4301051897</v>
      </c>
      <c r="D364" s="583">
        <v>4607091384260</v>
      </c>
      <c r="E364" s="584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70</v>
      </c>
      <c r="X364" s="573">
        <v>0</v>
      </c>
      <c r="Y364" s="57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584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601"/>
      <c r="B365" s="590"/>
      <c r="C365" s="590"/>
      <c r="D365" s="590"/>
      <c r="E365" s="590"/>
      <c r="F365" s="590"/>
      <c r="G365" s="590"/>
      <c r="H365" s="590"/>
      <c r="I365" s="590"/>
      <c r="J365" s="590"/>
      <c r="K365" s="590"/>
      <c r="L365" s="590"/>
      <c r="M365" s="590"/>
      <c r="N365" s="590"/>
      <c r="O365" s="602"/>
      <c r="P365" s="594" t="s">
        <v>72</v>
      </c>
      <c r="Q365" s="595"/>
      <c r="R365" s="595"/>
      <c r="S365" s="595"/>
      <c r="T365" s="595"/>
      <c r="U365" s="595"/>
      <c r="V365" s="596"/>
      <c r="W365" s="37" t="s">
        <v>73</v>
      </c>
      <c r="X365" s="575">
        <f>IFERROR(X363/H363,"0")+IFERROR(X364/H364,"0")</f>
        <v>0</v>
      </c>
      <c r="Y365" s="575">
        <f>IFERROR(Y363/H363,"0")+IFERROR(Y364/H364,"0")</f>
        <v>0</v>
      </c>
      <c r="Z365" s="575">
        <f>IFERROR(IF(Z363="",0,Z363),"0")+IFERROR(IF(Z364="",0,Z364),"0")</f>
        <v>0</v>
      </c>
      <c r="AA365" s="576"/>
      <c r="AB365" s="576"/>
      <c r="AC365" s="576"/>
    </row>
    <row r="366" spans="1:68" x14ac:dyDescent="0.2">
      <c r="A366" s="590"/>
      <c r="B366" s="590"/>
      <c r="C366" s="590"/>
      <c r="D366" s="590"/>
      <c r="E366" s="590"/>
      <c r="F366" s="590"/>
      <c r="G366" s="590"/>
      <c r="H366" s="590"/>
      <c r="I366" s="590"/>
      <c r="J366" s="590"/>
      <c r="K366" s="590"/>
      <c r="L366" s="590"/>
      <c r="M366" s="590"/>
      <c r="N366" s="590"/>
      <c r="O366" s="602"/>
      <c r="P366" s="594" t="s">
        <v>72</v>
      </c>
      <c r="Q366" s="595"/>
      <c r="R366" s="595"/>
      <c r="S366" s="595"/>
      <c r="T366" s="595"/>
      <c r="U366" s="595"/>
      <c r="V366" s="596"/>
      <c r="W366" s="37" t="s">
        <v>70</v>
      </c>
      <c r="X366" s="575">
        <f>IFERROR(SUM(X363:X364),"0")</f>
        <v>0</v>
      </c>
      <c r="Y366" s="575">
        <f>IFERROR(SUM(Y363:Y364),"0")</f>
        <v>0</v>
      </c>
      <c r="Z366" s="37"/>
      <c r="AA366" s="576"/>
      <c r="AB366" s="576"/>
      <c r="AC366" s="576"/>
    </row>
    <row r="367" spans="1:68" ht="14.25" customHeight="1" x14ac:dyDescent="0.25">
      <c r="A367" s="589" t="s">
        <v>174</v>
      </c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590"/>
      <c r="P367" s="590"/>
      <c r="Q367" s="590"/>
      <c r="R367" s="590"/>
      <c r="S367" s="590"/>
      <c r="T367" s="590"/>
      <c r="U367" s="590"/>
      <c r="V367" s="590"/>
      <c r="W367" s="590"/>
      <c r="X367" s="590"/>
      <c r="Y367" s="590"/>
      <c r="Z367" s="590"/>
      <c r="AA367" s="569"/>
      <c r="AB367" s="569"/>
      <c r="AC367" s="569"/>
    </row>
    <row r="368" spans="1:68" ht="27" customHeight="1" x14ac:dyDescent="0.25">
      <c r="A368" s="54" t="s">
        <v>585</v>
      </c>
      <c r="B368" s="54" t="s">
        <v>586</v>
      </c>
      <c r="C368" s="31">
        <v>4301060439</v>
      </c>
      <c r="D368" s="583">
        <v>4607091384673</v>
      </c>
      <c r="E368" s="584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106</v>
      </c>
      <c r="L368" s="32"/>
      <c r="M368" s="33" t="s">
        <v>78</v>
      </c>
      <c r="N368" s="33"/>
      <c r="O368" s="32">
        <v>30</v>
      </c>
      <c r="P368" s="89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70</v>
      </c>
      <c r="X368" s="573">
        <v>0</v>
      </c>
      <c r="Y368" s="57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21" t="s">
        <v>587</v>
      </c>
      <c r="AG368" s="64"/>
      <c r="AJ368" s="68"/>
      <c r="AK368" s="68">
        <v>0</v>
      </c>
      <c r="BB368" s="422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601"/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602"/>
      <c r="P369" s="594" t="s">
        <v>72</v>
      </c>
      <c r="Q369" s="595"/>
      <c r="R369" s="595"/>
      <c r="S369" s="595"/>
      <c r="T369" s="595"/>
      <c r="U369" s="595"/>
      <c r="V369" s="596"/>
      <c r="W369" s="37" t="s">
        <v>73</v>
      </c>
      <c r="X369" s="575">
        <f>IFERROR(X368/H368,"0")</f>
        <v>0</v>
      </c>
      <c r="Y369" s="575">
        <f>IFERROR(Y368/H368,"0")</f>
        <v>0</v>
      </c>
      <c r="Z369" s="575">
        <f>IFERROR(IF(Z368="",0,Z368),"0")</f>
        <v>0</v>
      </c>
      <c r="AA369" s="576"/>
      <c r="AB369" s="576"/>
      <c r="AC369" s="576"/>
    </row>
    <row r="370" spans="1:68" x14ac:dyDescent="0.2">
      <c r="A370" s="590"/>
      <c r="B370" s="590"/>
      <c r="C370" s="590"/>
      <c r="D370" s="590"/>
      <c r="E370" s="590"/>
      <c r="F370" s="590"/>
      <c r="G370" s="590"/>
      <c r="H370" s="590"/>
      <c r="I370" s="590"/>
      <c r="J370" s="590"/>
      <c r="K370" s="590"/>
      <c r="L370" s="590"/>
      <c r="M370" s="590"/>
      <c r="N370" s="590"/>
      <c r="O370" s="602"/>
      <c r="P370" s="594" t="s">
        <v>72</v>
      </c>
      <c r="Q370" s="595"/>
      <c r="R370" s="595"/>
      <c r="S370" s="595"/>
      <c r="T370" s="595"/>
      <c r="U370" s="595"/>
      <c r="V370" s="596"/>
      <c r="W370" s="37" t="s">
        <v>70</v>
      </c>
      <c r="X370" s="575">
        <f>IFERROR(SUM(X368:X368),"0")</f>
        <v>0</v>
      </c>
      <c r="Y370" s="575">
        <f>IFERROR(SUM(Y368:Y368),"0")</f>
        <v>0</v>
      </c>
      <c r="Z370" s="37"/>
      <c r="AA370" s="576"/>
      <c r="AB370" s="576"/>
      <c r="AC370" s="576"/>
    </row>
    <row r="371" spans="1:68" ht="16.5" customHeight="1" x14ac:dyDescent="0.25">
      <c r="A371" s="591" t="s">
        <v>588</v>
      </c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590"/>
      <c r="P371" s="590"/>
      <c r="Q371" s="590"/>
      <c r="R371" s="590"/>
      <c r="S371" s="590"/>
      <c r="T371" s="590"/>
      <c r="U371" s="590"/>
      <c r="V371" s="590"/>
      <c r="W371" s="590"/>
      <c r="X371" s="590"/>
      <c r="Y371" s="590"/>
      <c r="Z371" s="590"/>
      <c r="AA371" s="568"/>
      <c r="AB371" s="568"/>
      <c r="AC371" s="568"/>
    </row>
    <row r="372" spans="1:68" ht="14.25" customHeight="1" x14ac:dyDescent="0.25">
      <c r="A372" s="589" t="s">
        <v>103</v>
      </c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590"/>
      <c r="P372" s="590"/>
      <c r="Q372" s="590"/>
      <c r="R372" s="590"/>
      <c r="S372" s="590"/>
      <c r="T372" s="590"/>
      <c r="U372" s="590"/>
      <c r="V372" s="590"/>
      <c r="W372" s="590"/>
      <c r="X372" s="590"/>
      <c r="Y372" s="590"/>
      <c r="Z372" s="590"/>
      <c r="AA372" s="569"/>
      <c r="AB372" s="569"/>
      <c r="AC372" s="569"/>
    </row>
    <row r="373" spans="1:68" ht="37.5" customHeight="1" x14ac:dyDescent="0.25">
      <c r="A373" s="54" t="s">
        <v>589</v>
      </c>
      <c r="B373" s="54" t="s">
        <v>590</v>
      </c>
      <c r="C373" s="31">
        <v>4301011873</v>
      </c>
      <c r="D373" s="583">
        <v>4680115881907</v>
      </c>
      <c r="E373" s="584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9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70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591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592</v>
      </c>
      <c r="B374" s="54" t="s">
        <v>593</v>
      </c>
      <c r="C374" s="31">
        <v>4301011874</v>
      </c>
      <c r="D374" s="583">
        <v>4680115884892</v>
      </c>
      <c r="E374" s="584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70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594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595</v>
      </c>
      <c r="B375" s="54" t="s">
        <v>596</v>
      </c>
      <c r="C375" s="31">
        <v>4301011875</v>
      </c>
      <c r="D375" s="583">
        <v>4680115884885</v>
      </c>
      <c r="E375" s="584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7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70</v>
      </c>
      <c r="X375" s="573">
        <v>0</v>
      </c>
      <c r="Y375" s="57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594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597</v>
      </c>
      <c r="B376" s="54" t="s">
        <v>598</v>
      </c>
      <c r="C376" s="31">
        <v>4301011871</v>
      </c>
      <c r="D376" s="583">
        <v>4680115884908</v>
      </c>
      <c r="E376" s="584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60</v>
      </c>
      <c r="P376" s="70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70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594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601"/>
      <c r="B377" s="590"/>
      <c r="C377" s="590"/>
      <c r="D377" s="590"/>
      <c r="E377" s="590"/>
      <c r="F377" s="590"/>
      <c r="G377" s="590"/>
      <c r="H377" s="590"/>
      <c r="I377" s="590"/>
      <c r="J377" s="590"/>
      <c r="K377" s="590"/>
      <c r="L377" s="590"/>
      <c r="M377" s="590"/>
      <c r="N377" s="590"/>
      <c r="O377" s="602"/>
      <c r="P377" s="594" t="s">
        <v>72</v>
      </c>
      <c r="Q377" s="595"/>
      <c r="R377" s="595"/>
      <c r="S377" s="595"/>
      <c r="T377" s="595"/>
      <c r="U377" s="595"/>
      <c r="V377" s="596"/>
      <c r="W377" s="37" t="s">
        <v>73</v>
      </c>
      <c r="X377" s="575">
        <f>IFERROR(X373/H373,"0")+IFERROR(X374/H374,"0")+IFERROR(X375/H375,"0")+IFERROR(X376/H376,"0")</f>
        <v>0</v>
      </c>
      <c r="Y377" s="575">
        <f>IFERROR(Y373/H373,"0")+IFERROR(Y374/H374,"0")+IFERROR(Y375/H375,"0")+IFERROR(Y376/H376,"0")</f>
        <v>0</v>
      </c>
      <c r="Z377" s="575">
        <f>IFERROR(IF(Z373="",0,Z373),"0")+IFERROR(IF(Z374="",0,Z374),"0")+IFERROR(IF(Z375="",0,Z375),"0")+IFERROR(IF(Z376="",0,Z376),"0")</f>
        <v>0</v>
      </c>
      <c r="AA377" s="576"/>
      <c r="AB377" s="576"/>
      <c r="AC377" s="576"/>
    </row>
    <row r="378" spans="1:68" x14ac:dyDescent="0.2">
      <c r="A378" s="590"/>
      <c r="B378" s="590"/>
      <c r="C378" s="590"/>
      <c r="D378" s="590"/>
      <c r="E378" s="590"/>
      <c r="F378" s="590"/>
      <c r="G378" s="590"/>
      <c r="H378" s="590"/>
      <c r="I378" s="590"/>
      <c r="J378" s="590"/>
      <c r="K378" s="590"/>
      <c r="L378" s="590"/>
      <c r="M378" s="590"/>
      <c r="N378" s="590"/>
      <c r="O378" s="602"/>
      <c r="P378" s="594" t="s">
        <v>72</v>
      </c>
      <c r="Q378" s="595"/>
      <c r="R378" s="595"/>
      <c r="S378" s="595"/>
      <c r="T378" s="595"/>
      <c r="U378" s="595"/>
      <c r="V378" s="596"/>
      <c r="W378" s="37" t="s">
        <v>70</v>
      </c>
      <c r="X378" s="575">
        <f>IFERROR(SUM(X373:X376),"0")</f>
        <v>0</v>
      </c>
      <c r="Y378" s="575">
        <f>IFERROR(SUM(Y373:Y376),"0")</f>
        <v>0</v>
      </c>
      <c r="Z378" s="37"/>
      <c r="AA378" s="576"/>
      <c r="AB378" s="576"/>
      <c r="AC378" s="576"/>
    </row>
    <row r="379" spans="1:68" ht="14.25" customHeight="1" x14ac:dyDescent="0.25">
      <c r="A379" s="589" t="s">
        <v>64</v>
      </c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590"/>
      <c r="P379" s="590"/>
      <c r="Q379" s="590"/>
      <c r="R379" s="590"/>
      <c r="S379" s="590"/>
      <c r="T379" s="590"/>
      <c r="U379" s="590"/>
      <c r="V379" s="590"/>
      <c r="W379" s="590"/>
      <c r="X379" s="590"/>
      <c r="Y379" s="590"/>
      <c r="Z379" s="590"/>
      <c r="AA379" s="569"/>
      <c r="AB379" s="569"/>
      <c r="AC379" s="569"/>
    </row>
    <row r="380" spans="1:68" ht="27" customHeight="1" x14ac:dyDescent="0.25">
      <c r="A380" s="54" t="s">
        <v>599</v>
      </c>
      <c r="B380" s="54" t="s">
        <v>600</v>
      </c>
      <c r="C380" s="31">
        <v>4301031303</v>
      </c>
      <c r="D380" s="583">
        <v>4607091384802</v>
      </c>
      <c r="E380" s="584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111</v>
      </c>
      <c r="L380" s="32"/>
      <c r="M380" s="33" t="s">
        <v>68</v>
      </c>
      <c r="N380" s="33"/>
      <c r="O380" s="32">
        <v>35</v>
      </c>
      <c r="P380" s="76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70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601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601"/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602"/>
      <c r="P381" s="594" t="s">
        <v>72</v>
      </c>
      <c r="Q381" s="595"/>
      <c r="R381" s="595"/>
      <c r="S381" s="595"/>
      <c r="T381" s="595"/>
      <c r="U381" s="595"/>
      <c r="V381" s="596"/>
      <c r="W381" s="37" t="s">
        <v>73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x14ac:dyDescent="0.2">
      <c r="A382" s="590"/>
      <c r="B382" s="590"/>
      <c r="C382" s="590"/>
      <c r="D382" s="590"/>
      <c r="E382" s="590"/>
      <c r="F382" s="590"/>
      <c r="G382" s="590"/>
      <c r="H382" s="590"/>
      <c r="I382" s="590"/>
      <c r="J382" s="590"/>
      <c r="K382" s="590"/>
      <c r="L382" s="590"/>
      <c r="M382" s="590"/>
      <c r="N382" s="590"/>
      <c r="O382" s="602"/>
      <c r="P382" s="594" t="s">
        <v>72</v>
      </c>
      <c r="Q382" s="595"/>
      <c r="R382" s="595"/>
      <c r="S382" s="595"/>
      <c r="T382" s="595"/>
      <c r="U382" s="595"/>
      <c r="V382" s="596"/>
      <c r="W382" s="37" t="s">
        <v>70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customHeight="1" x14ac:dyDescent="0.25">
      <c r="A383" s="589" t="s">
        <v>74</v>
      </c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590"/>
      <c r="P383" s="590"/>
      <c r="Q383" s="590"/>
      <c r="R383" s="590"/>
      <c r="S383" s="590"/>
      <c r="T383" s="590"/>
      <c r="U383" s="590"/>
      <c r="V383" s="590"/>
      <c r="W383" s="590"/>
      <c r="X383" s="590"/>
      <c r="Y383" s="590"/>
      <c r="Z383" s="590"/>
      <c r="AA383" s="569"/>
      <c r="AB383" s="569"/>
      <c r="AC383" s="569"/>
    </row>
    <row r="384" spans="1:68" ht="27" customHeight="1" x14ac:dyDescent="0.25">
      <c r="A384" s="54" t="s">
        <v>602</v>
      </c>
      <c r="B384" s="54" t="s">
        <v>603</v>
      </c>
      <c r="C384" s="31">
        <v>4301051899</v>
      </c>
      <c r="D384" s="583">
        <v>4607091384246</v>
      </c>
      <c r="E384" s="584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70</v>
      </c>
      <c r="X384" s="573">
        <v>0</v>
      </c>
      <c r="Y384" s="574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33" t="s">
        <v>604</v>
      </c>
      <c r="AG384" s="64"/>
      <c r="AJ384" s="68"/>
      <c r="AK384" s="68">
        <v>0</v>
      </c>
      <c r="BB384" s="43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605</v>
      </c>
      <c r="B385" s="54" t="s">
        <v>606</v>
      </c>
      <c r="C385" s="31">
        <v>4301051660</v>
      </c>
      <c r="D385" s="583">
        <v>4607091384253</v>
      </c>
      <c r="E385" s="584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77</v>
      </c>
      <c r="L385" s="32"/>
      <c r="M385" s="33" t="s">
        <v>78</v>
      </c>
      <c r="N385" s="33"/>
      <c r="O385" s="32">
        <v>40</v>
      </c>
      <c r="P385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70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604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601"/>
      <c r="B386" s="590"/>
      <c r="C386" s="590"/>
      <c r="D386" s="590"/>
      <c r="E386" s="590"/>
      <c r="F386" s="590"/>
      <c r="G386" s="590"/>
      <c r="H386" s="590"/>
      <c r="I386" s="590"/>
      <c r="J386" s="590"/>
      <c r="K386" s="590"/>
      <c r="L386" s="590"/>
      <c r="M386" s="590"/>
      <c r="N386" s="590"/>
      <c r="O386" s="602"/>
      <c r="P386" s="594" t="s">
        <v>72</v>
      </c>
      <c r="Q386" s="595"/>
      <c r="R386" s="595"/>
      <c r="S386" s="595"/>
      <c r="T386" s="595"/>
      <c r="U386" s="595"/>
      <c r="V386" s="596"/>
      <c r="W386" s="37" t="s">
        <v>73</v>
      </c>
      <c r="X386" s="575">
        <f>IFERROR(X384/H384,"0")+IFERROR(X385/H385,"0")</f>
        <v>0</v>
      </c>
      <c r="Y386" s="575">
        <f>IFERROR(Y384/H384,"0")+IFERROR(Y385/H385,"0")</f>
        <v>0</v>
      </c>
      <c r="Z386" s="575">
        <f>IFERROR(IF(Z384="",0,Z384),"0")+IFERROR(IF(Z385="",0,Z385),"0")</f>
        <v>0</v>
      </c>
      <c r="AA386" s="576"/>
      <c r="AB386" s="576"/>
      <c r="AC386" s="576"/>
    </row>
    <row r="387" spans="1:68" x14ac:dyDescent="0.2">
      <c r="A387" s="590"/>
      <c r="B387" s="590"/>
      <c r="C387" s="590"/>
      <c r="D387" s="590"/>
      <c r="E387" s="590"/>
      <c r="F387" s="590"/>
      <c r="G387" s="590"/>
      <c r="H387" s="590"/>
      <c r="I387" s="590"/>
      <c r="J387" s="590"/>
      <c r="K387" s="590"/>
      <c r="L387" s="590"/>
      <c r="M387" s="590"/>
      <c r="N387" s="590"/>
      <c r="O387" s="602"/>
      <c r="P387" s="594" t="s">
        <v>72</v>
      </c>
      <c r="Q387" s="595"/>
      <c r="R387" s="595"/>
      <c r="S387" s="595"/>
      <c r="T387" s="595"/>
      <c r="U387" s="595"/>
      <c r="V387" s="596"/>
      <c r="W387" s="37" t="s">
        <v>70</v>
      </c>
      <c r="X387" s="575">
        <f>IFERROR(SUM(X384:X385),"0")</f>
        <v>0</v>
      </c>
      <c r="Y387" s="575">
        <f>IFERROR(SUM(Y384:Y385),"0")</f>
        <v>0</v>
      </c>
      <c r="Z387" s="37"/>
      <c r="AA387" s="576"/>
      <c r="AB387" s="576"/>
      <c r="AC387" s="576"/>
    </row>
    <row r="388" spans="1:68" ht="14.25" customHeight="1" x14ac:dyDescent="0.25">
      <c r="A388" s="589" t="s">
        <v>174</v>
      </c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590"/>
      <c r="P388" s="590"/>
      <c r="Q388" s="590"/>
      <c r="R388" s="590"/>
      <c r="S388" s="590"/>
      <c r="T388" s="590"/>
      <c r="U388" s="590"/>
      <c r="V388" s="590"/>
      <c r="W388" s="590"/>
      <c r="X388" s="590"/>
      <c r="Y388" s="590"/>
      <c r="Z388" s="590"/>
      <c r="AA388" s="569"/>
      <c r="AB388" s="569"/>
      <c r="AC388" s="569"/>
    </row>
    <row r="389" spans="1:68" ht="27" customHeight="1" x14ac:dyDescent="0.25">
      <c r="A389" s="54" t="s">
        <v>607</v>
      </c>
      <c r="B389" s="54" t="s">
        <v>608</v>
      </c>
      <c r="C389" s="31">
        <v>4301060441</v>
      </c>
      <c r="D389" s="583">
        <v>4607091389357</v>
      </c>
      <c r="E389" s="584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106</v>
      </c>
      <c r="L389" s="32"/>
      <c r="M389" s="33" t="s">
        <v>78</v>
      </c>
      <c r="N389" s="33"/>
      <c r="O389" s="32">
        <v>40</v>
      </c>
      <c r="P389" s="59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70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609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601"/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602"/>
      <c r="P390" s="594" t="s">
        <v>72</v>
      </c>
      <c r="Q390" s="595"/>
      <c r="R390" s="595"/>
      <c r="S390" s="595"/>
      <c r="T390" s="595"/>
      <c r="U390" s="595"/>
      <c r="V390" s="596"/>
      <c r="W390" s="37" t="s">
        <v>73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x14ac:dyDescent="0.2">
      <c r="A391" s="590"/>
      <c r="B391" s="590"/>
      <c r="C391" s="590"/>
      <c r="D391" s="590"/>
      <c r="E391" s="590"/>
      <c r="F391" s="590"/>
      <c r="G391" s="590"/>
      <c r="H391" s="590"/>
      <c r="I391" s="590"/>
      <c r="J391" s="590"/>
      <c r="K391" s="590"/>
      <c r="L391" s="590"/>
      <c r="M391" s="590"/>
      <c r="N391" s="590"/>
      <c r="O391" s="602"/>
      <c r="P391" s="594" t="s">
        <v>72</v>
      </c>
      <c r="Q391" s="595"/>
      <c r="R391" s="595"/>
      <c r="S391" s="595"/>
      <c r="T391" s="595"/>
      <c r="U391" s="595"/>
      <c r="V391" s="596"/>
      <c r="W391" s="37" t="s">
        <v>70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customHeight="1" x14ac:dyDescent="0.2">
      <c r="A392" s="657" t="s">
        <v>610</v>
      </c>
      <c r="B392" s="658"/>
      <c r="C392" s="658"/>
      <c r="D392" s="658"/>
      <c r="E392" s="658"/>
      <c r="F392" s="658"/>
      <c r="G392" s="658"/>
      <c r="H392" s="658"/>
      <c r="I392" s="658"/>
      <c r="J392" s="658"/>
      <c r="K392" s="658"/>
      <c r="L392" s="658"/>
      <c r="M392" s="658"/>
      <c r="N392" s="658"/>
      <c r="O392" s="658"/>
      <c r="P392" s="658"/>
      <c r="Q392" s="658"/>
      <c r="R392" s="658"/>
      <c r="S392" s="658"/>
      <c r="T392" s="658"/>
      <c r="U392" s="658"/>
      <c r="V392" s="658"/>
      <c r="W392" s="658"/>
      <c r="X392" s="658"/>
      <c r="Y392" s="658"/>
      <c r="Z392" s="658"/>
      <c r="AA392" s="48"/>
      <c r="AB392" s="48"/>
      <c r="AC392" s="48"/>
    </row>
    <row r="393" spans="1:68" ht="16.5" customHeight="1" x14ac:dyDescent="0.25">
      <c r="A393" s="591" t="s">
        <v>611</v>
      </c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590"/>
      <c r="P393" s="590"/>
      <c r="Q393" s="590"/>
      <c r="R393" s="590"/>
      <c r="S393" s="590"/>
      <c r="T393" s="590"/>
      <c r="U393" s="590"/>
      <c r="V393" s="590"/>
      <c r="W393" s="590"/>
      <c r="X393" s="590"/>
      <c r="Y393" s="590"/>
      <c r="Z393" s="590"/>
      <c r="AA393" s="568"/>
      <c r="AB393" s="568"/>
      <c r="AC393" s="568"/>
    </row>
    <row r="394" spans="1:68" ht="14.25" customHeight="1" x14ac:dyDescent="0.25">
      <c r="A394" s="589" t="s">
        <v>64</v>
      </c>
      <c r="B394" s="590"/>
      <c r="C394" s="590"/>
      <c r="D394" s="590"/>
      <c r="E394" s="590"/>
      <c r="F394" s="590"/>
      <c r="G394" s="590"/>
      <c r="H394" s="590"/>
      <c r="I394" s="590"/>
      <c r="J394" s="590"/>
      <c r="K394" s="590"/>
      <c r="L394" s="590"/>
      <c r="M394" s="590"/>
      <c r="N394" s="590"/>
      <c r="O394" s="590"/>
      <c r="P394" s="590"/>
      <c r="Q394" s="590"/>
      <c r="R394" s="590"/>
      <c r="S394" s="590"/>
      <c r="T394" s="590"/>
      <c r="U394" s="590"/>
      <c r="V394" s="590"/>
      <c r="W394" s="590"/>
      <c r="X394" s="590"/>
      <c r="Y394" s="590"/>
      <c r="Z394" s="590"/>
      <c r="AA394" s="569"/>
      <c r="AB394" s="569"/>
      <c r="AC394" s="569"/>
    </row>
    <row r="395" spans="1:68" ht="27" customHeight="1" x14ac:dyDescent="0.25">
      <c r="A395" s="54" t="s">
        <v>612</v>
      </c>
      <c r="B395" s="54" t="s">
        <v>613</v>
      </c>
      <c r="C395" s="31">
        <v>4301031405</v>
      </c>
      <c r="D395" s="583">
        <v>4680115886100</v>
      </c>
      <c r="E395" s="584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8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70</v>
      </c>
      <c r="X395" s="573">
        <v>0</v>
      </c>
      <c r="Y395" s="574">
        <f t="shared" ref="Y395:Y404" si="63"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39" t="s">
        <v>614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0</v>
      </c>
      <c r="BN395" s="64">
        <f t="shared" ref="BN395:BN404" si="65">IFERROR(Y395*I395/H395,"0")</f>
        <v>0</v>
      </c>
      <c r="BO395" s="64">
        <f t="shared" ref="BO395:BO404" si="66">IFERROR(1/J395*(X395/H395),"0")</f>
        <v>0</v>
      </c>
      <c r="BP395" s="64">
        <f t="shared" ref="BP395:BP404" si="67">IFERROR(1/J395*(Y395/H395),"0")</f>
        <v>0</v>
      </c>
    </row>
    <row r="396" spans="1:68" ht="27" customHeight="1" x14ac:dyDescent="0.25">
      <c r="A396" s="54" t="s">
        <v>615</v>
      </c>
      <c r="B396" s="54" t="s">
        <v>616</v>
      </c>
      <c r="C396" s="31">
        <v>4301031382</v>
      </c>
      <c r="D396" s="583">
        <v>4680115886117</v>
      </c>
      <c r="E396" s="584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70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617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615</v>
      </c>
      <c r="B397" s="54" t="s">
        <v>618</v>
      </c>
      <c r="C397" s="31">
        <v>4301031406</v>
      </c>
      <c r="D397" s="583">
        <v>4680115886117</v>
      </c>
      <c r="E397" s="584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70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customHeight="1" x14ac:dyDescent="0.25">
      <c r="A398" s="54" t="s">
        <v>619</v>
      </c>
      <c r="B398" s="54" t="s">
        <v>620</v>
      </c>
      <c r="C398" s="31">
        <v>4301031402</v>
      </c>
      <c r="D398" s="583">
        <v>4680115886124</v>
      </c>
      <c r="E398" s="584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1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70</v>
      </c>
      <c r="X398" s="573">
        <v>0</v>
      </c>
      <c r="Y398" s="57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622</v>
      </c>
      <c r="B399" s="54" t="s">
        <v>623</v>
      </c>
      <c r="C399" s="31">
        <v>4301031366</v>
      </c>
      <c r="D399" s="583">
        <v>4680115883147</v>
      </c>
      <c r="E399" s="584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70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624</v>
      </c>
      <c r="B400" s="54" t="s">
        <v>625</v>
      </c>
      <c r="C400" s="31">
        <v>4301031362</v>
      </c>
      <c r="D400" s="583">
        <v>4607091384338</v>
      </c>
      <c r="E400" s="584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6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70</v>
      </c>
      <c r="X400" s="573">
        <v>0</v>
      </c>
      <c r="Y400" s="574">
        <f t="shared" si="63"/>
        <v>0</v>
      </c>
      <c r="Z400" s="36" t="str">
        <f t="shared" si="68"/>
        <v/>
      </c>
      <c r="AA400" s="56"/>
      <c r="AB400" s="57"/>
      <c r="AC400" s="449" t="s">
        <v>614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37.5" customHeight="1" x14ac:dyDescent="0.25">
      <c r="A401" s="54" t="s">
        <v>626</v>
      </c>
      <c r="B401" s="54" t="s">
        <v>627</v>
      </c>
      <c r="C401" s="31">
        <v>4301031361</v>
      </c>
      <c r="D401" s="583">
        <v>4607091389524</v>
      </c>
      <c r="E401" s="584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70</v>
      </c>
      <c r="X401" s="573">
        <v>0</v>
      </c>
      <c r="Y401" s="574">
        <f t="shared" si="63"/>
        <v>0</v>
      </c>
      <c r="Z401" s="36" t="str">
        <f t="shared" si="68"/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629</v>
      </c>
      <c r="B402" s="54" t="s">
        <v>630</v>
      </c>
      <c r="C402" s="31">
        <v>4301031364</v>
      </c>
      <c r="D402" s="583">
        <v>4680115883161</v>
      </c>
      <c r="E402" s="584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70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customHeight="1" x14ac:dyDescent="0.25">
      <c r="A403" s="54" t="s">
        <v>632</v>
      </c>
      <c r="B403" s="54" t="s">
        <v>633</v>
      </c>
      <c r="C403" s="31">
        <v>4301031358</v>
      </c>
      <c r="D403" s="583">
        <v>4607091389531</v>
      </c>
      <c r="E403" s="584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70</v>
      </c>
      <c r="X403" s="573">
        <v>0</v>
      </c>
      <c r="Y403" s="574">
        <f t="shared" si="63"/>
        <v>0</v>
      </c>
      <c r="Z403" s="36" t="str">
        <f t="shared" si="68"/>
        <v/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37.5" customHeight="1" x14ac:dyDescent="0.25">
      <c r="A404" s="54" t="s">
        <v>635</v>
      </c>
      <c r="B404" s="54" t="s">
        <v>636</v>
      </c>
      <c r="C404" s="31">
        <v>4301031360</v>
      </c>
      <c r="D404" s="583">
        <v>4607091384345</v>
      </c>
      <c r="E404" s="584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70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631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x14ac:dyDescent="0.2">
      <c r="A405" s="601"/>
      <c r="B405" s="590"/>
      <c r="C405" s="590"/>
      <c r="D405" s="590"/>
      <c r="E405" s="590"/>
      <c r="F405" s="590"/>
      <c r="G405" s="590"/>
      <c r="H405" s="590"/>
      <c r="I405" s="590"/>
      <c r="J405" s="590"/>
      <c r="K405" s="590"/>
      <c r="L405" s="590"/>
      <c r="M405" s="590"/>
      <c r="N405" s="590"/>
      <c r="O405" s="602"/>
      <c r="P405" s="594" t="s">
        <v>72</v>
      </c>
      <c r="Q405" s="595"/>
      <c r="R405" s="595"/>
      <c r="S405" s="595"/>
      <c r="T405" s="595"/>
      <c r="U405" s="595"/>
      <c r="V405" s="596"/>
      <c r="W405" s="37" t="s">
        <v>73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0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0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</v>
      </c>
      <c r="AA405" s="576"/>
      <c r="AB405" s="576"/>
      <c r="AC405" s="576"/>
    </row>
    <row r="406" spans="1:68" x14ac:dyDescent="0.2">
      <c r="A406" s="590"/>
      <c r="B406" s="590"/>
      <c r="C406" s="590"/>
      <c r="D406" s="590"/>
      <c r="E406" s="590"/>
      <c r="F406" s="590"/>
      <c r="G406" s="590"/>
      <c r="H406" s="590"/>
      <c r="I406" s="590"/>
      <c r="J406" s="590"/>
      <c r="K406" s="590"/>
      <c r="L406" s="590"/>
      <c r="M406" s="590"/>
      <c r="N406" s="590"/>
      <c r="O406" s="602"/>
      <c r="P406" s="594" t="s">
        <v>72</v>
      </c>
      <c r="Q406" s="595"/>
      <c r="R406" s="595"/>
      <c r="S406" s="595"/>
      <c r="T406" s="595"/>
      <c r="U406" s="595"/>
      <c r="V406" s="596"/>
      <c r="W406" s="37" t="s">
        <v>70</v>
      </c>
      <c r="X406" s="575">
        <f>IFERROR(SUM(X395:X404),"0")</f>
        <v>0</v>
      </c>
      <c r="Y406" s="575">
        <f>IFERROR(SUM(Y395:Y404),"0")</f>
        <v>0</v>
      </c>
      <c r="Z406" s="37"/>
      <c r="AA406" s="576"/>
      <c r="AB406" s="576"/>
      <c r="AC406" s="576"/>
    </row>
    <row r="407" spans="1:68" ht="14.25" customHeight="1" x14ac:dyDescent="0.25">
      <c r="A407" s="589" t="s">
        <v>74</v>
      </c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590"/>
      <c r="P407" s="590"/>
      <c r="Q407" s="590"/>
      <c r="R407" s="590"/>
      <c r="S407" s="590"/>
      <c r="T407" s="590"/>
      <c r="U407" s="590"/>
      <c r="V407" s="590"/>
      <c r="W407" s="590"/>
      <c r="X407" s="590"/>
      <c r="Y407" s="590"/>
      <c r="Z407" s="590"/>
      <c r="AA407" s="569"/>
      <c r="AB407" s="569"/>
      <c r="AC407" s="569"/>
    </row>
    <row r="408" spans="1:68" ht="27" customHeight="1" x14ac:dyDescent="0.25">
      <c r="A408" s="54" t="s">
        <v>637</v>
      </c>
      <c r="B408" s="54" t="s">
        <v>638</v>
      </c>
      <c r="C408" s="31">
        <v>4301051284</v>
      </c>
      <c r="D408" s="583">
        <v>4607091384352</v>
      </c>
      <c r="E408" s="584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111</v>
      </c>
      <c r="L408" s="32"/>
      <c r="M408" s="33" t="s">
        <v>78</v>
      </c>
      <c r="N408" s="33"/>
      <c r="O408" s="32">
        <v>45</v>
      </c>
      <c r="P40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70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639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640</v>
      </c>
      <c r="B409" s="54" t="s">
        <v>641</v>
      </c>
      <c r="C409" s="31">
        <v>4301051431</v>
      </c>
      <c r="D409" s="583">
        <v>4607091389654</v>
      </c>
      <c r="E409" s="584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77</v>
      </c>
      <c r="L409" s="32"/>
      <c r="M409" s="33" t="s">
        <v>78</v>
      </c>
      <c r="N409" s="33"/>
      <c r="O409" s="32">
        <v>45</v>
      </c>
      <c r="P409" s="8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70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642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601"/>
      <c r="B410" s="590"/>
      <c r="C410" s="590"/>
      <c r="D410" s="590"/>
      <c r="E410" s="590"/>
      <c r="F410" s="590"/>
      <c r="G410" s="590"/>
      <c r="H410" s="590"/>
      <c r="I410" s="590"/>
      <c r="J410" s="590"/>
      <c r="K410" s="590"/>
      <c r="L410" s="590"/>
      <c r="M410" s="590"/>
      <c r="N410" s="590"/>
      <c r="O410" s="602"/>
      <c r="P410" s="594" t="s">
        <v>72</v>
      </c>
      <c r="Q410" s="595"/>
      <c r="R410" s="595"/>
      <c r="S410" s="595"/>
      <c r="T410" s="595"/>
      <c r="U410" s="595"/>
      <c r="V410" s="596"/>
      <c r="W410" s="37" t="s">
        <v>73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x14ac:dyDescent="0.2">
      <c r="A411" s="590"/>
      <c r="B411" s="590"/>
      <c r="C411" s="590"/>
      <c r="D411" s="590"/>
      <c r="E411" s="590"/>
      <c r="F411" s="590"/>
      <c r="G411" s="590"/>
      <c r="H411" s="590"/>
      <c r="I411" s="590"/>
      <c r="J411" s="590"/>
      <c r="K411" s="590"/>
      <c r="L411" s="590"/>
      <c r="M411" s="590"/>
      <c r="N411" s="590"/>
      <c r="O411" s="602"/>
      <c r="P411" s="594" t="s">
        <v>72</v>
      </c>
      <c r="Q411" s="595"/>
      <c r="R411" s="595"/>
      <c r="S411" s="595"/>
      <c r="T411" s="595"/>
      <c r="U411" s="595"/>
      <c r="V411" s="596"/>
      <c r="W411" s="37" t="s">
        <v>70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customHeight="1" x14ac:dyDescent="0.25">
      <c r="A412" s="591" t="s">
        <v>643</v>
      </c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590"/>
      <c r="P412" s="590"/>
      <c r="Q412" s="590"/>
      <c r="R412" s="590"/>
      <c r="S412" s="590"/>
      <c r="T412" s="590"/>
      <c r="U412" s="590"/>
      <c r="V412" s="590"/>
      <c r="W412" s="590"/>
      <c r="X412" s="590"/>
      <c r="Y412" s="590"/>
      <c r="Z412" s="590"/>
      <c r="AA412" s="568"/>
      <c r="AB412" s="568"/>
      <c r="AC412" s="568"/>
    </row>
    <row r="413" spans="1:68" ht="14.25" customHeight="1" x14ac:dyDescent="0.25">
      <c r="A413" s="589" t="s">
        <v>139</v>
      </c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590"/>
      <c r="P413" s="590"/>
      <c r="Q413" s="590"/>
      <c r="R413" s="590"/>
      <c r="S413" s="590"/>
      <c r="T413" s="590"/>
      <c r="U413" s="590"/>
      <c r="V413" s="590"/>
      <c r="W413" s="590"/>
      <c r="X413" s="590"/>
      <c r="Y413" s="590"/>
      <c r="Z413" s="590"/>
      <c r="AA413" s="569"/>
      <c r="AB413" s="569"/>
      <c r="AC413" s="569"/>
    </row>
    <row r="414" spans="1:68" ht="27" customHeight="1" x14ac:dyDescent="0.25">
      <c r="A414" s="54" t="s">
        <v>644</v>
      </c>
      <c r="B414" s="54" t="s">
        <v>645</v>
      </c>
      <c r="C414" s="31">
        <v>4301020319</v>
      </c>
      <c r="D414" s="583">
        <v>4680115885240</v>
      </c>
      <c r="E414" s="584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77</v>
      </c>
      <c r="L414" s="32"/>
      <c r="M414" s="33" t="s">
        <v>68</v>
      </c>
      <c r="N414" s="33"/>
      <c r="O414" s="32">
        <v>40</v>
      </c>
      <c r="P414" s="69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70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647</v>
      </c>
      <c r="B415" s="54" t="s">
        <v>648</v>
      </c>
      <c r="C415" s="31">
        <v>4301020315</v>
      </c>
      <c r="D415" s="583">
        <v>4607091389364</v>
      </c>
      <c r="E415" s="584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85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649</v>
      </c>
      <c r="W415" s="35" t="s">
        <v>70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601"/>
      <c r="B416" s="590"/>
      <c r="C416" s="590"/>
      <c r="D416" s="590"/>
      <c r="E416" s="590"/>
      <c r="F416" s="590"/>
      <c r="G416" s="590"/>
      <c r="H416" s="590"/>
      <c r="I416" s="590"/>
      <c r="J416" s="590"/>
      <c r="K416" s="590"/>
      <c r="L416" s="590"/>
      <c r="M416" s="590"/>
      <c r="N416" s="590"/>
      <c r="O416" s="602"/>
      <c r="P416" s="594" t="s">
        <v>72</v>
      </c>
      <c r="Q416" s="595"/>
      <c r="R416" s="595"/>
      <c r="S416" s="595"/>
      <c r="T416" s="595"/>
      <c r="U416" s="595"/>
      <c r="V416" s="596"/>
      <c r="W416" s="37" t="s">
        <v>73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x14ac:dyDescent="0.2">
      <c r="A417" s="590"/>
      <c r="B417" s="590"/>
      <c r="C417" s="590"/>
      <c r="D417" s="590"/>
      <c r="E417" s="590"/>
      <c r="F417" s="590"/>
      <c r="G417" s="590"/>
      <c r="H417" s="590"/>
      <c r="I417" s="590"/>
      <c r="J417" s="590"/>
      <c r="K417" s="590"/>
      <c r="L417" s="590"/>
      <c r="M417" s="590"/>
      <c r="N417" s="590"/>
      <c r="O417" s="602"/>
      <c r="P417" s="594" t="s">
        <v>72</v>
      </c>
      <c r="Q417" s="595"/>
      <c r="R417" s="595"/>
      <c r="S417" s="595"/>
      <c r="T417" s="595"/>
      <c r="U417" s="595"/>
      <c r="V417" s="596"/>
      <c r="W417" s="37" t="s">
        <v>70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customHeight="1" x14ac:dyDescent="0.25">
      <c r="A418" s="589" t="s">
        <v>64</v>
      </c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590"/>
      <c r="P418" s="590"/>
      <c r="Q418" s="590"/>
      <c r="R418" s="590"/>
      <c r="S418" s="590"/>
      <c r="T418" s="590"/>
      <c r="U418" s="590"/>
      <c r="V418" s="590"/>
      <c r="W418" s="590"/>
      <c r="X418" s="590"/>
      <c r="Y418" s="590"/>
      <c r="Z418" s="590"/>
      <c r="AA418" s="569"/>
      <c r="AB418" s="569"/>
      <c r="AC418" s="569"/>
    </row>
    <row r="419" spans="1:68" ht="27" customHeight="1" x14ac:dyDescent="0.25">
      <c r="A419" s="54" t="s">
        <v>651</v>
      </c>
      <c r="B419" s="54" t="s">
        <v>652</v>
      </c>
      <c r="C419" s="31">
        <v>4301031403</v>
      </c>
      <c r="D419" s="583">
        <v>4680115886094</v>
      </c>
      <c r="E419" s="584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111</v>
      </c>
      <c r="L419" s="32"/>
      <c r="M419" s="33" t="s">
        <v>107</v>
      </c>
      <c r="N419" s="33"/>
      <c r="O419" s="32">
        <v>50</v>
      </c>
      <c r="P419" s="73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70</v>
      </c>
      <c r="X419" s="573">
        <v>0</v>
      </c>
      <c r="Y419" s="574">
        <f>IFERROR(IF(X419="",0,CEILING((X419/$H419),1)*$H419),"")</f>
        <v>0</v>
      </c>
      <c r="Z419" s="36" t="str">
        <f>IFERROR(IF(Y419=0,"",ROUNDUP(Y419/H419,0)*0.00902),"")</f>
        <v/>
      </c>
      <c r="AA419" s="56"/>
      <c r="AB419" s="57"/>
      <c r="AC419" s="467" t="s">
        <v>653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654</v>
      </c>
      <c r="B420" s="54" t="s">
        <v>655</v>
      </c>
      <c r="C420" s="31">
        <v>4301031363</v>
      </c>
      <c r="D420" s="583">
        <v>4607091389425</v>
      </c>
      <c r="E420" s="584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70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656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657</v>
      </c>
      <c r="B421" s="54" t="s">
        <v>658</v>
      </c>
      <c r="C421" s="31">
        <v>4301031373</v>
      </c>
      <c r="D421" s="583">
        <v>4680115880771</v>
      </c>
      <c r="E421" s="584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88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70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660</v>
      </c>
      <c r="B422" s="54" t="s">
        <v>661</v>
      </c>
      <c r="C422" s="31">
        <v>4301031359</v>
      </c>
      <c r="D422" s="583">
        <v>4607091389500</v>
      </c>
      <c r="E422" s="584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70</v>
      </c>
      <c r="X422" s="573">
        <v>0</v>
      </c>
      <c r="Y422" s="57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601"/>
      <c r="B423" s="590"/>
      <c r="C423" s="590"/>
      <c r="D423" s="590"/>
      <c r="E423" s="590"/>
      <c r="F423" s="590"/>
      <c r="G423" s="590"/>
      <c r="H423" s="590"/>
      <c r="I423" s="590"/>
      <c r="J423" s="590"/>
      <c r="K423" s="590"/>
      <c r="L423" s="590"/>
      <c r="M423" s="590"/>
      <c r="N423" s="590"/>
      <c r="O423" s="602"/>
      <c r="P423" s="594" t="s">
        <v>72</v>
      </c>
      <c r="Q423" s="595"/>
      <c r="R423" s="595"/>
      <c r="S423" s="595"/>
      <c r="T423" s="595"/>
      <c r="U423" s="595"/>
      <c r="V423" s="596"/>
      <c r="W423" s="37" t="s">
        <v>73</v>
      </c>
      <c r="X423" s="575">
        <f>IFERROR(X419/H419,"0")+IFERROR(X420/H420,"0")+IFERROR(X421/H421,"0")+IFERROR(X422/H422,"0")</f>
        <v>0</v>
      </c>
      <c r="Y423" s="575">
        <f>IFERROR(Y419/H419,"0")+IFERROR(Y420/H420,"0")+IFERROR(Y421/H421,"0")+IFERROR(Y422/H422,"0")</f>
        <v>0</v>
      </c>
      <c r="Z423" s="575">
        <f>IFERROR(IF(Z419="",0,Z419),"0")+IFERROR(IF(Z420="",0,Z420),"0")+IFERROR(IF(Z421="",0,Z421),"0")+IFERROR(IF(Z422="",0,Z422),"0")</f>
        <v>0</v>
      </c>
      <c r="AA423" s="576"/>
      <c r="AB423" s="576"/>
      <c r="AC423" s="576"/>
    </row>
    <row r="424" spans="1:68" x14ac:dyDescent="0.2">
      <c r="A424" s="590"/>
      <c r="B424" s="590"/>
      <c r="C424" s="590"/>
      <c r="D424" s="590"/>
      <c r="E424" s="590"/>
      <c r="F424" s="590"/>
      <c r="G424" s="590"/>
      <c r="H424" s="590"/>
      <c r="I424" s="590"/>
      <c r="J424" s="590"/>
      <c r="K424" s="590"/>
      <c r="L424" s="590"/>
      <c r="M424" s="590"/>
      <c r="N424" s="590"/>
      <c r="O424" s="602"/>
      <c r="P424" s="594" t="s">
        <v>72</v>
      </c>
      <c r="Q424" s="595"/>
      <c r="R424" s="595"/>
      <c r="S424" s="595"/>
      <c r="T424" s="595"/>
      <c r="U424" s="595"/>
      <c r="V424" s="596"/>
      <c r="W424" s="37" t="s">
        <v>70</v>
      </c>
      <c r="X424" s="575">
        <f>IFERROR(SUM(X419:X422),"0")</f>
        <v>0</v>
      </c>
      <c r="Y424" s="575">
        <f>IFERROR(SUM(Y419:Y422),"0")</f>
        <v>0</v>
      </c>
      <c r="Z424" s="37"/>
      <c r="AA424" s="576"/>
      <c r="AB424" s="576"/>
      <c r="AC424" s="576"/>
    </row>
    <row r="425" spans="1:68" ht="16.5" customHeight="1" x14ac:dyDescent="0.25">
      <c r="A425" s="591" t="s">
        <v>662</v>
      </c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590"/>
      <c r="P425" s="590"/>
      <c r="Q425" s="590"/>
      <c r="R425" s="590"/>
      <c r="S425" s="590"/>
      <c r="T425" s="590"/>
      <c r="U425" s="590"/>
      <c r="V425" s="590"/>
      <c r="W425" s="590"/>
      <c r="X425" s="590"/>
      <c r="Y425" s="590"/>
      <c r="Z425" s="590"/>
      <c r="AA425" s="568"/>
      <c r="AB425" s="568"/>
      <c r="AC425" s="568"/>
    </row>
    <row r="426" spans="1:68" ht="14.25" customHeight="1" x14ac:dyDescent="0.25">
      <c r="A426" s="589" t="s">
        <v>64</v>
      </c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590"/>
      <c r="P426" s="590"/>
      <c r="Q426" s="590"/>
      <c r="R426" s="590"/>
      <c r="S426" s="590"/>
      <c r="T426" s="590"/>
      <c r="U426" s="590"/>
      <c r="V426" s="590"/>
      <c r="W426" s="590"/>
      <c r="X426" s="590"/>
      <c r="Y426" s="590"/>
      <c r="Z426" s="590"/>
      <c r="AA426" s="569"/>
      <c r="AB426" s="569"/>
      <c r="AC426" s="569"/>
    </row>
    <row r="427" spans="1:68" ht="27" customHeight="1" x14ac:dyDescent="0.25">
      <c r="A427" s="54" t="s">
        <v>663</v>
      </c>
      <c r="B427" s="54" t="s">
        <v>664</v>
      </c>
      <c r="C427" s="31">
        <v>4301031347</v>
      </c>
      <c r="D427" s="583">
        <v>4680115885110</v>
      </c>
      <c r="E427" s="584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50</v>
      </c>
      <c r="P427" s="74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70</v>
      </c>
      <c r="X427" s="573">
        <v>0</v>
      </c>
      <c r="Y427" s="574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75" t="s">
        <v>665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601"/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602"/>
      <c r="P428" s="594" t="s">
        <v>72</v>
      </c>
      <c r="Q428" s="595"/>
      <c r="R428" s="595"/>
      <c r="S428" s="595"/>
      <c r="T428" s="595"/>
      <c r="U428" s="595"/>
      <c r="V428" s="596"/>
      <c r="W428" s="37" t="s">
        <v>73</v>
      </c>
      <c r="X428" s="575">
        <f>IFERROR(X427/H427,"0")</f>
        <v>0</v>
      </c>
      <c r="Y428" s="575">
        <f>IFERROR(Y427/H427,"0")</f>
        <v>0</v>
      </c>
      <c r="Z428" s="575">
        <f>IFERROR(IF(Z427="",0,Z427),"0")</f>
        <v>0</v>
      </c>
      <c r="AA428" s="576"/>
      <c r="AB428" s="576"/>
      <c r="AC428" s="576"/>
    </row>
    <row r="429" spans="1:68" x14ac:dyDescent="0.2">
      <c r="A429" s="590"/>
      <c r="B429" s="590"/>
      <c r="C429" s="590"/>
      <c r="D429" s="590"/>
      <c r="E429" s="590"/>
      <c r="F429" s="590"/>
      <c r="G429" s="590"/>
      <c r="H429" s="590"/>
      <c r="I429" s="590"/>
      <c r="J429" s="590"/>
      <c r="K429" s="590"/>
      <c r="L429" s="590"/>
      <c r="M429" s="590"/>
      <c r="N429" s="590"/>
      <c r="O429" s="602"/>
      <c r="P429" s="594" t="s">
        <v>72</v>
      </c>
      <c r="Q429" s="595"/>
      <c r="R429" s="595"/>
      <c r="S429" s="595"/>
      <c r="T429" s="595"/>
      <c r="U429" s="595"/>
      <c r="V429" s="596"/>
      <c r="W429" s="37" t="s">
        <v>70</v>
      </c>
      <c r="X429" s="575">
        <f>IFERROR(SUM(X427:X427),"0")</f>
        <v>0</v>
      </c>
      <c r="Y429" s="575">
        <f>IFERROR(SUM(Y427:Y427),"0")</f>
        <v>0</v>
      </c>
      <c r="Z429" s="37"/>
      <c r="AA429" s="576"/>
      <c r="AB429" s="576"/>
      <c r="AC429" s="576"/>
    </row>
    <row r="430" spans="1:68" ht="16.5" customHeight="1" x14ac:dyDescent="0.25">
      <c r="A430" s="591" t="s">
        <v>666</v>
      </c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590"/>
      <c r="P430" s="590"/>
      <c r="Q430" s="590"/>
      <c r="R430" s="590"/>
      <c r="S430" s="590"/>
      <c r="T430" s="590"/>
      <c r="U430" s="590"/>
      <c r="V430" s="590"/>
      <c r="W430" s="590"/>
      <c r="X430" s="590"/>
      <c r="Y430" s="590"/>
      <c r="Z430" s="590"/>
      <c r="AA430" s="568"/>
      <c r="AB430" s="568"/>
      <c r="AC430" s="568"/>
    </row>
    <row r="431" spans="1:68" ht="14.25" customHeight="1" x14ac:dyDescent="0.25">
      <c r="A431" s="589" t="s">
        <v>64</v>
      </c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590"/>
      <c r="P431" s="590"/>
      <c r="Q431" s="590"/>
      <c r="R431" s="590"/>
      <c r="S431" s="590"/>
      <c r="T431" s="590"/>
      <c r="U431" s="590"/>
      <c r="V431" s="590"/>
      <c r="W431" s="590"/>
      <c r="X431" s="590"/>
      <c r="Y431" s="590"/>
      <c r="Z431" s="590"/>
      <c r="AA431" s="569"/>
      <c r="AB431" s="569"/>
      <c r="AC431" s="569"/>
    </row>
    <row r="432" spans="1:68" ht="27" customHeight="1" x14ac:dyDescent="0.25">
      <c r="A432" s="54" t="s">
        <v>667</v>
      </c>
      <c r="B432" s="54" t="s">
        <v>668</v>
      </c>
      <c r="C432" s="31">
        <v>4301031261</v>
      </c>
      <c r="D432" s="583">
        <v>4680115885103</v>
      </c>
      <c r="E432" s="584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77</v>
      </c>
      <c r="L432" s="32"/>
      <c r="M432" s="33" t="s">
        <v>68</v>
      </c>
      <c r="N432" s="33"/>
      <c r="O432" s="32">
        <v>40</v>
      </c>
      <c r="P432" s="6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70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669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601"/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602"/>
      <c r="P433" s="594" t="s">
        <v>72</v>
      </c>
      <c r="Q433" s="595"/>
      <c r="R433" s="595"/>
      <c r="S433" s="595"/>
      <c r="T433" s="595"/>
      <c r="U433" s="595"/>
      <c r="V433" s="596"/>
      <c r="W433" s="37" t="s">
        <v>73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x14ac:dyDescent="0.2">
      <c r="A434" s="590"/>
      <c r="B434" s="590"/>
      <c r="C434" s="590"/>
      <c r="D434" s="590"/>
      <c r="E434" s="590"/>
      <c r="F434" s="590"/>
      <c r="G434" s="590"/>
      <c r="H434" s="590"/>
      <c r="I434" s="590"/>
      <c r="J434" s="590"/>
      <c r="K434" s="590"/>
      <c r="L434" s="590"/>
      <c r="M434" s="590"/>
      <c r="N434" s="590"/>
      <c r="O434" s="602"/>
      <c r="P434" s="594" t="s">
        <v>72</v>
      </c>
      <c r="Q434" s="595"/>
      <c r="R434" s="595"/>
      <c r="S434" s="595"/>
      <c r="T434" s="595"/>
      <c r="U434" s="595"/>
      <c r="V434" s="596"/>
      <c r="W434" s="37" t="s">
        <v>70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customHeight="1" x14ac:dyDescent="0.2">
      <c r="A435" s="657" t="s">
        <v>670</v>
      </c>
      <c r="B435" s="658"/>
      <c r="C435" s="658"/>
      <c r="D435" s="658"/>
      <c r="E435" s="658"/>
      <c r="F435" s="658"/>
      <c r="G435" s="658"/>
      <c r="H435" s="658"/>
      <c r="I435" s="658"/>
      <c r="J435" s="658"/>
      <c r="K435" s="658"/>
      <c r="L435" s="658"/>
      <c r="M435" s="658"/>
      <c r="N435" s="658"/>
      <c r="O435" s="658"/>
      <c r="P435" s="658"/>
      <c r="Q435" s="658"/>
      <c r="R435" s="658"/>
      <c r="S435" s="658"/>
      <c r="T435" s="658"/>
      <c r="U435" s="658"/>
      <c r="V435" s="658"/>
      <c r="W435" s="658"/>
      <c r="X435" s="658"/>
      <c r="Y435" s="658"/>
      <c r="Z435" s="658"/>
      <c r="AA435" s="48"/>
      <c r="AB435" s="48"/>
      <c r="AC435" s="48"/>
    </row>
    <row r="436" spans="1:68" ht="16.5" customHeight="1" x14ac:dyDescent="0.25">
      <c r="A436" s="591" t="s">
        <v>670</v>
      </c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590"/>
      <c r="P436" s="590"/>
      <c r="Q436" s="590"/>
      <c r="R436" s="590"/>
      <c r="S436" s="590"/>
      <c r="T436" s="590"/>
      <c r="U436" s="590"/>
      <c r="V436" s="590"/>
      <c r="W436" s="590"/>
      <c r="X436" s="590"/>
      <c r="Y436" s="590"/>
      <c r="Z436" s="590"/>
      <c r="AA436" s="568"/>
      <c r="AB436" s="568"/>
      <c r="AC436" s="568"/>
    </row>
    <row r="437" spans="1:68" ht="14.25" customHeight="1" x14ac:dyDescent="0.25">
      <c r="A437" s="589" t="s">
        <v>103</v>
      </c>
      <c r="B437" s="590"/>
      <c r="C437" s="590"/>
      <c r="D437" s="590"/>
      <c r="E437" s="590"/>
      <c r="F437" s="590"/>
      <c r="G437" s="590"/>
      <c r="H437" s="590"/>
      <c r="I437" s="590"/>
      <c r="J437" s="590"/>
      <c r="K437" s="590"/>
      <c r="L437" s="590"/>
      <c r="M437" s="590"/>
      <c r="N437" s="590"/>
      <c r="O437" s="590"/>
      <c r="P437" s="590"/>
      <c r="Q437" s="590"/>
      <c r="R437" s="590"/>
      <c r="S437" s="590"/>
      <c r="T437" s="590"/>
      <c r="U437" s="590"/>
      <c r="V437" s="590"/>
      <c r="W437" s="590"/>
      <c r="X437" s="590"/>
      <c r="Y437" s="590"/>
      <c r="Z437" s="590"/>
      <c r="AA437" s="569"/>
      <c r="AB437" s="569"/>
      <c r="AC437" s="569"/>
    </row>
    <row r="438" spans="1:68" ht="27" customHeight="1" x14ac:dyDescent="0.25">
      <c r="A438" s="54" t="s">
        <v>671</v>
      </c>
      <c r="B438" s="54" t="s">
        <v>672</v>
      </c>
      <c r="C438" s="31">
        <v>4301011795</v>
      </c>
      <c r="D438" s="583">
        <v>4607091389067</v>
      </c>
      <c r="E438" s="584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70</v>
      </c>
      <c r="X438" s="573">
        <v>0</v>
      </c>
      <c r="Y438" s="574">
        <f t="shared" ref="Y438:Y452" si="69">IFERROR(IF(X438="",0,CEILING((X438/$H438),1)*$H438),"")</f>
        <v>0</v>
      </c>
      <c r="Z438" s="36" t="str">
        <f t="shared" ref="Z438:Z444" si="70">IFERROR(IF(Y438=0,"",ROUNDUP(Y438/H438,0)*0.01196),"")</f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0</v>
      </c>
      <c r="BN438" s="64">
        <f t="shared" ref="BN438:BN452" si="72">IFERROR(Y438*I438/H438,"0")</f>
        <v>0</v>
      </c>
      <c r="BO438" s="64">
        <f t="shared" ref="BO438:BO452" si="73">IFERROR(1/J438*(X438/H438),"0")</f>
        <v>0</v>
      </c>
      <c r="BP438" s="64">
        <f t="shared" ref="BP438:BP452" si="74">IFERROR(1/J438*(Y438/H438),"0")</f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4301011961</v>
      </c>
      <c r="D439" s="583">
        <v>4680115885271</v>
      </c>
      <c r="E439" s="584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70</v>
      </c>
      <c r="X439" s="573">
        <v>0</v>
      </c>
      <c r="Y439" s="574">
        <f t="shared" si="69"/>
        <v>0</v>
      </c>
      <c r="Z439" s="36" t="str">
        <f t="shared" si="70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4301011376</v>
      </c>
      <c r="D440" s="583">
        <v>4680115885226</v>
      </c>
      <c r="E440" s="584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70</v>
      </c>
      <c r="X440" s="573">
        <v>0</v>
      </c>
      <c r="Y440" s="574">
        <f t="shared" si="69"/>
        <v>0</v>
      </c>
      <c r="Z440" s="36" t="str">
        <f t="shared" si="70"/>
        <v/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4301012145</v>
      </c>
      <c r="D441" s="583">
        <v>4607091383522</v>
      </c>
      <c r="E441" s="584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79" t="s">
        <v>682</v>
      </c>
      <c r="Q441" s="578"/>
      <c r="R441" s="578"/>
      <c r="S441" s="578"/>
      <c r="T441" s="579"/>
      <c r="U441" s="34"/>
      <c r="V441" s="34"/>
      <c r="W441" s="35" t="s">
        <v>70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683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customHeight="1" x14ac:dyDescent="0.25">
      <c r="A442" s="54" t="s">
        <v>684</v>
      </c>
      <c r="B442" s="54" t="s">
        <v>685</v>
      </c>
      <c r="C442" s="31">
        <v>4301011774</v>
      </c>
      <c r="D442" s="583">
        <v>4680115884502</v>
      </c>
      <c r="E442" s="584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70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687</v>
      </c>
      <c r="B443" s="54" t="s">
        <v>688</v>
      </c>
      <c r="C443" s="31">
        <v>4301011771</v>
      </c>
      <c r="D443" s="583">
        <v>4607091389104</v>
      </c>
      <c r="E443" s="584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70</v>
      </c>
      <c r="X443" s="573">
        <v>0</v>
      </c>
      <c r="Y443" s="574">
        <f t="shared" si="69"/>
        <v>0</v>
      </c>
      <c r="Z443" s="36" t="str">
        <f t="shared" si="70"/>
        <v/>
      </c>
      <c r="AA443" s="56"/>
      <c r="AB443" s="57"/>
      <c r="AC443" s="489" t="s">
        <v>689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690</v>
      </c>
      <c r="B444" s="54" t="s">
        <v>691</v>
      </c>
      <c r="C444" s="31">
        <v>4301011799</v>
      </c>
      <c r="D444" s="583">
        <v>4680115884519</v>
      </c>
      <c r="E444" s="584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91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70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692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693</v>
      </c>
      <c r="B445" s="54" t="s">
        <v>694</v>
      </c>
      <c r="C445" s="31">
        <v>4301012125</v>
      </c>
      <c r="D445" s="583">
        <v>4680115886391</v>
      </c>
      <c r="E445" s="584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6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70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4301011778</v>
      </c>
      <c r="D446" s="583">
        <v>4680115880603</v>
      </c>
      <c r="E446" s="584"/>
      <c r="F446" s="572">
        <v>0.6</v>
      </c>
      <c r="G446" s="32">
        <v>6</v>
      </c>
      <c r="H446" s="572">
        <v>3.6</v>
      </c>
      <c r="I446" s="572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7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78"/>
      <c r="R446" s="578"/>
      <c r="S446" s="578"/>
      <c r="T446" s="579"/>
      <c r="U446" s="34"/>
      <c r="V446" s="34"/>
      <c r="W446" s="35" t="s">
        <v>70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695</v>
      </c>
      <c r="B447" s="54" t="s">
        <v>697</v>
      </c>
      <c r="C447" s="31">
        <v>4301012035</v>
      </c>
      <c r="D447" s="583">
        <v>4680115880603</v>
      </c>
      <c r="E447" s="584"/>
      <c r="F447" s="572">
        <v>0.6</v>
      </c>
      <c r="G447" s="32">
        <v>8</v>
      </c>
      <c r="H447" s="572">
        <v>4.8</v>
      </c>
      <c r="I447" s="572">
        <v>6.93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78"/>
      <c r="R447" s="578"/>
      <c r="S447" s="578"/>
      <c r="T447" s="579"/>
      <c r="U447" s="34"/>
      <c r="V447" s="34"/>
      <c r="W447" s="35" t="s">
        <v>70</v>
      </c>
      <c r="X447" s="573">
        <v>0</v>
      </c>
      <c r="Y447" s="574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698</v>
      </c>
      <c r="B448" s="54" t="s">
        <v>699</v>
      </c>
      <c r="C448" s="31">
        <v>4301012146</v>
      </c>
      <c r="D448" s="583">
        <v>4607091389999</v>
      </c>
      <c r="E448" s="584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75" t="s">
        <v>700</v>
      </c>
      <c r="Q448" s="578"/>
      <c r="R448" s="578"/>
      <c r="S448" s="578"/>
      <c r="T448" s="579"/>
      <c r="U448" s="34"/>
      <c r="V448" s="34"/>
      <c r="W448" s="35" t="s">
        <v>70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683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701</v>
      </c>
      <c r="B449" s="54" t="s">
        <v>702</v>
      </c>
      <c r="C449" s="31">
        <v>4301012036</v>
      </c>
      <c r="D449" s="583">
        <v>4680115882782</v>
      </c>
      <c r="E449" s="584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0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70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676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703</v>
      </c>
      <c r="B450" s="54" t="s">
        <v>704</v>
      </c>
      <c r="C450" s="31">
        <v>4301012050</v>
      </c>
      <c r="D450" s="583">
        <v>4680115885479</v>
      </c>
      <c r="E450" s="584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77</v>
      </c>
      <c r="L450" s="32"/>
      <c r="M450" s="33" t="s">
        <v>107</v>
      </c>
      <c r="N450" s="33"/>
      <c r="O450" s="32">
        <v>60</v>
      </c>
      <c r="P450" s="73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70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705</v>
      </c>
      <c r="B451" s="54" t="s">
        <v>706</v>
      </c>
      <c r="C451" s="31">
        <v>4301011784</v>
      </c>
      <c r="D451" s="583">
        <v>4607091389982</v>
      </c>
      <c r="E451" s="584"/>
      <c r="F451" s="572">
        <v>0.6</v>
      </c>
      <c r="G451" s="32">
        <v>6</v>
      </c>
      <c r="H451" s="572">
        <v>3.6</v>
      </c>
      <c r="I451" s="572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70</v>
      </c>
      <c r="X451" s="573">
        <v>0</v>
      </c>
      <c r="Y451" s="574">
        <f t="shared" si="69"/>
        <v>0</v>
      </c>
      <c r="Z451" s="36" t="str">
        <f>IFERROR(IF(Y451=0,"",ROUNDUP(Y451/H451,0)*0.00902),"")</f>
        <v/>
      </c>
      <c r="AA451" s="56"/>
      <c r="AB451" s="57"/>
      <c r="AC451" s="505" t="s">
        <v>689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705</v>
      </c>
      <c r="B452" s="54" t="s">
        <v>707</v>
      </c>
      <c r="C452" s="31">
        <v>4301012034</v>
      </c>
      <c r="D452" s="583">
        <v>4607091389982</v>
      </c>
      <c r="E452" s="584"/>
      <c r="F452" s="572">
        <v>0.6</v>
      </c>
      <c r="G452" s="32">
        <v>8</v>
      </c>
      <c r="H452" s="572">
        <v>4.8</v>
      </c>
      <c r="I452" s="572">
        <v>6.96</v>
      </c>
      <c r="J452" s="32">
        <v>120</v>
      </c>
      <c r="K452" s="32" t="s">
        <v>111</v>
      </c>
      <c r="L452" s="32"/>
      <c r="M452" s="33" t="s">
        <v>107</v>
      </c>
      <c r="N452" s="33"/>
      <c r="O452" s="32">
        <v>60</v>
      </c>
      <c r="P452" s="61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70</v>
      </c>
      <c r="X452" s="573">
        <v>0</v>
      </c>
      <c r="Y452" s="574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689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601"/>
      <c r="B453" s="590"/>
      <c r="C453" s="590"/>
      <c r="D453" s="590"/>
      <c r="E453" s="590"/>
      <c r="F453" s="590"/>
      <c r="G453" s="590"/>
      <c r="H453" s="590"/>
      <c r="I453" s="590"/>
      <c r="J453" s="590"/>
      <c r="K453" s="590"/>
      <c r="L453" s="590"/>
      <c r="M453" s="590"/>
      <c r="N453" s="590"/>
      <c r="O453" s="602"/>
      <c r="P453" s="594" t="s">
        <v>72</v>
      </c>
      <c r="Q453" s="595"/>
      <c r="R453" s="595"/>
      <c r="S453" s="595"/>
      <c r="T453" s="595"/>
      <c r="U453" s="595"/>
      <c r="V453" s="596"/>
      <c r="W453" s="37" t="s">
        <v>73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576"/>
      <c r="AB453" s="576"/>
      <c r="AC453" s="576"/>
    </row>
    <row r="454" spans="1:68" x14ac:dyDescent="0.2">
      <c r="A454" s="590"/>
      <c r="B454" s="590"/>
      <c r="C454" s="590"/>
      <c r="D454" s="590"/>
      <c r="E454" s="590"/>
      <c r="F454" s="590"/>
      <c r="G454" s="590"/>
      <c r="H454" s="590"/>
      <c r="I454" s="590"/>
      <c r="J454" s="590"/>
      <c r="K454" s="590"/>
      <c r="L454" s="590"/>
      <c r="M454" s="590"/>
      <c r="N454" s="590"/>
      <c r="O454" s="602"/>
      <c r="P454" s="594" t="s">
        <v>72</v>
      </c>
      <c r="Q454" s="595"/>
      <c r="R454" s="595"/>
      <c r="S454" s="595"/>
      <c r="T454" s="595"/>
      <c r="U454" s="595"/>
      <c r="V454" s="596"/>
      <c r="W454" s="37" t="s">
        <v>70</v>
      </c>
      <c r="X454" s="575">
        <f>IFERROR(SUM(X438:X452),"0")</f>
        <v>0</v>
      </c>
      <c r="Y454" s="575">
        <f>IFERROR(SUM(Y438:Y452),"0")</f>
        <v>0</v>
      </c>
      <c r="Z454" s="37"/>
      <c r="AA454" s="576"/>
      <c r="AB454" s="576"/>
      <c r="AC454" s="576"/>
    </row>
    <row r="455" spans="1:68" ht="14.25" customHeight="1" x14ac:dyDescent="0.25">
      <c r="A455" s="589" t="s">
        <v>139</v>
      </c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590"/>
      <c r="P455" s="590"/>
      <c r="Q455" s="590"/>
      <c r="R455" s="590"/>
      <c r="S455" s="590"/>
      <c r="T455" s="590"/>
      <c r="U455" s="590"/>
      <c r="V455" s="590"/>
      <c r="W455" s="590"/>
      <c r="X455" s="590"/>
      <c r="Y455" s="590"/>
      <c r="Z455" s="590"/>
      <c r="AA455" s="569"/>
      <c r="AB455" s="569"/>
      <c r="AC455" s="569"/>
    </row>
    <row r="456" spans="1:68" ht="16.5" customHeight="1" x14ac:dyDescent="0.25">
      <c r="A456" s="54" t="s">
        <v>708</v>
      </c>
      <c r="B456" s="54" t="s">
        <v>709</v>
      </c>
      <c r="C456" s="31">
        <v>4301020334</v>
      </c>
      <c r="D456" s="583">
        <v>4607091388930</v>
      </c>
      <c r="E456" s="584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106</v>
      </c>
      <c r="L456" s="32"/>
      <c r="M456" s="33" t="s">
        <v>78</v>
      </c>
      <c r="N456" s="33"/>
      <c r="O456" s="32">
        <v>70</v>
      </c>
      <c r="P456" s="6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70</v>
      </c>
      <c r="X456" s="573">
        <v>0</v>
      </c>
      <c r="Y456" s="574">
        <f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711</v>
      </c>
      <c r="B457" s="54" t="s">
        <v>712</v>
      </c>
      <c r="C457" s="31">
        <v>4301020384</v>
      </c>
      <c r="D457" s="583">
        <v>4680115886407</v>
      </c>
      <c r="E457" s="584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77</v>
      </c>
      <c r="L457" s="32"/>
      <c r="M457" s="33" t="s">
        <v>78</v>
      </c>
      <c r="N457" s="33"/>
      <c r="O457" s="32">
        <v>70</v>
      </c>
      <c r="P457" s="61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70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710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713</v>
      </c>
      <c r="B458" s="54" t="s">
        <v>714</v>
      </c>
      <c r="C458" s="31">
        <v>4301020385</v>
      </c>
      <c r="D458" s="583">
        <v>4680115880054</v>
      </c>
      <c r="E458" s="584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70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710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601"/>
      <c r="B459" s="590"/>
      <c r="C459" s="590"/>
      <c r="D459" s="590"/>
      <c r="E459" s="590"/>
      <c r="F459" s="590"/>
      <c r="G459" s="590"/>
      <c r="H459" s="590"/>
      <c r="I459" s="590"/>
      <c r="J459" s="590"/>
      <c r="K459" s="590"/>
      <c r="L459" s="590"/>
      <c r="M459" s="590"/>
      <c r="N459" s="590"/>
      <c r="O459" s="602"/>
      <c r="P459" s="594" t="s">
        <v>72</v>
      </c>
      <c r="Q459" s="595"/>
      <c r="R459" s="595"/>
      <c r="S459" s="595"/>
      <c r="T459" s="595"/>
      <c r="U459" s="595"/>
      <c r="V459" s="596"/>
      <c r="W459" s="37" t="s">
        <v>73</v>
      </c>
      <c r="X459" s="575">
        <f>IFERROR(X456/H456,"0")+IFERROR(X457/H457,"0")+IFERROR(X458/H458,"0")</f>
        <v>0</v>
      </c>
      <c r="Y459" s="575">
        <f>IFERROR(Y456/H456,"0")+IFERROR(Y457/H457,"0")+IFERROR(Y458/H458,"0")</f>
        <v>0</v>
      </c>
      <c r="Z459" s="575">
        <f>IFERROR(IF(Z456="",0,Z456),"0")+IFERROR(IF(Z457="",0,Z457),"0")+IFERROR(IF(Z458="",0,Z458),"0")</f>
        <v>0</v>
      </c>
      <c r="AA459" s="576"/>
      <c r="AB459" s="576"/>
      <c r="AC459" s="576"/>
    </row>
    <row r="460" spans="1:68" x14ac:dyDescent="0.2">
      <c r="A460" s="590"/>
      <c r="B460" s="590"/>
      <c r="C460" s="590"/>
      <c r="D460" s="590"/>
      <c r="E460" s="590"/>
      <c r="F460" s="590"/>
      <c r="G460" s="590"/>
      <c r="H460" s="590"/>
      <c r="I460" s="590"/>
      <c r="J460" s="590"/>
      <c r="K460" s="590"/>
      <c r="L460" s="590"/>
      <c r="M460" s="590"/>
      <c r="N460" s="590"/>
      <c r="O460" s="602"/>
      <c r="P460" s="594" t="s">
        <v>72</v>
      </c>
      <c r="Q460" s="595"/>
      <c r="R460" s="595"/>
      <c r="S460" s="595"/>
      <c r="T460" s="595"/>
      <c r="U460" s="595"/>
      <c r="V460" s="596"/>
      <c r="W460" s="37" t="s">
        <v>70</v>
      </c>
      <c r="X460" s="575">
        <f>IFERROR(SUM(X456:X458),"0")</f>
        <v>0</v>
      </c>
      <c r="Y460" s="575">
        <f>IFERROR(SUM(Y456:Y458),"0")</f>
        <v>0</v>
      </c>
      <c r="Z460" s="37"/>
      <c r="AA460" s="576"/>
      <c r="AB460" s="576"/>
      <c r="AC460" s="576"/>
    </row>
    <row r="461" spans="1:68" ht="14.25" customHeight="1" x14ac:dyDescent="0.25">
      <c r="A461" s="589" t="s">
        <v>64</v>
      </c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590"/>
      <c r="P461" s="590"/>
      <c r="Q461" s="590"/>
      <c r="R461" s="590"/>
      <c r="S461" s="590"/>
      <c r="T461" s="590"/>
      <c r="U461" s="590"/>
      <c r="V461" s="590"/>
      <c r="W461" s="590"/>
      <c r="X461" s="590"/>
      <c r="Y461" s="590"/>
      <c r="Z461" s="590"/>
      <c r="AA461" s="569"/>
      <c r="AB461" s="569"/>
      <c r="AC461" s="569"/>
    </row>
    <row r="462" spans="1:68" ht="27" customHeight="1" x14ac:dyDescent="0.25">
      <c r="A462" s="54" t="s">
        <v>715</v>
      </c>
      <c r="B462" s="54" t="s">
        <v>716</v>
      </c>
      <c r="C462" s="31">
        <v>4301031349</v>
      </c>
      <c r="D462" s="583">
        <v>4680115883116</v>
      </c>
      <c r="E462" s="584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106</v>
      </c>
      <c r="L462" s="32"/>
      <c r="M462" s="33" t="s">
        <v>107</v>
      </c>
      <c r="N462" s="33"/>
      <c r="O462" s="32">
        <v>70</v>
      </c>
      <c r="P462" s="8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70</v>
      </c>
      <c r="X462" s="573">
        <v>0</v>
      </c>
      <c r="Y462" s="574">
        <f t="shared" ref="Y462:Y468" si="75">IFERROR(IF(X462="",0,CEILING((X462/$H462),1)*$H462),"")</f>
        <v>0</v>
      </c>
      <c r="Z462" s="36" t="str">
        <f>IFERROR(IF(Y462=0,"",ROUNDUP(Y462/H462,0)*0.01196),"")</f>
        <v/>
      </c>
      <c r="AA462" s="56"/>
      <c r="AB462" s="57"/>
      <c r="AC462" s="515" t="s">
        <v>717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0</v>
      </c>
      <c r="BN462" s="64">
        <f t="shared" ref="BN462:BN468" si="77">IFERROR(Y462*I462/H462,"0")</f>
        <v>0</v>
      </c>
      <c r="BO462" s="64">
        <f t="shared" ref="BO462:BO468" si="78">IFERROR(1/J462*(X462/H462),"0")</f>
        <v>0</v>
      </c>
      <c r="BP462" s="64">
        <f t="shared" ref="BP462:BP468" si="79">IFERROR(1/J462*(Y462/H462),"0")</f>
        <v>0</v>
      </c>
    </row>
    <row r="463" spans="1:68" ht="27" customHeight="1" x14ac:dyDescent="0.25">
      <c r="A463" s="54" t="s">
        <v>718</v>
      </c>
      <c r="B463" s="54" t="s">
        <v>719</v>
      </c>
      <c r="C463" s="31">
        <v>4301031350</v>
      </c>
      <c r="D463" s="583">
        <v>4680115883093</v>
      </c>
      <c r="E463" s="584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5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70</v>
      </c>
      <c r="X463" s="573">
        <v>0</v>
      </c>
      <c r="Y463" s="574">
        <f t="shared" si="75"/>
        <v>0</v>
      </c>
      <c r="Z463" s="36" t="str">
        <f>IFERROR(IF(Y463=0,"",ROUNDUP(Y463/H463,0)*0.01196),"")</f>
        <v/>
      </c>
      <c r="AA463" s="56"/>
      <c r="AB463" s="57"/>
      <c r="AC463" s="517" t="s">
        <v>720</v>
      </c>
      <c r="AG463" s="64"/>
      <c r="AJ463" s="68"/>
      <c r="AK463" s="68">
        <v>0</v>
      </c>
      <c r="BB463" s="518" t="s">
        <v>1</v>
      </c>
      <c r="BM463" s="64">
        <f t="shared" si="76"/>
        <v>0</v>
      </c>
      <c r="BN463" s="64">
        <f t="shared" si="77"/>
        <v>0</v>
      </c>
      <c r="BO463" s="64">
        <f t="shared" si="78"/>
        <v>0</v>
      </c>
      <c r="BP463" s="64">
        <f t="shared" si="79"/>
        <v>0</v>
      </c>
    </row>
    <row r="464" spans="1:68" ht="27" customHeight="1" x14ac:dyDescent="0.25">
      <c r="A464" s="54" t="s">
        <v>721</v>
      </c>
      <c r="B464" s="54" t="s">
        <v>722</v>
      </c>
      <c r="C464" s="31">
        <v>4301031353</v>
      </c>
      <c r="D464" s="583">
        <v>4680115883109</v>
      </c>
      <c r="E464" s="584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106</v>
      </c>
      <c r="L464" s="32"/>
      <c r="M464" s="33" t="s">
        <v>68</v>
      </c>
      <c r="N464" s="33"/>
      <c r="O464" s="32">
        <v>70</v>
      </c>
      <c r="P464" s="6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70</v>
      </c>
      <c r="X464" s="573">
        <v>0</v>
      </c>
      <c r="Y464" s="574">
        <f t="shared" si="75"/>
        <v>0</v>
      </c>
      <c r="Z464" s="36" t="str">
        <f>IFERROR(IF(Y464=0,"",ROUNDUP(Y464/H464,0)*0.01196),"")</f>
        <v/>
      </c>
      <c r="AA464" s="56"/>
      <c r="AB464" s="57"/>
      <c r="AC464" s="519" t="s">
        <v>723</v>
      </c>
      <c r="AG464" s="64"/>
      <c r="AJ464" s="68"/>
      <c r="AK464" s="68">
        <v>0</v>
      </c>
      <c r="BB464" s="520" t="s">
        <v>1</v>
      </c>
      <c r="BM464" s="64">
        <f t="shared" si="76"/>
        <v>0</v>
      </c>
      <c r="BN464" s="64">
        <f t="shared" si="77"/>
        <v>0</v>
      </c>
      <c r="BO464" s="64">
        <f t="shared" si="78"/>
        <v>0</v>
      </c>
      <c r="BP464" s="64">
        <f t="shared" si="79"/>
        <v>0</v>
      </c>
    </row>
    <row r="465" spans="1:68" ht="27" customHeight="1" x14ac:dyDescent="0.25">
      <c r="A465" s="54" t="s">
        <v>724</v>
      </c>
      <c r="B465" s="54" t="s">
        <v>725</v>
      </c>
      <c r="C465" s="31">
        <v>4301031351</v>
      </c>
      <c r="D465" s="583">
        <v>4680115882072</v>
      </c>
      <c r="E465" s="584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5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70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717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724</v>
      </c>
      <c r="B466" s="54" t="s">
        <v>726</v>
      </c>
      <c r="C466" s="31">
        <v>4301031419</v>
      </c>
      <c r="D466" s="583">
        <v>4680115882072</v>
      </c>
      <c r="E466" s="584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111</v>
      </c>
      <c r="L466" s="32"/>
      <c r="M466" s="33" t="s">
        <v>107</v>
      </c>
      <c r="N466" s="33"/>
      <c r="O466" s="32">
        <v>70</v>
      </c>
      <c r="P466" s="67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70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717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4301031418</v>
      </c>
      <c r="D467" s="583">
        <v>4680115882102</v>
      </c>
      <c r="E467" s="584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1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70</v>
      </c>
      <c r="X467" s="573">
        <v>0</v>
      </c>
      <c r="Y467" s="57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720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729</v>
      </c>
      <c r="B468" s="54" t="s">
        <v>730</v>
      </c>
      <c r="C468" s="31">
        <v>4301031417</v>
      </c>
      <c r="D468" s="583">
        <v>4680115882096</v>
      </c>
      <c r="E468" s="584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111</v>
      </c>
      <c r="L468" s="32"/>
      <c r="M468" s="33" t="s">
        <v>68</v>
      </c>
      <c r="N468" s="33"/>
      <c r="O468" s="32">
        <v>70</v>
      </c>
      <c r="P468" s="62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70</v>
      </c>
      <c r="X468" s="573">
        <v>0</v>
      </c>
      <c r="Y468" s="57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723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601"/>
      <c r="B469" s="590"/>
      <c r="C469" s="590"/>
      <c r="D469" s="590"/>
      <c r="E469" s="590"/>
      <c r="F469" s="590"/>
      <c r="G469" s="590"/>
      <c r="H469" s="590"/>
      <c r="I469" s="590"/>
      <c r="J469" s="590"/>
      <c r="K469" s="590"/>
      <c r="L469" s="590"/>
      <c r="M469" s="590"/>
      <c r="N469" s="590"/>
      <c r="O469" s="602"/>
      <c r="P469" s="594" t="s">
        <v>72</v>
      </c>
      <c r="Q469" s="595"/>
      <c r="R469" s="595"/>
      <c r="S469" s="595"/>
      <c r="T469" s="595"/>
      <c r="U469" s="595"/>
      <c r="V469" s="596"/>
      <c r="W469" s="37" t="s">
        <v>73</v>
      </c>
      <c r="X469" s="575">
        <f>IFERROR(X462/H462,"0")+IFERROR(X463/H463,"0")+IFERROR(X464/H464,"0")+IFERROR(X465/H465,"0")+IFERROR(X466/H466,"0")+IFERROR(X467/H467,"0")+IFERROR(X468/H468,"0")</f>
        <v>0</v>
      </c>
      <c r="Y469" s="575">
        <f>IFERROR(Y462/H462,"0")+IFERROR(Y463/H463,"0")+IFERROR(Y464/H464,"0")+IFERROR(Y465/H465,"0")+IFERROR(Y466/H466,"0")+IFERROR(Y467/H467,"0")+IFERROR(Y468/H468,"0")</f>
        <v>0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0</v>
      </c>
      <c r="AA469" s="576"/>
      <c r="AB469" s="576"/>
      <c r="AC469" s="576"/>
    </row>
    <row r="470" spans="1:68" x14ac:dyDescent="0.2">
      <c r="A470" s="590"/>
      <c r="B470" s="590"/>
      <c r="C470" s="590"/>
      <c r="D470" s="590"/>
      <c r="E470" s="590"/>
      <c r="F470" s="590"/>
      <c r="G470" s="590"/>
      <c r="H470" s="590"/>
      <c r="I470" s="590"/>
      <c r="J470" s="590"/>
      <c r="K470" s="590"/>
      <c r="L470" s="590"/>
      <c r="M470" s="590"/>
      <c r="N470" s="590"/>
      <c r="O470" s="602"/>
      <c r="P470" s="594" t="s">
        <v>72</v>
      </c>
      <c r="Q470" s="595"/>
      <c r="R470" s="595"/>
      <c r="S470" s="595"/>
      <c r="T470" s="595"/>
      <c r="U470" s="595"/>
      <c r="V470" s="596"/>
      <c r="W470" s="37" t="s">
        <v>70</v>
      </c>
      <c r="X470" s="575">
        <f>IFERROR(SUM(X462:X468),"0")</f>
        <v>0</v>
      </c>
      <c r="Y470" s="575">
        <f>IFERROR(SUM(Y462:Y468),"0")</f>
        <v>0</v>
      </c>
      <c r="Z470" s="37"/>
      <c r="AA470" s="576"/>
      <c r="AB470" s="576"/>
      <c r="AC470" s="576"/>
    </row>
    <row r="471" spans="1:68" ht="14.25" customHeight="1" x14ac:dyDescent="0.25">
      <c r="A471" s="589" t="s">
        <v>74</v>
      </c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590"/>
      <c r="P471" s="590"/>
      <c r="Q471" s="590"/>
      <c r="R471" s="590"/>
      <c r="S471" s="590"/>
      <c r="T471" s="590"/>
      <c r="U471" s="590"/>
      <c r="V471" s="590"/>
      <c r="W471" s="590"/>
      <c r="X471" s="590"/>
      <c r="Y471" s="590"/>
      <c r="Z471" s="590"/>
      <c r="AA471" s="569"/>
      <c r="AB471" s="569"/>
      <c r="AC471" s="569"/>
    </row>
    <row r="472" spans="1:68" ht="16.5" customHeight="1" x14ac:dyDescent="0.25">
      <c r="A472" s="54" t="s">
        <v>731</v>
      </c>
      <c r="B472" s="54" t="s">
        <v>732</v>
      </c>
      <c r="C472" s="31">
        <v>4301051232</v>
      </c>
      <c r="D472" s="583">
        <v>4607091383409</v>
      </c>
      <c r="E472" s="584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7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70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733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customHeight="1" x14ac:dyDescent="0.25">
      <c r="A473" s="54" t="s">
        <v>734</v>
      </c>
      <c r="B473" s="54" t="s">
        <v>735</v>
      </c>
      <c r="C473" s="31">
        <v>4301051233</v>
      </c>
      <c r="D473" s="583">
        <v>4607091383416</v>
      </c>
      <c r="E473" s="584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45</v>
      </c>
      <c r="P473" s="6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70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736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737</v>
      </c>
      <c r="B474" s="54" t="s">
        <v>738</v>
      </c>
      <c r="C474" s="31">
        <v>4301051064</v>
      </c>
      <c r="D474" s="583">
        <v>4680115883536</v>
      </c>
      <c r="E474" s="584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77</v>
      </c>
      <c r="L474" s="32"/>
      <c r="M474" s="33" t="s">
        <v>78</v>
      </c>
      <c r="N474" s="33"/>
      <c r="O474" s="32">
        <v>45</v>
      </c>
      <c r="P474" s="66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70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601"/>
      <c r="B475" s="590"/>
      <c r="C475" s="590"/>
      <c r="D475" s="590"/>
      <c r="E475" s="590"/>
      <c r="F475" s="590"/>
      <c r="G475" s="590"/>
      <c r="H475" s="590"/>
      <c r="I475" s="590"/>
      <c r="J475" s="590"/>
      <c r="K475" s="590"/>
      <c r="L475" s="590"/>
      <c r="M475" s="590"/>
      <c r="N475" s="590"/>
      <c r="O475" s="602"/>
      <c r="P475" s="594" t="s">
        <v>72</v>
      </c>
      <c r="Q475" s="595"/>
      <c r="R475" s="595"/>
      <c r="S475" s="595"/>
      <c r="T475" s="595"/>
      <c r="U475" s="595"/>
      <c r="V475" s="596"/>
      <c r="W475" s="37" t="s">
        <v>73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x14ac:dyDescent="0.2">
      <c r="A476" s="590"/>
      <c r="B476" s="590"/>
      <c r="C476" s="590"/>
      <c r="D476" s="590"/>
      <c r="E476" s="590"/>
      <c r="F476" s="590"/>
      <c r="G476" s="590"/>
      <c r="H476" s="590"/>
      <c r="I476" s="590"/>
      <c r="J476" s="590"/>
      <c r="K476" s="590"/>
      <c r="L476" s="590"/>
      <c r="M476" s="590"/>
      <c r="N476" s="590"/>
      <c r="O476" s="602"/>
      <c r="P476" s="594" t="s">
        <v>72</v>
      </c>
      <c r="Q476" s="595"/>
      <c r="R476" s="595"/>
      <c r="S476" s="595"/>
      <c r="T476" s="595"/>
      <c r="U476" s="595"/>
      <c r="V476" s="596"/>
      <c r="W476" s="37" t="s">
        <v>70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customHeight="1" x14ac:dyDescent="0.2">
      <c r="A477" s="657" t="s">
        <v>740</v>
      </c>
      <c r="B477" s="658"/>
      <c r="C477" s="658"/>
      <c r="D477" s="658"/>
      <c r="E477" s="658"/>
      <c r="F477" s="658"/>
      <c r="G477" s="658"/>
      <c r="H477" s="658"/>
      <c r="I477" s="658"/>
      <c r="J477" s="658"/>
      <c r="K477" s="658"/>
      <c r="L477" s="658"/>
      <c r="M477" s="658"/>
      <c r="N477" s="658"/>
      <c r="O477" s="658"/>
      <c r="P477" s="658"/>
      <c r="Q477" s="658"/>
      <c r="R477" s="658"/>
      <c r="S477" s="658"/>
      <c r="T477" s="658"/>
      <c r="U477" s="658"/>
      <c r="V477" s="658"/>
      <c r="W477" s="658"/>
      <c r="X477" s="658"/>
      <c r="Y477" s="658"/>
      <c r="Z477" s="658"/>
      <c r="AA477" s="48"/>
      <c r="AB477" s="48"/>
      <c r="AC477" s="48"/>
    </row>
    <row r="478" spans="1:68" ht="16.5" customHeight="1" x14ac:dyDescent="0.25">
      <c r="A478" s="591" t="s">
        <v>740</v>
      </c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590"/>
      <c r="P478" s="590"/>
      <c r="Q478" s="590"/>
      <c r="R478" s="590"/>
      <c r="S478" s="590"/>
      <c r="T478" s="590"/>
      <c r="U478" s="590"/>
      <c r="V478" s="590"/>
      <c r="W478" s="590"/>
      <c r="X478" s="590"/>
      <c r="Y478" s="590"/>
      <c r="Z478" s="590"/>
      <c r="AA478" s="568"/>
      <c r="AB478" s="568"/>
      <c r="AC478" s="568"/>
    </row>
    <row r="479" spans="1:68" ht="14.25" customHeight="1" x14ac:dyDescent="0.25">
      <c r="A479" s="589" t="s">
        <v>103</v>
      </c>
      <c r="B479" s="590"/>
      <c r="C479" s="590"/>
      <c r="D479" s="590"/>
      <c r="E479" s="590"/>
      <c r="F479" s="590"/>
      <c r="G479" s="590"/>
      <c r="H479" s="590"/>
      <c r="I479" s="590"/>
      <c r="J479" s="590"/>
      <c r="K479" s="590"/>
      <c r="L479" s="590"/>
      <c r="M479" s="590"/>
      <c r="N479" s="590"/>
      <c r="O479" s="590"/>
      <c r="P479" s="590"/>
      <c r="Q479" s="590"/>
      <c r="R479" s="590"/>
      <c r="S479" s="590"/>
      <c r="T479" s="590"/>
      <c r="U479" s="590"/>
      <c r="V479" s="590"/>
      <c r="W479" s="590"/>
      <c r="X479" s="590"/>
      <c r="Y479" s="590"/>
      <c r="Z479" s="590"/>
      <c r="AA479" s="569"/>
      <c r="AB479" s="569"/>
      <c r="AC479" s="569"/>
    </row>
    <row r="480" spans="1:68" ht="27" customHeight="1" x14ac:dyDescent="0.25">
      <c r="A480" s="54" t="s">
        <v>741</v>
      </c>
      <c r="B480" s="54" t="s">
        <v>742</v>
      </c>
      <c r="C480" s="31">
        <v>4301011763</v>
      </c>
      <c r="D480" s="583">
        <v>4640242181011</v>
      </c>
      <c r="E480" s="584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106</v>
      </c>
      <c r="L480" s="32"/>
      <c r="M480" s="33" t="s">
        <v>78</v>
      </c>
      <c r="N480" s="33"/>
      <c r="O480" s="32">
        <v>55</v>
      </c>
      <c r="P480" s="708" t="s">
        <v>743</v>
      </c>
      <c r="Q480" s="578"/>
      <c r="R480" s="578"/>
      <c r="S480" s="578"/>
      <c r="T480" s="579"/>
      <c r="U480" s="34"/>
      <c r="V480" s="34"/>
      <c r="W480" s="35" t="s">
        <v>70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745</v>
      </c>
      <c r="B481" s="54" t="s">
        <v>746</v>
      </c>
      <c r="C481" s="31">
        <v>4301011585</v>
      </c>
      <c r="D481" s="583">
        <v>4640242180441</v>
      </c>
      <c r="E481" s="584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90" t="s">
        <v>747</v>
      </c>
      <c r="Q481" s="578"/>
      <c r="R481" s="578"/>
      <c r="S481" s="578"/>
      <c r="T481" s="579"/>
      <c r="U481" s="34"/>
      <c r="V481" s="34"/>
      <c r="W481" s="35" t="s">
        <v>70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748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749</v>
      </c>
      <c r="B482" s="54" t="s">
        <v>750</v>
      </c>
      <c r="C482" s="31">
        <v>4301011584</v>
      </c>
      <c r="D482" s="583">
        <v>4640242180564</v>
      </c>
      <c r="E482" s="584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60" t="s">
        <v>751</v>
      </c>
      <c r="Q482" s="578"/>
      <c r="R482" s="578"/>
      <c r="S482" s="578"/>
      <c r="T482" s="579"/>
      <c r="U482" s="34"/>
      <c r="V482" s="34"/>
      <c r="W482" s="35" t="s">
        <v>70</v>
      </c>
      <c r="X482" s="573">
        <v>0</v>
      </c>
      <c r="Y482" s="57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752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753</v>
      </c>
      <c r="B483" s="54" t="s">
        <v>754</v>
      </c>
      <c r="C483" s="31">
        <v>4301011764</v>
      </c>
      <c r="D483" s="583">
        <v>4640242181189</v>
      </c>
      <c r="E483" s="584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111</v>
      </c>
      <c r="L483" s="32"/>
      <c r="M483" s="33" t="s">
        <v>78</v>
      </c>
      <c r="N483" s="33"/>
      <c r="O483" s="32">
        <v>55</v>
      </c>
      <c r="P483" s="845" t="s">
        <v>755</v>
      </c>
      <c r="Q483" s="578"/>
      <c r="R483" s="578"/>
      <c r="S483" s="578"/>
      <c r="T483" s="579"/>
      <c r="U483" s="34"/>
      <c r="V483" s="34"/>
      <c r="W483" s="35" t="s">
        <v>70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601"/>
      <c r="B484" s="590"/>
      <c r="C484" s="590"/>
      <c r="D484" s="590"/>
      <c r="E484" s="590"/>
      <c r="F484" s="590"/>
      <c r="G484" s="590"/>
      <c r="H484" s="590"/>
      <c r="I484" s="590"/>
      <c r="J484" s="590"/>
      <c r="K484" s="590"/>
      <c r="L484" s="590"/>
      <c r="M484" s="590"/>
      <c r="N484" s="590"/>
      <c r="O484" s="602"/>
      <c r="P484" s="594" t="s">
        <v>72</v>
      </c>
      <c r="Q484" s="595"/>
      <c r="R484" s="595"/>
      <c r="S484" s="595"/>
      <c r="T484" s="595"/>
      <c r="U484" s="595"/>
      <c r="V484" s="596"/>
      <c r="W484" s="37" t="s">
        <v>73</v>
      </c>
      <c r="X484" s="575">
        <f>IFERROR(X480/H480,"0")+IFERROR(X481/H481,"0")+IFERROR(X482/H482,"0")+IFERROR(X483/H483,"0")</f>
        <v>0</v>
      </c>
      <c r="Y484" s="575">
        <f>IFERROR(Y480/H480,"0")+IFERROR(Y481/H481,"0")+IFERROR(Y482/H482,"0")+IFERROR(Y483/H483,"0")</f>
        <v>0</v>
      </c>
      <c r="Z484" s="575">
        <f>IFERROR(IF(Z480="",0,Z480),"0")+IFERROR(IF(Z481="",0,Z481),"0")+IFERROR(IF(Z482="",0,Z482),"0")+IFERROR(IF(Z483="",0,Z483),"0")</f>
        <v>0</v>
      </c>
      <c r="AA484" s="576"/>
      <c r="AB484" s="576"/>
      <c r="AC484" s="576"/>
    </row>
    <row r="485" spans="1:68" x14ac:dyDescent="0.2">
      <c r="A485" s="590"/>
      <c r="B485" s="590"/>
      <c r="C485" s="590"/>
      <c r="D485" s="590"/>
      <c r="E485" s="590"/>
      <c r="F485" s="590"/>
      <c r="G485" s="590"/>
      <c r="H485" s="590"/>
      <c r="I485" s="590"/>
      <c r="J485" s="590"/>
      <c r="K485" s="590"/>
      <c r="L485" s="590"/>
      <c r="M485" s="590"/>
      <c r="N485" s="590"/>
      <c r="O485" s="602"/>
      <c r="P485" s="594" t="s">
        <v>72</v>
      </c>
      <c r="Q485" s="595"/>
      <c r="R485" s="595"/>
      <c r="S485" s="595"/>
      <c r="T485" s="595"/>
      <c r="U485" s="595"/>
      <c r="V485" s="596"/>
      <c r="W485" s="37" t="s">
        <v>70</v>
      </c>
      <c r="X485" s="575">
        <f>IFERROR(SUM(X480:X483),"0")</f>
        <v>0</v>
      </c>
      <c r="Y485" s="575">
        <f>IFERROR(SUM(Y480:Y483),"0")</f>
        <v>0</v>
      </c>
      <c r="Z485" s="37"/>
      <c r="AA485" s="576"/>
      <c r="AB485" s="576"/>
      <c r="AC485" s="576"/>
    </row>
    <row r="486" spans="1:68" ht="14.25" customHeight="1" x14ac:dyDescent="0.25">
      <c r="A486" s="589" t="s">
        <v>139</v>
      </c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590"/>
      <c r="P486" s="590"/>
      <c r="Q486" s="590"/>
      <c r="R486" s="590"/>
      <c r="S486" s="590"/>
      <c r="T486" s="590"/>
      <c r="U486" s="590"/>
      <c r="V486" s="590"/>
      <c r="W486" s="590"/>
      <c r="X486" s="590"/>
      <c r="Y486" s="590"/>
      <c r="Z486" s="590"/>
      <c r="AA486" s="569"/>
      <c r="AB486" s="569"/>
      <c r="AC486" s="569"/>
    </row>
    <row r="487" spans="1:68" ht="27" customHeight="1" x14ac:dyDescent="0.25">
      <c r="A487" s="54" t="s">
        <v>756</v>
      </c>
      <c r="B487" s="54" t="s">
        <v>757</v>
      </c>
      <c r="C487" s="31">
        <v>4301020269</v>
      </c>
      <c r="D487" s="583">
        <v>4640242180519</v>
      </c>
      <c r="E487" s="584"/>
      <c r="F487" s="572">
        <v>1.35</v>
      </c>
      <c r="G487" s="32">
        <v>8</v>
      </c>
      <c r="H487" s="572">
        <v>10.8</v>
      </c>
      <c r="I487" s="572">
        <v>11.234999999999999</v>
      </c>
      <c r="J487" s="32">
        <v>64</v>
      </c>
      <c r="K487" s="32" t="s">
        <v>106</v>
      </c>
      <c r="L487" s="32"/>
      <c r="M487" s="33" t="s">
        <v>78</v>
      </c>
      <c r="N487" s="33"/>
      <c r="O487" s="32">
        <v>50</v>
      </c>
      <c r="P487" s="798" t="s">
        <v>758</v>
      </c>
      <c r="Q487" s="578"/>
      <c r="R487" s="578"/>
      <c r="S487" s="578"/>
      <c r="T487" s="579"/>
      <c r="U487" s="34"/>
      <c r="V487" s="34"/>
      <c r="W487" s="35" t="s">
        <v>70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756</v>
      </c>
      <c r="B488" s="54" t="s">
        <v>760</v>
      </c>
      <c r="C488" s="31">
        <v>4301020400</v>
      </c>
      <c r="D488" s="583">
        <v>4640242180519</v>
      </c>
      <c r="E488" s="584"/>
      <c r="F488" s="572">
        <v>1.5</v>
      </c>
      <c r="G488" s="32">
        <v>8</v>
      </c>
      <c r="H488" s="572">
        <v>12</v>
      </c>
      <c r="I488" s="572">
        <v>12.435</v>
      </c>
      <c r="J488" s="32">
        <v>64</v>
      </c>
      <c r="K488" s="32" t="s">
        <v>106</v>
      </c>
      <c r="L488" s="32"/>
      <c r="M488" s="33" t="s">
        <v>107</v>
      </c>
      <c r="N488" s="33"/>
      <c r="O488" s="32">
        <v>50</v>
      </c>
      <c r="P488" s="830" t="s">
        <v>761</v>
      </c>
      <c r="Q488" s="578"/>
      <c r="R488" s="578"/>
      <c r="S488" s="578"/>
      <c r="T488" s="579"/>
      <c r="U488" s="34"/>
      <c r="V488" s="34"/>
      <c r="W488" s="35" t="s">
        <v>70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762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763</v>
      </c>
      <c r="B489" s="54" t="s">
        <v>764</v>
      </c>
      <c r="C489" s="31">
        <v>4301020260</v>
      </c>
      <c r="D489" s="583">
        <v>4640242180526</v>
      </c>
      <c r="E489" s="584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60" t="s">
        <v>765</v>
      </c>
      <c r="Q489" s="578"/>
      <c r="R489" s="578"/>
      <c r="S489" s="578"/>
      <c r="T489" s="579"/>
      <c r="U489" s="34"/>
      <c r="V489" s="34"/>
      <c r="W489" s="35" t="s">
        <v>70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759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766</v>
      </c>
      <c r="B490" s="54" t="s">
        <v>767</v>
      </c>
      <c r="C490" s="31">
        <v>4301020295</v>
      </c>
      <c r="D490" s="583">
        <v>4640242181363</v>
      </c>
      <c r="E490" s="584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111</v>
      </c>
      <c r="L490" s="32"/>
      <c r="M490" s="33" t="s">
        <v>107</v>
      </c>
      <c r="N490" s="33"/>
      <c r="O490" s="32">
        <v>50</v>
      </c>
      <c r="P490" s="835" t="s">
        <v>768</v>
      </c>
      <c r="Q490" s="578"/>
      <c r="R490" s="578"/>
      <c r="S490" s="578"/>
      <c r="T490" s="579"/>
      <c r="U490" s="34"/>
      <c r="V490" s="34"/>
      <c r="W490" s="35" t="s">
        <v>70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769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601"/>
      <c r="B491" s="590"/>
      <c r="C491" s="590"/>
      <c r="D491" s="590"/>
      <c r="E491" s="590"/>
      <c r="F491" s="590"/>
      <c r="G491" s="590"/>
      <c r="H491" s="590"/>
      <c r="I491" s="590"/>
      <c r="J491" s="590"/>
      <c r="K491" s="590"/>
      <c r="L491" s="590"/>
      <c r="M491" s="590"/>
      <c r="N491" s="590"/>
      <c r="O491" s="602"/>
      <c r="P491" s="594" t="s">
        <v>72</v>
      </c>
      <c r="Q491" s="595"/>
      <c r="R491" s="595"/>
      <c r="S491" s="595"/>
      <c r="T491" s="595"/>
      <c r="U491" s="595"/>
      <c r="V491" s="596"/>
      <c r="W491" s="37" t="s">
        <v>73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x14ac:dyDescent="0.2">
      <c r="A492" s="590"/>
      <c r="B492" s="590"/>
      <c r="C492" s="590"/>
      <c r="D492" s="590"/>
      <c r="E492" s="590"/>
      <c r="F492" s="590"/>
      <c r="G492" s="590"/>
      <c r="H492" s="590"/>
      <c r="I492" s="590"/>
      <c r="J492" s="590"/>
      <c r="K492" s="590"/>
      <c r="L492" s="590"/>
      <c r="M492" s="590"/>
      <c r="N492" s="590"/>
      <c r="O492" s="602"/>
      <c r="P492" s="594" t="s">
        <v>72</v>
      </c>
      <c r="Q492" s="595"/>
      <c r="R492" s="595"/>
      <c r="S492" s="595"/>
      <c r="T492" s="595"/>
      <c r="U492" s="595"/>
      <c r="V492" s="596"/>
      <c r="W492" s="37" t="s">
        <v>70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customHeight="1" x14ac:dyDescent="0.25">
      <c r="A493" s="589" t="s">
        <v>64</v>
      </c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590"/>
      <c r="P493" s="590"/>
      <c r="Q493" s="590"/>
      <c r="R493" s="590"/>
      <c r="S493" s="590"/>
      <c r="T493" s="590"/>
      <c r="U493" s="590"/>
      <c r="V493" s="590"/>
      <c r="W493" s="590"/>
      <c r="X493" s="590"/>
      <c r="Y493" s="590"/>
      <c r="Z493" s="590"/>
      <c r="AA493" s="569"/>
      <c r="AB493" s="569"/>
      <c r="AC493" s="569"/>
    </row>
    <row r="494" spans="1:68" ht="27" customHeight="1" x14ac:dyDescent="0.25">
      <c r="A494" s="54" t="s">
        <v>770</v>
      </c>
      <c r="B494" s="54" t="s">
        <v>771</v>
      </c>
      <c r="C494" s="31">
        <v>4301031280</v>
      </c>
      <c r="D494" s="583">
        <v>4640242180816</v>
      </c>
      <c r="E494" s="584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111</v>
      </c>
      <c r="L494" s="32"/>
      <c r="M494" s="33" t="s">
        <v>68</v>
      </c>
      <c r="N494" s="33"/>
      <c r="O494" s="32">
        <v>40</v>
      </c>
      <c r="P494" s="688" t="s">
        <v>772</v>
      </c>
      <c r="Q494" s="578"/>
      <c r="R494" s="578"/>
      <c r="S494" s="578"/>
      <c r="T494" s="579"/>
      <c r="U494" s="34"/>
      <c r="V494" s="34"/>
      <c r="W494" s="35" t="s">
        <v>70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773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774</v>
      </c>
      <c r="B495" s="54" t="s">
        <v>775</v>
      </c>
      <c r="C495" s="31">
        <v>4301031244</v>
      </c>
      <c r="D495" s="583">
        <v>4640242180595</v>
      </c>
      <c r="E495" s="584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111</v>
      </c>
      <c r="L495" s="32"/>
      <c r="M495" s="33" t="s">
        <v>68</v>
      </c>
      <c r="N495" s="33"/>
      <c r="O495" s="32">
        <v>40</v>
      </c>
      <c r="P495" s="722" t="s">
        <v>776</v>
      </c>
      <c r="Q495" s="578"/>
      <c r="R495" s="578"/>
      <c r="S495" s="578"/>
      <c r="T495" s="579"/>
      <c r="U495" s="34"/>
      <c r="V495" s="34"/>
      <c r="W495" s="35" t="s">
        <v>70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777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601"/>
      <c r="B496" s="590"/>
      <c r="C496" s="590"/>
      <c r="D496" s="590"/>
      <c r="E496" s="590"/>
      <c r="F496" s="590"/>
      <c r="G496" s="590"/>
      <c r="H496" s="590"/>
      <c r="I496" s="590"/>
      <c r="J496" s="590"/>
      <c r="K496" s="590"/>
      <c r="L496" s="590"/>
      <c r="M496" s="590"/>
      <c r="N496" s="590"/>
      <c r="O496" s="602"/>
      <c r="P496" s="594" t="s">
        <v>72</v>
      </c>
      <c r="Q496" s="595"/>
      <c r="R496" s="595"/>
      <c r="S496" s="595"/>
      <c r="T496" s="595"/>
      <c r="U496" s="595"/>
      <c r="V496" s="596"/>
      <c r="W496" s="37" t="s">
        <v>73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x14ac:dyDescent="0.2">
      <c r="A497" s="590"/>
      <c r="B497" s="590"/>
      <c r="C497" s="590"/>
      <c r="D497" s="590"/>
      <c r="E497" s="590"/>
      <c r="F497" s="590"/>
      <c r="G497" s="590"/>
      <c r="H497" s="590"/>
      <c r="I497" s="590"/>
      <c r="J497" s="590"/>
      <c r="K497" s="590"/>
      <c r="L497" s="590"/>
      <c r="M497" s="590"/>
      <c r="N497" s="590"/>
      <c r="O497" s="602"/>
      <c r="P497" s="594" t="s">
        <v>72</v>
      </c>
      <c r="Q497" s="595"/>
      <c r="R497" s="595"/>
      <c r="S497" s="595"/>
      <c r="T497" s="595"/>
      <c r="U497" s="595"/>
      <c r="V497" s="596"/>
      <c r="W497" s="37" t="s">
        <v>70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customHeight="1" x14ac:dyDescent="0.25">
      <c r="A498" s="589" t="s">
        <v>74</v>
      </c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590"/>
      <c r="P498" s="590"/>
      <c r="Q498" s="590"/>
      <c r="R498" s="590"/>
      <c r="S498" s="590"/>
      <c r="T498" s="590"/>
      <c r="U498" s="590"/>
      <c r="V498" s="590"/>
      <c r="W498" s="590"/>
      <c r="X498" s="590"/>
      <c r="Y498" s="590"/>
      <c r="Z498" s="590"/>
      <c r="AA498" s="569"/>
      <c r="AB498" s="569"/>
      <c r="AC498" s="569"/>
    </row>
    <row r="499" spans="1:68" ht="27" customHeight="1" x14ac:dyDescent="0.25">
      <c r="A499" s="54" t="s">
        <v>778</v>
      </c>
      <c r="B499" s="54" t="s">
        <v>779</v>
      </c>
      <c r="C499" s="31">
        <v>4301052046</v>
      </c>
      <c r="D499" s="583">
        <v>4640242180533</v>
      </c>
      <c r="E499" s="584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45</v>
      </c>
      <c r="P499" s="890" t="s">
        <v>780</v>
      </c>
      <c r="Q499" s="578"/>
      <c r="R499" s="578"/>
      <c r="S499" s="578"/>
      <c r="T499" s="579"/>
      <c r="U499" s="34"/>
      <c r="V499" s="34"/>
      <c r="W499" s="35" t="s">
        <v>70</v>
      </c>
      <c r="X499" s="573">
        <v>0</v>
      </c>
      <c r="Y499" s="574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781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782</v>
      </c>
      <c r="B500" s="54" t="s">
        <v>783</v>
      </c>
      <c r="C500" s="31">
        <v>4301051920</v>
      </c>
      <c r="D500" s="583">
        <v>4640242181233</v>
      </c>
      <c r="E500" s="584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77</v>
      </c>
      <c r="L500" s="32"/>
      <c r="M500" s="33" t="s">
        <v>93</v>
      </c>
      <c r="N500" s="33"/>
      <c r="O500" s="32">
        <v>45</v>
      </c>
      <c r="P500" s="915" t="s">
        <v>784</v>
      </c>
      <c r="Q500" s="578"/>
      <c r="R500" s="578"/>
      <c r="S500" s="578"/>
      <c r="T500" s="579"/>
      <c r="U500" s="34"/>
      <c r="V500" s="34"/>
      <c r="W500" s="35" t="s">
        <v>70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781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601"/>
      <c r="B501" s="590"/>
      <c r="C501" s="590"/>
      <c r="D501" s="590"/>
      <c r="E501" s="590"/>
      <c r="F501" s="590"/>
      <c r="G501" s="590"/>
      <c r="H501" s="590"/>
      <c r="I501" s="590"/>
      <c r="J501" s="590"/>
      <c r="K501" s="590"/>
      <c r="L501" s="590"/>
      <c r="M501" s="590"/>
      <c r="N501" s="590"/>
      <c r="O501" s="602"/>
      <c r="P501" s="594" t="s">
        <v>72</v>
      </c>
      <c r="Q501" s="595"/>
      <c r="R501" s="595"/>
      <c r="S501" s="595"/>
      <c r="T501" s="595"/>
      <c r="U501" s="595"/>
      <c r="V501" s="596"/>
      <c r="W501" s="37" t="s">
        <v>73</v>
      </c>
      <c r="X501" s="575">
        <f>IFERROR(X499/H499,"0")+IFERROR(X500/H500,"0")</f>
        <v>0</v>
      </c>
      <c r="Y501" s="575">
        <f>IFERROR(Y499/H499,"0")+IFERROR(Y500/H500,"0")</f>
        <v>0</v>
      </c>
      <c r="Z501" s="575">
        <f>IFERROR(IF(Z499="",0,Z499),"0")+IFERROR(IF(Z500="",0,Z500),"0")</f>
        <v>0</v>
      </c>
      <c r="AA501" s="576"/>
      <c r="AB501" s="576"/>
      <c r="AC501" s="576"/>
    </row>
    <row r="502" spans="1:68" x14ac:dyDescent="0.2">
      <c r="A502" s="590"/>
      <c r="B502" s="590"/>
      <c r="C502" s="590"/>
      <c r="D502" s="590"/>
      <c r="E502" s="590"/>
      <c r="F502" s="590"/>
      <c r="G502" s="590"/>
      <c r="H502" s="590"/>
      <c r="I502" s="590"/>
      <c r="J502" s="590"/>
      <c r="K502" s="590"/>
      <c r="L502" s="590"/>
      <c r="M502" s="590"/>
      <c r="N502" s="590"/>
      <c r="O502" s="602"/>
      <c r="P502" s="594" t="s">
        <v>72</v>
      </c>
      <c r="Q502" s="595"/>
      <c r="R502" s="595"/>
      <c r="S502" s="595"/>
      <c r="T502" s="595"/>
      <c r="U502" s="595"/>
      <c r="V502" s="596"/>
      <c r="W502" s="37" t="s">
        <v>70</v>
      </c>
      <c r="X502" s="575">
        <f>IFERROR(SUM(X499:X500),"0")</f>
        <v>0</v>
      </c>
      <c r="Y502" s="575">
        <f>IFERROR(SUM(Y499:Y500),"0")</f>
        <v>0</v>
      </c>
      <c r="Z502" s="37"/>
      <c r="AA502" s="576"/>
      <c r="AB502" s="576"/>
      <c r="AC502" s="576"/>
    </row>
    <row r="503" spans="1:68" ht="14.25" customHeight="1" x14ac:dyDescent="0.25">
      <c r="A503" s="589" t="s">
        <v>174</v>
      </c>
      <c r="B503" s="590"/>
      <c r="C503" s="590"/>
      <c r="D503" s="590"/>
      <c r="E503" s="590"/>
      <c r="F503" s="590"/>
      <c r="G503" s="590"/>
      <c r="H503" s="590"/>
      <c r="I503" s="590"/>
      <c r="J503" s="590"/>
      <c r="K503" s="590"/>
      <c r="L503" s="590"/>
      <c r="M503" s="590"/>
      <c r="N503" s="590"/>
      <c r="O503" s="590"/>
      <c r="P503" s="590"/>
      <c r="Q503" s="590"/>
      <c r="R503" s="590"/>
      <c r="S503" s="590"/>
      <c r="T503" s="590"/>
      <c r="U503" s="590"/>
      <c r="V503" s="590"/>
      <c r="W503" s="590"/>
      <c r="X503" s="590"/>
      <c r="Y503" s="590"/>
      <c r="Z503" s="590"/>
      <c r="AA503" s="569"/>
      <c r="AB503" s="569"/>
      <c r="AC503" s="569"/>
    </row>
    <row r="504" spans="1:68" ht="27" customHeight="1" x14ac:dyDescent="0.25">
      <c r="A504" s="54" t="s">
        <v>785</v>
      </c>
      <c r="B504" s="54" t="s">
        <v>786</v>
      </c>
      <c r="C504" s="31">
        <v>4301060491</v>
      </c>
      <c r="D504" s="583">
        <v>4640242180120</v>
      </c>
      <c r="E504" s="584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106</v>
      </c>
      <c r="L504" s="32"/>
      <c r="M504" s="33" t="s">
        <v>78</v>
      </c>
      <c r="N504" s="33"/>
      <c r="O504" s="32">
        <v>40</v>
      </c>
      <c r="P504" s="776" t="s">
        <v>787</v>
      </c>
      <c r="Q504" s="578"/>
      <c r="R504" s="578"/>
      <c r="S504" s="578"/>
      <c r="T504" s="579"/>
      <c r="U504" s="34"/>
      <c r="V504" s="34"/>
      <c r="W504" s="35" t="s">
        <v>70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788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789</v>
      </c>
      <c r="B505" s="54" t="s">
        <v>790</v>
      </c>
      <c r="C505" s="31">
        <v>4301060498</v>
      </c>
      <c r="D505" s="583">
        <v>4640242180137</v>
      </c>
      <c r="E505" s="584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106</v>
      </c>
      <c r="L505" s="32"/>
      <c r="M505" s="33" t="s">
        <v>93</v>
      </c>
      <c r="N505" s="33"/>
      <c r="O505" s="32">
        <v>40</v>
      </c>
      <c r="P505" s="909" t="s">
        <v>791</v>
      </c>
      <c r="Q505" s="578"/>
      <c r="R505" s="578"/>
      <c r="S505" s="578"/>
      <c r="T505" s="579"/>
      <c r="U505" s="34"/>
      <c r="V505" s="34"/>
      <c r="W505" s="35" t="s">
        <v>70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792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601"/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602"/>
      <c r="P506" s="594" t="s">
        <v>72</v>
      </c>
      <c r="Q506" s="595"/>
      <c r="R506" s="595"/>
      <c r="S506" s="595"/>
      <c r="T506" s="595"/>
      <c r="U506" s="595"/>
      <c r="V506" s="596"/>
      <c r="W506" s="37" t="s">
        <v>73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x14ac:dyDescent="0.2">
      <c r="A507" s="590"/>
      <c r="B507" s="590"/>
      <c r="C507" s="590"/>
      <c r="D507" s="590"/>
      <c r="E507" s="590"/>
      <c r="F507" s="590"/>
      <c r="G507" s="590"/>
      <c r="H507" s="590"/>
      <c r="I507" s="590"/>
      <c r="J507" s="590"/>
      <c r="K507" s="590"/>
      <c r="L507" s="590"/>
      <c r="M507" s="590"/>
      <c r="N507" s="590"/>
      <c r="O507" s="602"/>
      <c r="P507" s="594" t="s">
        <v>72</v>
      </c>
      <c r="Q507" s="595"/>
      <c r="R507" s="595"/>
      <c r="S507" s="595"/>
      <c r="T507" s="595"/>
      <c r="U507" s="595"/>
      <c r="V507" s="596"/>
      <c r="W507" s="37" t="s">
        <v>70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customHeight="1" x14ac:dyDescent="0.25">
      <c r="A508" s="591" t="s">
        <v>793</v>
      </c>
      <c r="B508" s="590"/>
      <c r="C508" s="590"/>
      <c r="D508" s="590"/>
      <c r="E508" s="590"/>
      <c r="F508" s="590"/>
      <c r="G508" s="590"/>
      <c r="H508" s="590"/>
      <c r="I508" s="590"/>
      <c r="J508" s="590"/>
      <c r="K508" s="590"/>
      <c r="L508" s="590"/>
      <c r="M508" s="590"/>
      <c r="N508" s="590"/>
      <c r="O508" s="590"/>
      <c r="P508" s="590"/>
      <c r="Q508" s="590"/>
      <c r="R508" s="590"/>
      <c r="S508" s="590"/>
      <c r="T508" s="590"/>
      <c r="U508" s="590"/>
      <c r="V508" s="590"/>
      <c r="W508" s="590"/>
      <c r="X508" s="590"/>
      <c r="Y508" s="590"/>
      <c r="Z508" s="590"/>
      <c r="AA508" s="568"/>
      <c r="AB508" s="568"/>
      <c r="AC508" s="568"/>
    </row>
    <row r="509" spans="1:68" ht="14.25" customHeight="1" x14ac:dyDescent="0.25">
      <c r="A509" s="589" t="s">
        <v>139</v>
      </c>
      <c r="B509" s="590"/>
      <c r="C509" s="590"/>
      <c r="D509" s="590"/>
      <c r="E509" s="590"/>
      <c r="F509" s="590"/>
      <c r="G509" s="590"/>
      <c r="H509" s="590"/>
      <c r="I509" s="590"/>
      <c r="J509" s="590"/>
      <c r="K509" s="590"/>
      <c r="L509" s="590"/>
      <c r="M509" s="590"/>
      <c r="N509" s="590"/>
      <c r="O509" s="590"/>
      <c r="P509" s="590"/>
      <c r="Q509" s="590"/>
      <c r="R509" s="590"/>
      <c r="S509" s="590"/>
      <c r="T509" s="590"/>
      <c r="U509" s="590"/>
      <c r="V509" s="590"/>
      <c r="W509" s="590"/>
      <c r="X509" s="590"/>
      <c r="Y509" s="590"/>
      <c r="Z509" s="590"/>
      <c r="AA509" s="569"/>
      <c r="AB509" s="569"/>
      <c r="AC509" s="569"/>
    </row>
    <row r="510" spans="1:68" ht="27" customHeight="1" x14ac:dyDescent="0.25">
      <c r="A510" s="54" t="s">
        <v>794</v>
      </c>
      <c r="B510" s="54" t="s">
        <v>795</v>
      </c>
      <c r="C510" s="31">
        <v>4301020314</v>
      </c>
      <c r="D510" s="583">
        <v>4640242180090</v>
      </c>
      <c r="E510" s="584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106</v>
      </c>
      <c r="L510" s="32"/>
      <c r="M510" s="33" t="s">
        <v>107</v>
      </c>
      <c r="N510" s="33"/>
      <c r="O510" s="32">
        <v>50</v>
      </c>
      <c r="P510" s="896" t="s">
        <v>796</v>
      </c>
      <c r="Q510" s="578"/>
      <c r="R510" s="578"/>
      <c r="S510" s="578"/>
      <c r="T510" s="579"/>
      <c r="U510" s="34"/>
      <c r="V510" s="34"/>
      <c r="W510" s="35" t="s">
        <v>70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797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1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602"/>
      <c r="P511" s="594" t="s">
        <v>72</v>
      </c>
      <c r="Q511" s="595"/>
      <c r="R511" s="595"/>
      <c r="S511" s="595"/>
      <c r="T511" s="595"/>
      <c r="U511" s="595"/>
      <c r="V511" s="596"/>
      <c r="W511" s="37" t="s">
        <v>73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602"/>
      <c r="P512" s="594" t="s">
        <v>72</v>
      </c>
      <c r="Q512" s="595"/>
      <c r="R512" s="595"/>
      <c r="S512" s="595"/>
      <c r="T512" s="595"/>
      <c r="U512" s="595"/>
      <c r="V512" s="596"/>
      <c r="W512" s="37" t="s">
        <v>70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3"/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747"/>
      <c r="P513" s="580" t="s">
        <v>798</v>
      </c>
      <c r="Q513" s="581"/>
      <c r="R513" s="581"/>
      <c r="S513" s="581"/>
      <c r="T513" s="581"/>
      <c r="U513" s="581"/>
      <c r="V513" s="582"/>
      <c r="W513" s="37" t="s">
        <v>70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5849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5849</v>
      </c>
      <c r="Z513" s="37"/>
      <c r="AA513" s="576"/>
      <c r="AB513" s="576"/>
      <c r="AC513" s="576"/>
    </row>
    <row r="514" spans="1:32" x14ac:dyDescent="0.2">
      <c r="A514" s="590"/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747"/>
      <c r="P514" s="580" t="s">
        <v>799</v>
      </c>
      <c r="Q514" s="581"/>
      <c r="R514" s="581"/>
      <c r="S514" s="581"/>
      <c r="T514" s="581"/>
      <c r="U514" s="581"/>
      <c r="V514" s="582"/>
      <c r="W514" s="37" t="s">
        <v>70</v>
      </c>
      <c r="X514" s="575">
        <f>IFERROR(SUM(BM22:BM510),"0")</f>
        <v>6310.33</v>
      </c>
      <c r="Y514" s="575">
        <f>IFERROR(SUM(BN22:BN510),"0")</f>
        <v>6310.33</v>
      </c>
      <c r="Z514" s="37"/>
      <c r="AA514" s="576"/>
      <c r="AB514" s="576"/>
      <c r="AC514" s="576"/>
    </row>
    <row r="515" spans="1:32" x14ac:dyDescent="0.2">
      <c r="A515" s="590"/>
      <c r="B515" s="590"/>
      <c r="C515" s="590"/>
      <c r="D515" s="590"/>
      <c r="E515" s="590"/>
      <c r="F515" s="590"/>
      <c r="G515" s="590"/>
      <c r="H515" s="590"/>
      <c r="I515" s="590"/>
      <c r="J515" s="590"/>
      <c r="K515" s="590"/>
      <c r="L515" s="590"/>
      <c r="M515" s="590"/>
      <c r="N515" s="590"/>
      <c r="O515" s="747"/>
      <c r="P515" s="580" t="s">
        <v>800</v>
      </c>
      <c r="Q515" s="581"/>
      <c r="R515" s="581"/>
      <c r="S515" s="581"/>
      <c r="T515" s="581"/>
      <c r="U515" s="581"/>
      <c r="V515" s="582"/>
      <c r="W515" s="37" t="s">
        <v>801</v>
      </c>
      <c r="X515" s="38">
        <f>ROUNDUP(SUM(BO22:BO510),0)</f>
        <v>12</v>
      </c>
      <c r="Y515" s="38">
        <f>ROUNDUP(SUM(BP22:BP510),0)</f>
        <v>12</v>
      </c>
      <c r="Z515" s="37"/>
      <c r="AA515" s="576"/>
      <c r="AB515" s="576"/>
      <c r="AC515" s="576"/>
    </row>
    <row r="516" spans="1:32" x14ac:dyDescent="0.2">
      <c r="A516" s="590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747"/>
      <c r="P516" s="580" t="s">
        <v>802</v>
      </c>
      <c r="Q516" s="581"/>
      <c r="R516" s="581"/>
      <c r="S516" s="581"/>
      <c r="T516" s="581"/>
      <c r="U516" s="581"/>
      <c r="V516" s="582"/>
      <c r="W516" s="37" t="s">
        <v>70</v>
      </c>
      <c r="X516" s="575">
        <f>GrossWeightTotal+PalletQtyTotal*25</f>
        <v>6610.33</v>
      </c>
      <c r="Y516" s="575">
        <f>GrossWeightTotalR+PalletQtyTotalR*25</f>
        <v>6610.33</v>
      </c>
      <c r="Z516" s="37"/>
      <c r="AA516" s="576"/>
      <c r="AB516" s="576"/>
      <c r="AC516" s="576"/>
    </row>
    <row r="517" spans="1:32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747"/>
      <c r="P517" s="580" t="s">
        <v>803</v>
      </c>
      <c r="Q517" s="581"/>
      <c r="R517" s="581"/>
      <c r="S517" s="581"/>
      <c r="T517" s="581"/>
      <c r="U517" s="581"/>
      <c r="V517" s="582"/>
      <c r="W517" s="37" t="s">
        <v>801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1968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1968</v>
      </c>
      <c r="Z517" s="37"/>
      <c r="AA517" s="576"/>
      <c r="AB517" s="576"/>
      <c r="AC517" s="576"/>
    </row>
    <row r="518" spans="1:32" ht="14.25" customHeight="1" x14ac:dyDescent="0.2">
      <c r="A518" s="590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747"/>
      <c r="P518" s="580" t="s">
        <v>804</v>
      </c>
      <c r="Q518" s="581"/>
      <c r="R518" s="581"/>
      <c r="S518" s="581"/>
      <c r="T518" s="581"/>
      <c r="U518" s="581"/>
      <c r="V518" s="582"/>
      <c r="W518" s="39" t="s">
        <v>805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14.1675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806</v>
      </c>
      <c r="B520" s="570" t="s">
        <v>63</v>
      </c>
      <c r="C520" s="598" t="s">
        <v>101</v>
      </c>
      <c r="D520" s="673"/>
      <c r="E520" s="673"/>
      <c r="F520" s="673"/>
      <c r="G520" s="673"/>
      <c r="H520" s="674"/>
      <c r="I520" s="598" t="s">
        <v>262</v>
      </c>
      <c r="J520" s="673"/>
      <c r="K520" s="673"/>
      <c r="L520" s="673"/>
      <c r="M520" s="673"/>
      <c r="N520" s="673"/>
      <c r="O520" s="673"/>
      <c r="P520" s="673"/>
      <c r="Q520" s="673"/>
      <c r="R520" s="673"/>
      <c r="S520" s="674"/>
      <c r="T520" s="598" t="s">
        <v>553</v>
      </c>
      <c r="U520" s="674"/>
      <c r="V520" s="598" t="s">
        <v>610</v>
      </c>
      <c r="W520" s="673"/>
      <c r="X520" s="673"/>
      <c r="Y520" s="674"/>
      <c r="Z520" s="570" t="s">
        <v>670</v>
      </c>
      <c r="AA520" s="598" t="s">
        <v>740</v>
      </c>
      <c r="AB520" s="674"/>
      <c r="AC520" s="52"/>
      <c r="AF520" s="571"/>
    </row>
    <row r="521" spans="1:32" ht="14.25" customHeight="1" thickTop="1" x14ac:dyDescent="0.2">
      <c r="A521" s="634" t="s">
        <v>807</v>
      </c>
      <c r="B521" s="598" t="s">
        <v>63</v>
      </c>
      <c r="C521" s="598" t="s">
        <v>102</v>
      </c>
      <c r="D521" s="598" t="s">
        <v>119</v>
      </c>
      <c r="E521" s="598" t="s">
        <v>181</v>
      </c>
      <c r="F521" s="598" t="s">
        <v>204</v>
      </c>
      <c r="G521" s="598" t="s">
        <v>237</v>
      </c>
      <c r="H521" s="598" t="s">
        <v>101</v>
      </c>
      <c r="I521" s="598" t="s">
        <v>263</v>
      </c>
      <c r="J521" s="598" t="s">
        <v>303</v>
      </c>
      <c r="K521" s="598" t="s">
        <v>364</v>
      </c>
      <c r="L521" s="598" t="s">
        <v>406</v>
      </c>
      <c r="M521" s="598" t="s">
        <v>422</v>
      </c>
      <c r="N521" s="571"/>
      <c r="O521" s="598" t="s">
        <v>435</v>
      </c>
      <c r="P521" s="598" t="s">
        <v>445</v>
      </c>
      <c r="Q521" s="598" t="s">
        <v>452</v>
      </c>
      <c r="R521" s="598" t="s">
        <v>457</v>
      </c>
      <c r="S521" s="598" t="s">
        <v>543</v>
      </c>
      <c r="T521" s="598" t="s">
        <v>554</v>
      </c>
      <c r="U521" s="598" t="s">
        <v>588</v>
      </c>
      <c r="V521" s="598" t="s">
        <v>611</v>
      </c>
      <c r="W521" s="598" t="s">
        <v>643</v>
      </c>
      <c r="X521" s="598" t="s">
        <v>662</v>
      </c>
      <c r="Y521" s="598" t="s">
        <v>666</v>
      </c>
      <c r="Z521" s="598" t="s">
        <v>670</v>
      </c>
      <c r="AA521" s="598" t="s">
        <v>740</v>
      </c>
      <c r="AB521" s="598" t="s">
        <v>793</v>
      </c>
      <c r="AC521" s="52"/>
      <c r="AF521" s="571"/>
    </row>
    <row r="522" spans="1:32" ht="13.5" customHeight="1" thickBot="1" x14ac:dyDescent="0.25">
      <c r="A522" s="635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71"/>
      <c r="O522" s="599"/>
      <c r="P522" s="599"/>
      <c r="Q522" s="599"/>
      <c r="R522" s="599"/>
      <c r="S522" s="599"/>
      <c r="T522" s="599"/>
      <c r="U522" s="599"/>
      <c r="V522" s="599"/>
      <c r="W522" s="599"/>
      <c r="X522" s="599"/>
      <c r="Y522" s="599"/>
      <c r="Z522" s="599"/>
      <c r="AA522" s="599"/>
      <c r="AB522" s="599"/>
      <c r="AC522" s="52"/>
      <c r="AF522" s="571"/>
    </row>
    <row r="523" spans="1:32" ht="18" customHeight="1" thickTop="1" thickBot="1" x14ac:dyDescent="0.25">
      <c r="A523" s="40" t="s">
        <v>808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80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225</v>
      </c>
      <c r="E523" s="46">
        <f>IFERROR(Y89*1,"0")+IFERROR(Y90*1,"0")+IFERROR(Y91*1,"0")+IFERROR(Y95*1,"0")+IFERROR(Y96*1,"0")+IFERROR(Y97*1,"0")+IFERROR(Y98*1,"0")+IFERROR(Y99*1,"0")+IFERROR(Y100*1,"0")</f>
        <v>1468.8000000000002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1994.4</v>
      </c>
      <c r="G523" s="46">
        <f>IFERROR(Y131*1,"0")+IFERROR(Y132*1,"0")+IFERROR(Y136*1,"0")+IFERROR(Y137*1,"0")+IFERROR(Y141*1,"0")+IFERROR(Y142*1,"0")</f>
        <v>0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825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0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0</v>
      </c>
      <c r="S523" s="46">
        <f>IFERROR(Y340*1,"0")+IFERROR(Y341*1,"0")+IFERROR(Y342*1,"0")</f>
        <v>1255.8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0</v>
      </c>
      <c r="U523" s="46">
        <f>IFERROR(Y373*1,"0")+IFERROR(Y374*1,"0")+IFERROR(Y375*1,"0")+IFERROR(Y376*1,"0")+IFERROR(Y380*1,"0")+IFERROR(Y384*1,"0")+IFERROR(Y385*1,"0")+IFERROR(Y389*1,"0")</f>
        <v>0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0</v>
      </c>
      <c r="W523" s="46">
        <f>IFERROR(Y414*1,"0")+IFERROR(Y415*1,"0")+IFERROR(Y419*1,"0")+IFERROR(Y420*1,"0")+IFERROR(Y421*1,"0")+IFERROR(Y422*1,"0")</f>
        <v>0</v>
      </c>
      <c r="X523" s="46">
        <f>IFERROR(Y427*1,"0")</f>
        <v>0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0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0</v>
      </c>
      <c r="AB523" s="46">
        <f>IFERROR(Y510*1,"0")</f>
        <v>0</v>
      </c>
      <c r="AC523" s="52"/>
      <c r="AF523" s="571"/>
    </row>
  </sheetData>
  <sheetProtection algorithmName="SHA-512" hashValue="OjQ9ue7tSEKVDEPhuN9hyDr99JC28RWHFi55rSvn2ZXyh34QTu97pL6easEkZXodYMHpbgL60amLAbilUaYqSw==" saltValue="baCoRwcI6KyV8yhV/x65D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P501:V501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D57:E57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D483:E4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P492:V492"/>
    <mergeCell ref="P415:T415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107:T107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D22:E22"/>
    <mergeCell ref="A455:Z455"/>
    <mergeCell ref="D320:E320"/>
    <mergeCell ref="D447:E447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H17:H18"/>
    <mergeCell ref="A146:Z146"/>
    <mergeCell ref="P90:T90"/>
    <mergeCell ref="D198:E198"/>
    <mergeCell ref="D465:E465"/>
    <mergeCell ref="D440:E440"/>
    <mergeCell ref="D296:E296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6:C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A259:O260"/>
    <mergeCell ref="D311:E311"/>
    <mergeCell ref="P55:T55"/>
    <mergeCell ref="P102:V102"/>
    <mergeCell ref="Q12:R12"/>
    <mergeCell ref="A274:O275"/>
    <mergeCell ref="P169:T169"/>
    <mergeCell ref="D90:E90"/>
    <mergeCell ref="P119:T119"/>
    <mergeCell ref="P183:V183"/>
    <mergeCell ref="P246:T246"/>
    <mergeCell ref="P133:V133"/>
    <mergeCell ref="P298:V298"/>
    <mergeCell ref="P127:V127"/>
    <mergeCell ref="P238:V238"/>
    <mergeCell ref="Q9:R9"/>
    <mergeCell ref="P267:V267"/>
    <mergeCell ref="A393:Z393"/>
    <mergeCell ref="P312:T312"/>
    <mergeCell ref="D451:E451"/>
    <mergeCell ref="D255:E255"/>
    <mergeCell ref="P49:V49"/>
    <mergeCell ref="P36:V36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I17:I18"/>
    <mergeCell ref="D141:E141"/>
    <mergeCell ref="A48:O49"/>
    <mergeCell ref="D306:E306"/>
    <mergeCell ref="P456:T456"/>
    <mergeCell ref="P424:V424"/>
    <mergeCell ref="P287:T287"/>
    <mergeCell ref="P414:T414"/>
    <mergeCell ref="P352:T352"/>
    <mergeCell ref="P178:V178"/>
    <mergeCell ref="D235:E235"/>
    <mergeCell ref="A239:Z239"/>
    <mergeCell ref="D421:E421"/>
    <mergeCell ref="P264:T264"/>
    <mergeCell ref="D63:E63"/>
    <mergeCell ref="D52:E52"/>
    <mergeCell ref="D27:E27"/>
    <mergeCell ref="A138:O139"/>
    <mergeCell ref="P433:V433"/>
    <mergeCell ref="P427:T427"/>
    <mergeCell ref="P159:T159"/>
    <mergeCell ref="A82:Z82"/>
    <mergeCell ref="D438:E438"/>
    <mergeCell ref="P395:T395"/>
    <mergeCell ref="D77:E77"/>
    <mergeCell ref="P131:T131"/>
    <mergeCell ref="F521:F522"/>
    <mergeCell ref="D375:E375"/>
    <mergeCell ref="P258:T258"/>
    <mergeCell ref="P187:T187"/>
    <mergeCell ref="D108:E108"/>
    <mergeCell ref="A182:O183"/>
    <mergeCell ref="P52:T52"/>
    <mergeCell ref="P494:T494"/>
    <mergeCell ref="P350:T350"/>
    <mergeCell ref="P481:T481"/>
    <mergeCell ref="P139:V139"/>
    <mergeCell ref="P470:V470"/>
    <mergeCell ref="P495:T495"/>
    <mergeCell ref="A496:O497"/>
    <mergeCell ref="P497:V497"/>
    <mergeCell ref="D359:E359"/>
    <mergeCell ref="A486:Z486"/>
    <mergeCell ref="P96:T96"/>
    <mergeCell ref="D504:E504"/>
    <mergeCell ref="D521:D522"/>
    <mergeCell ref="P212:T212"/>
    <mergeCell ref="A135:Z135"/>
    <mergeCell ref="P59:V59"/>
    <mergeCell ref="D1:F1"/>
    <mergeCell ref="P47:T47"/>
    <mergeCell ref="A234:Z234"/>
    <mergeCell ref="J17:J18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Q521:Q522"/>
    <mergeCell ref="P400:T400"/>
    <mergeCell ref="A345:Z345"/>
    <mergeCell ref="D272:E272"/>
    <mergeCell ref="A250:O251"/>
    <mergeCell ref="D210:E210"/>
    <mergeCell ref="A46:Z46"/>
    <mergeCell ref="D380:E380"/>
    <mergeCell ref="D209:E209"/>
    <mergeCell ref="P188:V188"/>
    <mergeCell ref="P464:T464"/>
    <mergeCell ref="P166:T166"/>
    <mergeCell ref="D445:E445"/>
    <mergeCell ref="P402:T402"/>
    <mergeCell ref="D301:E301"/>
    <mergeCell ref="D245:E245"/>
    <mergeCell ref="A423:O424"/>
    <mergeCell ref="D147:E147"/>
    <mergeCell ref="P474:T474"/>
    <mergeCell ref="P401:T401"/>
    <mergeCell ref="A469:O470"/>
    <mergeCell ref="P230:T230"/>
    <mergeCell ref="D211:E211"/>
    <mergeCell ref="P168:T168"/>
    <mergeCell ref="I521:I522"/>
    <mergeCell ref="P120:T120"/>
    <mergeCell ref="A503:Z503"/>
    <mergeCell ref="A237:O238"/>
    <mergeCell ref="D495:E495"/>
    <mergeCell ref="D28:E28"/>
    <mergeCell ref="D326:E326"/>
    <mergeCell ref="D313:E313"/>
    <mergeCell ref="D432:E432"/>
    <mergeCell ref="D236:E236"/>
    <mergeCell ref="P171:T171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D69:E69"/>
    <mergeCell ref="A109:O110"/>
    <mergeCell ref="P240:T240"/>
    <mergeCell ref="P482:T482"/>
    <mergeCell ref="P45:V45"/>
    <mergeCell ref="A511:O512"/>
    <mergeCell ref="P343:V343"/>
    <mergeCell ref="P266:T266"/>
    <mergeCell ref="P95:T95"/>
    <mergeCell ref="P182:V182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D354:E354"/>
    <mergeCell ref="P460:V460"/>
    <mergeCell ref="P33:V33"/>
    <mergeCell ref="P475:V475"/>
    <mergeCell ref="A300:Z300"/>
    <mergeCell ref="P93:V93"/>
    <mergeCell ref="A281:Z281"/>
    <mergeCell ref="P387:V387"/>
    <mergeCell ref="D7:M7"/>
    <mergeCell ref="A521:A522"/>
    <mergeCell ref="A405:O406"/>
    <mergeCell ref="P236:T236"/>
    <mergeCell ref="D79:E79"/>
    <mergeCell ref="P334:T334"/>
    <mergeCell ref="D315:E315"/>
    <mergeCell ref="D442:E442"/>
    <mergeCell ref="D302:E302"/>
    <mergeCell ref="P29:T29"/>
    <mergeCell ref="P271:T271"/>
    <mergeCell ref="S521:S522"/>
    <mergeCell ref="P100:T100"/>
    <mergeCell ref="P265:T265"/>
    <mergeCell ref="P458:T458"/>
    <mergeCell ref="D208:E208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R1:T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A436:Z436"/>
    <mergeCell ref="P452:T452"/>
    <mergeCell ref="P377:V377"/>
    <mergeCell ref="P233:V233"/>
    <mergeCell ref="P37:V37"/>
    <mergeCell ref="B17:B18"/>
    <mergeCell ref="P143:V143"/>
    <mergeCell ref="A73:Z73"/>
    <mergeCell ref="A437:Z437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A34:Z34"/>
    <mergeCell ref="A276:Z276"/>
    <mergeCell ref="A270:Z270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244:T244"/>
    <mergeCell ref="P315:T315"/>
    <mergeCell ref="D187:E187"/>
    <mergeCell ref="P231:T231"/>
    <mergeCell ref="P302:T302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P487:T48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7 X91 X348:X349 X351 X358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64 X273" xr:uid="{00000000-0002-0000-0000-000012000000}">
      <formula1>IF(AK53&gt;0,OR(X53=0,AND(IF(X53-AK53&gt;=0,TRUE,FALSE),X53&gt;0,IF(X53/(H53*K53)=ROUND(X53/(H53*K53),0),TRUE,FALSE))),FALSE)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811</v>
      </c>
      <c r="D6" s="47" t="s">
        <v>812</v>
      </c>
      <c r="E6" s="47"/>
    </row>
    <row r="8" spans="2:8" x14ac:dyDescent="0.2">
      <c r="B8" s="47" t="s">
        <v>19</v>
      </c>
      <c r="C8" s="47" t="s">
        <v>811</v>
      </c>
      <c r="D8" s="47"/>
      <c r="E8" s="47"/>
    </row>
    <row r="10" spans="2:8" x14ac:dyDescent="0.2">
      <c r="B10" s="47" t="s">
        <v>813</v>
      </c>
      <c r="C10" s="47"/>
      <c r="D10" s="47"/>
      <c r="E10" s="47"/>
    </row>
    <row r="11" spans="2:8" x14ac:dyDescent="0.2">
      <c r="B11" s="47" t="s">
        <v>814</v>
      </c>
      <c r="C11" s="47"/>
      <c r="D11" s="47"/>
      <c r="E11" s="47"/>
    </row>
    <row r="12" spans="2:8" x14ac:dyDescent="0.2">
      <c r="B12" s="47" t="s">
        <v>815</v>
      </c>
      <c r="C12" s="47"/>
      <c r="D12" s="47"/>
      <c r="E12" s="47"/>
    </row>
    <row r="13" spans="2:8" x14ac:dyDescent="0.2">
      <c r="B13" s="47" t="s">
        <v>816</v>
      </c>
      <c r="C13" s="47"/>
      <c r="D13" s="47"/>
      <c r="E13" s="47"/>
    </row>
    <row r="14" spans="2:8" x14ac:dyDescent="0.2">
      <c r="B14" s="47" t="s">
        <v>817</v>
      </c>
      <c r="C14" s="47"/>
      <c r="D14" s="47"/>
      <c r="E14" s="47"/>
    </row>
    <row r="15" spans="2:8" x14ac:dyDescent="0.2">
      <c r="B15" s="47" t="s">
        <v>818</v>
      </c>
      <c r="C15" s="47"/>
      <c r="D15" s="47"/>
      <c r="E15" s="47"/>
    </row>
    <row r="16" spans="2:8" x14ac:dyDescent="0.2">
      <c r="B16" s="47" t="s">
        <v>819</v>
      </c>
      <c r="C16" s="47"/>
      <c r="D16" s="47"/>
      <c r="E16" s="47"/>
    </row>
    <row r="17" spans="2:5" x14ac:dyDescent="0.2">
      <c r="B17" s="47" t="s">
        <v>820</v>
      </c>
      <c r="C17" s="47"/>
      <c r="D17" s="47"/>
      <c r="E17" s="47"/>
    </row>
    <row r="18" spans="2:5" x14ac:dyDescent="0.2">
      <c r="B18" s="47" t="s">
        <v>821</v>
      </c>
      <c r="C18" s="47"/>
      <c r="D18" s="47"/>
      <c r="E18" s="47"/>
    </row>
    <row r="19" spans="2:5" x14ac:dyDescent="0.2">
      <c r="B19" s="47" t="s">
        <v>822</v>
      </c>
      <c r="C19" s="47"/>
      <c r="D19" s="47"/>
      <c r="E19" s="47"/>
    </row>
    <row r="20" spans="2:5" x14ac:dyDescent="0.2">
      <c r="B20" s="47" t="s">
        <v>823</v>
      </c>
      <c r="C20" s="47"/>
      <c r="D20" s="47"/>
      <c r="E20" s="47"/>
    </row>
  </sheetData>
  <sheetProtection algorithmName="SHA-512" hashValue="R/YCfIH+gktVYjSPg7cHVCCvsmgFvd2dxHWCH78Wi7w7EKNPeuwso55vXYzHaYEmCPyECmFEOWAEw+XDDhaidA==" saltValue="NTtTlq+2osqgi17W8tTv7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1033</vt:i4>
      </vt:variant>
    </vt:vector>
  </HeadingPairs>
  <TitlesOfParts>
    <vt:vector size="10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2025-07-09T08:19:10Z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