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10BE7590-541E-4ACE-BA87-21A7FD74BB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88" i="1" l="1"/>
  <c r="H9" i="1"/>
  <c r="A10" i="1"/>
  <c r="Y33" i="1"/>
  <c r="Y37" i="1"/>
  <c r="Y45" i="1"/>
  <c r="Y49" i="1"/>
  <c r="Y58" i="1"/>
  <c r="Y66" i="1"/>
  <c r="Y72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6" i="1" s="1"/>
  <c r="X515" i="1"/>
  <c r="X517" i="1"/>
  <c r="Y24" i="1"/>
  <c r="Z27" i="1"/>
  <c r="Z32" i="1" s="1"/>
  <c r="BN27" i="1"/>
  <c r="Y514" i="1" s="1"/>
  <c r="Z29" i="1"/>
  <c r="BN29" i="1"/>
  <c r="Z31" i="1"/>
  <c r="BN31" i="1"/>
  <c r="Z35" i="1"/>
  <c r="Z36" i="1" s="1"/>
  <c r="BN35" i="1"/>
  <c r="BP35" i="1"/>
  <c r="Y515" i="1" s="1"/>
  <c r="Z41" i="1"/>
  <c r="BN41" i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Y516" i="1" l="1"/>
  <c r="Z405" i="1"/>
  <c r="Z316" i="1"/>
  <c r="Z491" i="1"/>
  <c r="Z469" i="1"/>
  <c r="Z204" i="1"/>
  <c r="Z80" i="1"/>
  <c r="Z44" i="1"/>
  <c r="Z518" i="1" s="1"/>
  <c r="Y513" i="1"/>
  <c r="Z216" i="1"/>
  <c r="Z453" i="1"/>
  <c r="Z308" i="1"/>
  <c r="Z122" i="1"/>
</calcChain>
</file>

<file path=xl/sharedStrings.xml><?xml version="1.0" encoding="utf-8"?>
<sst xmlns="http://schemas.openxmlformats.org/spreadsheetml/2006/main" count="2304" uniqueCount="824">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</sst>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45844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Воскресенье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0.375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80</v>
      </c>
      <c r="Y42" s="57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20</v>
      </c>
      <c r="Y44" s="575">
        <f>IFERROR(Y41/H41,"0")+IFERROR(Y42/H42,"0")+IFERROR(Y43/H43,"0")</f>
        <v>20</v>
      </c>
      <c r="Z44" s="575">
        <f>IFERROR(IF(Z41="",0,Z41),"0")+IFERROR(IF(Z42="",0,Z42),"0")+IFERROR(IF(Z43="",0,Z43),"0")</f>
        <v>0.1804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80</v>
      </c>
      <c r="Y45" s="575">
        <f>IFERROR(SUM(Y41:Y43),"0")</f>
        <v>80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150</v>
      </c>
      <c r="Y53" s="574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450</v>
      </c>
      <c r="Y57" s="57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113.88888888888889</v>
      </c>
      <c r="Y58" s="575">
        <f>IFERROR(Y52/H52,"0")+IFERROR(Y53/H53,"0")+IFERROR(Y54/H54,"0")+IFERROR(Y55/H55,"0")+IFERROR(Y56/H56,"0")+IFERROR(Y57/H57,"0")</f>
        <v>114</v>
      </c>
      <c r="Z58" s="575">
        <f>IFERROR(IF(Z52="",0,Z52),"0")+IFERROR(IF(Z53="",0,Z53),"0")+IFERROR(IF(Z54="",0,Z54),"0")+IFERROR(IF(Z55="",0,Z55),"0")+IFERROR(IF(Z56="",0,Z56),"0")+IFERROR(IF(Z57="",0,Z57),"0")</f>
        <v>1.1677200000000001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600</v>
      </c>
      <c r="Y59" s="575">
        <f>IFERROR(SUM(Y52:Y57),"0")</f>
        <v>601.20000000000005</v>
      </c>
      <c r="Z59" s="37"/>
      <c r="AA59" s="576"/>
      <c r="AB59" s="576"/>
      <c r="AC59" s="576"/>
    </row>
    <row r="60" spans="1:68" ht="14.25" customHeight="1" x14ac:dyDescent="0.25">
      <c r="A60" s="589" t="s">
        <v>137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270</v>
      </c>
      <c r="Y64" s="574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100</v>
      </c>
      <c r="Y65" s="575">
        <f>IFERROR(Y61/H61,"0")+IFERROR(Y62/H62,"0")+IFERROR(Y63/H63,"0")+IFERROR(Y64/H64,"0")</f>
        <v>100</v>
      </c>
      <c r="Z65" s="575">
        <f>IFERROR(IF(Z61="",0,Z61),"0")+IFERROR(IF(Z62="",0,Z62),"0")+IFERROR(IF(Z63="",0,Z63),"0")+IFERROR(IF(Z64="",0,Z64),"0")</f>
        <v>0.65100000000000002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270</v>
      </c>
      <c r="Y66" s="575">
        <f>IFERROR(SUM(Y61:Y64),"0")</f>
        <v>270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172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50</v>
      </c>
      <c r="Y83" s="574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6.4102564102564106</v>
      </c>
      <c r="Y85" s="575">
        <f>IFERROR(Y83/H83,"0")+IFERROR(Y84/H84,"0")</f>
        <v>7</v>
      </c>
      <c r="Z85" s="575">
        <f>IFERROR(IF(Z83="",0,Z83),"0")+IFERROR(IF(Z84="",0,Z84),"0")</f>
        <v>0.13286000000000001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50</v>
      </c>
      <c r="Y86" s="575">
        <f>IFERROR(SUM(Y83:Y84),"0")</f>
        <v>54.6</v>
      </c>
      <c r="Z86" s="37"/>
      <c r="AA86" s="576"/>
      <c r="AB86" s="576"/>
      <c r="AC86" s="576"/>
    </row>
    <row r="87" spans="1:68" ht="16.5" customHeight="1" x14ac:dyDescent="0.25">
      <c r="A87" s="591" t="s">
        <v>179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91" t="s">
        <v>202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300</v>
      </c>
      <c r="Y105" s="574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27.777777777777775</v>
      </c>
      <c r="Y109" s="575">
        <f>IFERROR(Y105/H105,"0")+IFERROR(Y106/H106,"0")+IFERROR(Y107/H107,"0")+IFERROR(Y108/H108,"0")</f>
        <v>28</v>
      </c>
      <c r="Z109" s="575">
        <f>IFERROR(IF(Z105="",0,Z105),"0")+IFERROR(IF(Z106="",0,Z106),"0")+IFERROR(IF(Z107="",0,Z107),"0")+IFERROR(IF(Z108="",0,Z108),"0")</f>
        <v>0.53144000000000002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300</v>
      </c>
      <c r="Y110" s="575">
        <f>IFERROR(SUM(Y105:Y108),"0")</f>
        <v>302.40000000000003</v>
      </c>
      <c r="Z110" s="37"/>
      <c r="AA110" s="576"/>
      <c r="AB110" s="576"/>
      <c r="AC110" s="576"/>
    </row>
    <row r="111" spans="1:68" ht="14.25" customHeight="1" x14ac:dyDescent="0.25">
      <c r="A111" s="589" t="s">
        <v>137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800</v>
      </c>
      <c r="Y118" s="574">
        <f>IFERROR(IF(X118="",0,CEILING((X118/$H118),1)*$H118),"")</f>
        <v>801.9</v>
      </c>
      <c r="Z118" s="36">
        <f>IFERROR(IF(Y118=0,"",ROUNDUP(Y118/H118,0)*0.01898),"")</f>
        <v>1.8790200000000001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850.66666666666663</v>
      </c>
      <c r="BN118" s="64">
        <f>IFERROR(Y118*I118/H118,"0")</f>
        <v>852.68700000000001</v>
      </c>
      <c r="BO118" s="64">
        <f>IFERROR(1/J118*(X118/H118),"0")</f>
        <v>1.5432098765432098</v>
      </c>
      <c r="BP118" s="64">
        <f>IFERROR(1/J118*(Y118/H118),"0")</f>
        <v>1.546875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675</v>
      </c>
      <c r="Y120" s="574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348.76543209876542</v>
      </c>
      <c r="Y122" s="575">
        <f>IFERROR(Y118/H118,"0")+IFERROR(Y119/H119,"0")+IFERROR(Y120/H120,"0")+IFERROR(Y121/H121,"0")</f>
        <v>349</v>
      </c>
      <c r="Z122" s="575">
        <f>IFERROR(IF(Z118="",0,Z118),"0")+IFERROR(IF(Z119="",0,Z119),"0")+IFERROR(IF(Z120="",0,Z120),"0")+IFERROR(IF(Z121="",0,Z121),"0")</f>
        <v>3.5065200000000001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1475</v>
      </c>
      <c r="Y123" s="575">
        <f>IFERROR(SUM(Y118:Y121),"0")</f>
        <v>1476.9</v>
      </c>
      <c r="Z123" s="37"/>
      <c r="AA123" s="576"/>
      <c r="AB123" s="576"/>
      <c r="AC123" s="576"/>
    </row>
    <row r="124" spans="1:68" ht="14.25" customHeight="1" x14ac:dyDescent="0.25">
      <c r="A124" s="589" t="s">
        <v>172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16.5</v>
      </c>
      <c r="Y126" s="574">
        <f>IFERROR(IF(X126="",0,CEILING((X126/$H126),1)*$H126),"")</f>
        <v>17.82</v>
      </c>
      <c r="Z126" s="36">
        <f>IFERROR(IF(Y126=0,"",ROUNDUP(Y126/H126,0)*0.00651),"")</f>
        <v>5.8590000000000003E-2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18.649999999999999</v>
      </c>
      <c r="BN126" s="64">
        <f>IFERROR(Y126*I126/H126,"0")</f>
        <v>20.141999999999999</v>
      </c>
      <c r="BO126" s="64">
        <f>IFERROR(1/J126*(X126/H126),"0")</f>
        <v>4.5787545787545791E-2</v>
      </c>
      <c r="BP126" s="64">
        <f>IFERROR(1/J126*(Y126/H126),"0")</f>
        <v>4.9450549450549455E-2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8.3333333333333339</v>
      </c>
      <c r="Y127" s="575">
        <f>IFERROR(Y125/H125,"0")+IFERROR(Y126/H126,"0")</f>
        <v>9</v>
      </c>
      <c r="Z127" s="575">
        <f>IFERROR(IF(Z125="",0,Z125),"0")+IFERROR(IF(Z126="",0,Z126),"0")</f>
        <v>5.8590000000000003E-2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16.5</v>
      </c>
      <c r="Y128" s="575">
        <f>IFERROR(SUM(Y125:Y126),"0")</f>
        <v>17.82</v>
      </c>
      <c r="Z128" s="37"/>
      <c r="AA128" s="576"/>
      <c r="AB128" s="576"/>
      <c r="AC128" s="576"/>
    </row>
    <row r="129" spans="1:68" ht="16.5" customHeight="1" x14ac:dyDescent="0.25">
      <c r="A129" s="591" t="s">
        <v>235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64</v>
      </c>
      <c r="Y132" s="574">
        <f>IFERROR(IF(X132="",0,CEILING((X132/$H132),1)*$H132),"")</f>
        <v>64</v>
      </c>
      <c r="Z132" s="36">
        <f>IFERROR(IF(Y132=0,"",ROUNDUP(Y132/H132,0)*0.00651),"")</f>
        <v>0.13020000000000001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67.599999999999994</v>
      </c>
      <c r="BN132" s="64">
        <f>IFERROR(Y132*I132/H132,"0")</f>
        <v>67.599999999999994</v>
      </c>
      <c r="BO132" s="64">
        <f>IFERROR(1/J132*(X132/H132),"0")</f>
        <v>0.1098901098901099</v>
      </c>
      <c r="BP132" s="64">
        <f>IFERROR(1/J132*(Y132/H132),"0")</f>
        <v>0.1098901098901099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20</v>
      </c>
      <c r="Y133" s="575">
        <f>IFERROR(Y131/H131,"0")+IFERROR(Y132/H132,"0")</f>
        <v>20</v>
      </c>
      <c r="Z133" s="575">
        <f>IFERROR(IF(Z131="",0,Z131),"0")+IFERROR(IF(Z132="",0,Z132),"0")</f>
        <v>0.13020000000000001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64</v>
      </c>
      <c r="Y134" s="575">
        <f>IFERROR(SUM(Y131:Y132),"0")</f>
        <v>64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241</v>
      </c>
      <c r="B136" s="54" t="s">
        <v>242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241</v>
      </c>
      <c r="B137" s="54" t="s">
        <v>244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245</v>
      </c>
      <c r="B141" s="54" t="s">
        <v>246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245</v>
      </c>
      <c r="B142" s="54" t="s">
        <v>247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248</v>
      </c>
      <c r="B147" s="54" t="s">
        <v>249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251</v>
      </c>
      <c r="B151" s="54" t="s">
        <v>252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257</v>
      </c>
      <c r="B153" s="54" t="s">
        <v>258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260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261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137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262</v>
      </c>
      <c r="B159" s="54" t="s">
        <v>263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265</v>
      </c>
      <c r="B163" s="54" t="s">
        <v>266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50</v>
      </c>
      <c r="Y164" s="574">
        <f t="shared" si="21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53.214285714285715</v>
      </c>
      <c r="BN164" s="64">
        <f t="shared" si="23"/>
        <v>53.64</v>
      </c>
      <c r="BO164" s="64">
        <f t="shared" si="24"/>
        <v>9.0187590187590191E-2</v>
      </c>
      <c r="BP164" s="64">
        <f t="shared" si="25"/>
        <v>9.0909090909090912E-2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175</v>
      </c>
      <c r="Y169" s="574">
        <f t="shared" si="21"/>
        <v>176.4</v>
      </c>
      <c r="Z169" s="36">
        <f>IFERROR(IF(Y169=0,"",ROUNDUP(Y169/H169,0)*0.00502),"")</f>
        <v>0.42168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183.33333333333334</v>
      </c>
      <c r="BN169" s="64">
        <f t="shared" si="23"/>
        <v>184.8</v>
      </c>
      <c r="BO169" s="64">
        <f t="shared" si="24"/>
        <v>0.35612535612535612</v>
      </c>
      <c r="BP169" s="64">
        <f t="shared" si="25"/>
        <v>0.35897435897435903</v>
      </c>
    </row>
    <row r="170" spans="1:68" ht="27" customHeight="1" x14ac:dyDescent="0.25">
      <c r="A170" s="54" t="s">
        <v>283</v>
      </c>
      <c r="B170" s="54" t="s">
        <v>284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95.238095238095241</v>
      </c>
      <c r="Y172" s="575">
        <f>IFERROR(Y163/H163,"0")+IFERROR(Y164/H164,"0")+IFERROR(Y165/H165,"0")+IFERROR(Y166/H166,"0")+IFERROR(Y167/H167,"0")+IFERROR(Y168/H168,"0")+IFERROR(Y169/H169,"0")+IFERROR(Y170/H170,"0")+IFERROR(Y171/H171,"0")</f>
        <v>96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0.52991999999999995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225</v>
      </c>
      <c r="Y173" s="575">
        <f>IFERROR(SUM(Y163:Y171),"0")</f>
        <v>226.8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288</v>
      </c>
      <c r="B175" s="54" t="s">
        <v>289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298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299</v>
      </c>
      <c r="B181" s="54" t="s">
        <v>300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301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302</v>
      </c>
      <c r="B186" s="54" t="s">
        <v>303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305</v>
      </c>
      <c r="B187" s="54" t="s">
        <v>306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137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307</v>
      </c>
      <c r="B191" s="54" t="s">
        <v>308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310</v>
      </c>
      <c r="B192" s="54" t="s">
        <v>311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350</v>
      </c>
      <c r="Y196" s="574">
        <f t="shared" ref="Y196:Y203" si="26">IFERROR(IF(X196="",0,CEILING((X196/$H196),1)*$H196),"")</f>
        <v>351</v>
      </c>
      <c r="Z196" s="36">
        <f>IFERROR(IF(Y196=0,"",ROUNDUP(Y196/H196,0)*0.00902),"")</f>
        <v>0.58630000000000004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363.61111111111109</v>
      </c>
      <c r="BN196" s="64">
        <f t="shared" ref="BN196:BN203" si="28">IFERROR(Y196*I196/H196,"0")</f>
        <v>364.65</v>
      </c>
      <c r="BO196" s="64">
        <f t="shared" ref="BO196:BO203" si="29">IFERROR(1/J196*(X196/H196),"0")</f>
        <v>0.49102132435465767</v>
      </c>
      <c r="BP196" s="64">
        <f t="shared" ref="BP196:BP203" si="30">IFERROR(1/J196*(Y196/H196),"0")</f>
        <v>0.49242424242424243</v>
      </c>
    </row>
    <row r="197" spans="1:68" ht="27" customHeight="1" x14ac:dyDescent="0.25">
      <c r="A197" s="54" t="s">
        <v>315</v>
      </c>
      <c r="B197" s="54" t="s">
        <v>316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50</v>
      </c>
      <c r="Y199" s="574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324</v>
      </c>
      <c r="B200" s="54" t="s">
        <v>325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326</v>
      </c>
      <c r="B201" s="54" t="s">
        <v>327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15</v>
      </c>
      <c r="Y202" s="574">
        <f t="shared" si="26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15.833333333333332</v>
      </c>
      <c r="BN202" s="64">
        <f t="shared" si="28"/>
        <v>17.099999999999998</v>
      </c>
      <c r="BO202" s="64">
        <f t="shared" si="29"/>
        <v>3.561253561253562E-2</v>
      </c>
      <c r="BP202" s="64">
        <f t="shared" si="30"/>
        <v>3.8461538461538464E-2</v>
      </c>
    </row>
    <row r="203" spans="1:68" ht="27" customHeight="1" x14ac:dyDescent="0.25">
      <c r="A203" s="54" t="s">
        <v>330</v>
      </c>
      <c r="B203" s="54" t="s">
        <v>331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82.407407407407405</v>
      </c>
      <c r="Y204" s="575">
        <f>IFERROR(Y196/H196,"0")+IFERROR(Y197/H197,"0")+IFERROR(Y198/H198,"0")+IFERROR(Y199/H199,"0")+IFERROR(Y200/H200,"0")+IFERROR(Y201/H201,"0")+IFERROR(Y202/H202,"0")+IFERROR(Y203/H203,"0")</f>
        <v>84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0.7216800000000001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415</v>
      </c>
      <c r="Y205" s="575">
        <f>IFERROR(SUM(Y196:Y203),"0")</f>
        <v>421.2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332</v>
      </c>
      <c r="B207" s="54" t="s">
        <v>333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300</v>
      </c>
      <c r="Y209" s="574">
        <f t="shared" si="31"/>
        <v>304.5</v>
      </c>
      <c r="Z209" s="36">
        <f>IFERROR(IF(Y209=0,"",ROUNDUP(Y209/H209,0)*0.01898),"")</f>
        <v>0.6643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317.89655172413796</v>
      </c>
      <c r="BN209" s="64">
        <f t="shared" si="33"/>
        <v>322.66500000000002</v>
      </c>
      <c r="BO209" s="64">
        <f t="shared" si="34"/>
        <v>0.53879310344827591</v>
      </c>
      <c r="BP209" s="64">
        <f t="shared" si="35"/>
        <v>0.546875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180</v>
      </c>
      <c r="Y210" s="574">
        <f t="shared" si="31"/>
        <v>180</v>
      </c>
      <c r="Z210" s="36">
        <f t="shared" ref="Z210:Z215" si="36">IFERROR(IF(Y210=0,"",ROUNDUP(Y210/H210,0)*0.00651),"")</f>
        <v>0.48825000000000002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200.25</v>
      </c>
      <c r="BN210" s="64">
        <f t="shared" si="33"/>
        <v>200.25</v>
      </c>
      <c r="BO210" s="64">
        <f t="shared" si="34"/>
        <v>0.41208791208791212</v>
      </c>
      <c r="BP210" s="64">
        <f t="shared" si="35"/>
        <v>0.41208791208791212</v>
      </c>
    </row>
    <row r="211" spans="1:68" ht="27" customHeight="1" x14ac:dyDescent="0.25">
      <c r="A211" s="54" t="s">
        <v>343</v>
      </c>
      <c r="B211" s="54" t="s">
        <v>344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64</v>
      </c>
      <c r="Y214" s="574">
        <f t="shared" si="31"/>
        <v>64.8</v>
      </c>
      <c r="Z214" s="36">
        <f t="shared" si="36"/>
        <v>0.17577000000000001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70.720000000000013</v>
      </c>
      <c r="BN214" s="64">
        <f t="shared" si="33"/>
        <v>71.604000000000013</v>
      </c>
      <c r="BO214" s="64">
        <f t="shared" si="34"/>
        <v>0.14652014652014653</v>
      </c>
      <c r="BP214" s="64">
        <f t="shared" si="35"/>
        <v>0.14835164835164835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80</v>
      </c>
      <c r="Y215" s="574">
        <f t="shared" si="31"/>
        <v>81.599999999999994</v>
      </c>
      <c r="Z215" s="36">
        <f t="shared" si="36"/>
        <v>0.22134000000000001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88.6</v>
      </c>
      <c r="BN215" s="64">
        <f t="shared" si="33"/>
        <v>90.371999999999986</v>
      </c>
      <c r="BO215" s="64">
        <f t="shared" si="34"/>
        <v>0.18315018315018317</v>
      </c>
      <c r="BP215" s="64">
        <f t="shared" si="35"/>
        <v>0.18681318681318682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169.48275862068965</v>
      </c>
      <c r="Y216" s="575">
        <f>IFERROR(Y207/H207,"0")+IFERROR(Y208/H208,"0")+IFERROR(Y209/H209,"0")+IFERROR(Y210/H210,"0")+IFERROR(Y211/H211,"0")+IFERROR(Y212/H212,"0")+IFERROR(Y213/H213,"0")+IFERROR(Y214/H214,"0")+IFERROR(Y215/H215,"0")</f>
        <v>171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1.54966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624</v>
      </c>
      <c r="Y217" s="575">
        <f>IFERROR(SUM(Y207:Y215),"0")</f>
        <v>630.9</v>
      </c>
      <c r="Z217" s="37"/>
      <c r="AA217" s="576"/>
      <c r="AB217" s="576"/>
      <c r="AC217" s="576"/>
    </row>
    <row r="218" spans="1:68" ht="14.25" customHeight="1" x14ac:dyDescent="0.25">
      <c r="A218" s="589" t="s">
        <v>172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359</v>
      </c>
      <c r="B220" s="54" t="s">
        <v>360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362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90</v>
      </c>
      <c r="Y227" s="574">
        <f t="shared" si="37"/>
        <v>92.8</v>
      </c>
      <c r="Z227" s="36">
        <f>IFERROR(IF(Y227=0,"",ROUNDUP(Y227/H227,0)*0.01898),"")</f>
        <v>0.15184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93.375000000000014</v>
      </c>
      <c r="BN227" s="64">
        <f t="shared" si="39"/>
        <v>96.28</v>
      </c>
      <c r="BO227" s="64">
        <f t="shared" si="40"/>
        <v>0.12122844827586207</v>
      </c>
      <c r="BP227" s="64">
        <f t="shared" si="41"/>
        <v>0.125</v>
      </c>
    </row>
    <row r="228" spans="1:68" ht="27" customHeight="1" x14ac:dyDescent="0.25">
      <c r="A228" s="54" t="s">
        <v>372</v>
      </c>
      <c r="B228" s="54" t="s">
        <v>373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379</v>
      </c>
      <c r="B231" s="54" t="s">
        <v>380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7.7586206896551726</v>
      </c>
      <c r="Y232" s="575">
        <f>IFERROR(Y225/H225,"0")+IFERROR(Y226/H226,"0")+IFERROR(Y227/H227,"0")+IFERROR(Y228/H228,"0")+IFERROR(Y229/H229,"0")+IFERROR(Y230/H230,"0")+IFERROR(Y231/H231,"0")</f>
        <v>8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0.15184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90</v>
      </c>
      <c r="Y233" s="575">
        <f>IFERROR(SUM(Y225:Y231),"0")</f>
        <v>92.8</v>
      </c>
      <c r="Z233" s="37"/>
      <c r="AA233" s="576"/>
      <c r="AB233" s="576"/>
      <c r="AC233" s="576"/>
    </row>
    <row r="234" spans="1:68" ht="14.25" customHeight="1" x14ac:dyDescent="0.25">
      <c r="A234" s="589" t="s">
        <v>137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381</v>
      </c>
      <c r="B235" s="54" t="s">
        <v>382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381</v>
      </c>
      <c r="B236" s="54" t="s">
        <v>384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385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9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6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6.5833333333333339</v>
      </c>
      <c r="BN240" s="64">
        <f>IFERROR(Y240*I240/H240,"0")</f>
        <v>7.9</v>
      </c>
      <c r="BO240" s="64">
        <f>IFERROR(1/J240*(X240/H240),"0")</f>
        <v>1.5432098765432096E-2</v>
      </c>
      <c r="BP240" s="64">
        <f>IFERROR(1/J240*(Y240/H240),"0")</f>
        <v>1.8518518518518517E-2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3.333333333333333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6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customHeight="1" x14ac:dyDescent="0.25">
      <c r="A243" s="589" t="s">
        <v>390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391</v>
      </c>
      <c r="B244" s="54" t="s">
        <v>392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2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394</v>
      </c>
      <c r="B246" s="54" t="s">
        <v>397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2.75</v>
      </c>
      <c r="Y248" s="574">
        <f t="shared" si="42"/>
        <v>2.9699999999999998</v>
      </c>
      <c r="Z248" s="36">
        <f t="shared" si="43"/>
        <v>1.77E-2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3.2777777777777777</v>
      </c>
      <c r="BN248" s="64">
        <f t="shared" si="45"/>
        <v>3.5399999999999996</v>
      </c>
      <c r="BO248" s="64">
        <f t="shared" si="46"/>
        <v>1.2860082304526748E-2</v>
      </c>
      <c r="BP248" s="64">
        <f t="shared" si="47"/>
        <v>1.3888888888888886E-2</v>
      </c>
    </row>
    <row r="249" spans="1:68" ht="27" customHeight="1" x14ac:dyDescent="0.25">
      <c r="A249" s="54" t="s">
        <v>402</v>
      </c>
      <c r="B249" s="54" t="s">
        <v>403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2.7777777777777777</v>
      </c>
      <c r="Y250" s="575">
        <f>IFERROR(Y244/H244,"0")+IFERROR(Y245/H245,"0")+IFERROR(Y246/H246,"0")+IFERROR(Y247/H247,"0")+IFERROR(Y248/H248,"0")+IFERROR(Y249/H249,"0")</f>
        <v>2.9999999999999996</v>
      </c>
      <c r="Z250" s="575">
        <f>IFERROR(IF(Z244="",0,Z244),"0")+IFERROR(IF(Z245="",0,Z245),"0")+IFERROR(IF(Z246="",0,Z246),"0")+IFERROR(IF(Z247="",0,Z247),"0")+IFERROR(IF(Z248="",0,Z248),"0")+IFERROR(IF(Z249="",0,Z249),"0")</f>
        <v>1.77E-2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2.75</v>
      </c>
      <c r="Y251" s="575">
        <f>IFERROR(SUM(Y244:Y249),"0")</f>
        <v>2.9699999999999998</v>
      </c>
      <c r="Z251" s="37"/>
      <c r="AA251" s="576"/>
      <c r="AB251" s="576"/>
      <c r="AC251" s="576"/>
    </row>
    <row r="252" spans="1:68" ht="16.5" customHeight="1" x14ac:dyDescent="0.25">
      <c r="A252" s="591" t="s">
        <v>404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405</v>
      </c>
      <c r="B254" s="54" t="s">
        <v>406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408</v>
      </c>
      <c r="B255" s="54" t="s">
        <v>409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411</v>
      </c>
      <c r="B256" s="54" t="s">
        <v>412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414</v>
      </c>
      <c r="B257" s="54" t="s">
        <v>415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420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421</v>
      </c>
      <c r="B263" s="54" t="s">
        <v>422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423</v>
      </c>
      <c r="B264" s="54" t="s">
        <v>424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426</v>
      </c>
      <c r="B265" s="54" t="s">
        <v>427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429</v>
      </c>
      <c r="B266" s="54" t="s">
        <v>430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433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434</v>
      </c>
      <c r="B271" s="54" t="s">
        <v>435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437</v>
      </c>
      <c r="B272" s="54" t="s">
        <v>438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160</v>
      </c>
      <c r="Y273" s="574">
        <f>IFERROR(IF(X273="",0,CEILING((X273/$H273),1)*$H273),"")</f>
        <v>160.79999999999998</v>
      </c>
      <c r="Z273" s="36">
        <f>IFERROR(IF(Y273=0,"",ROUNDUP(Y273/H273,0)*0.00651),"")</f>
        <v>0.43617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172</v>
      </c>
      <c r="BN273" s="64">
        <f>IFERROR(Y273*I273/H273,"0")</f>
        <v>172.85999999999999</v>
      </c>
      <c r="BO273" s="64">
        <f>IFERROR(1/J273*(X273/H273),"0")</f>
        <v>0.36630036630036633</v>
      </c>
      <c r="BP273" s="64">
        <f>IFERROR(1/J273*(Y273/H273),"0")</f>
        <v>0.36813186813186816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66.666666666666671</v>
      </c>
      <c r="Y274" s="575">
        <f>IFERROR(Y271/H271,"0")+IFERROR(Y272/H272,"0")+IFERROR(Y273/H273,"0")</f>
        <v>67</v>
      </c>
      <c r="Z274" s="575">
        <f>IFERROR(IF(Z271="",0,Z271),"0")+IFERROR(IF(Z272="",0,Z272),"0")+IFERROR(IF(Z273="",0,Z273),"0")</f>
        <v>0.43617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160</v>
      </c>
      <c r="Y275" s="575">
        <f>IFERROR(SUM(Y271:Y273),"0")</f>
        <v>160.79999999999998</v>
      </c>
      <c r="Z275" s="37"/>
      <c r="AA275" s="576"/>
      <c r="AB275" s="576"/>
      <c r="AC275" s="576"/>
    </row>
    <row r="276" spans="1:68" ht="16.5" customHeight="1" x14ac:dyDescent="0.25">
      <c r="A276" s="591" t="s">
        <v>443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444</v>
      </c>
      <c r="B278" s="54" t="s">
        <v>445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447</v>
      </c>
      <c r="B282" s="54" t="s">
        <v>448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450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451</v>
      </c>
      <c r="B287" s="54" t="s">
        <v>452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455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456</v>
      </c>
      <c r="B292" s="54" t="s">
        <v>457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459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122.5</v>
      </c>
      <c r="Y305" s="574">
        <f t="shared" si="53"/>
        <v>123.9</v>
      </c>
      <c r="Z305" s="36">
        <f>IFERROR(IF(Y305=0,"",ROUNDUP(Y305/H305,0)*0.00502),"")</f>
        <v>0.29618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128.33333333333331</v>
      </c>
      <c r="BN305" s="64">
        <f t="shared" si="55"/>
        <v>129.80000000000001</v>
      </c>
      <c r="BO305" s="64">
        <f t="shared" si="56"/>
        <v>0.2492877492877493</v>
      </c>
      <c r="BP305" s="64">
        <f t="shared" si="57"/>
        <v>0.25213675213675218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58.333333333333329</v>
      </c>
      <c r="Y308" s="575">
        <f>IFERROR(Y301/H301,"0")+IFERROR(Y302/H302,"0")+IFERROR(Y303/H303,"0")+IFERROR(Y304/H304,"0")+IFERROR(Y305/H305,"0")+IFERROR(Y306/H306,"0")+IFERROR(Y307/H307,"0")</f>
        <v>59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0.29618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122.5</v>
      </c>
      <c r="Y309" s="575">
        <f>IFERROR(SUM(Y301:Y307),"0")</f>
        <v>123.9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172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500</v>
      </c>
      <c r="Y320" s="574">
        <f>IFERROR(IF(X320="",0,CEILING((X320/$H320),1)*$H320),"")</f>
        <v>507</v>
      </c>
      <c r="Z320" s="36">
        <f>IFERROR(IF(Y320=0,"",ROUNDUP(Y320/H320,0)*0.01898),"")</f>
        <v>1.2337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533.26923076923083</v>
      </c>
      <c r="BN320" s="64">
        <f>IFERROR(Y320*I320/H320,"0")</f>
        <v>540.73500000000001</v>
      </c>
      <c r="BO320" s="64">
        <f>IFERROR(1/J320*(X320/H320),"0")</f>
        <v>1.0016025641025641</v>
      </c>
      <c r="BP320" s="64">
        <f>IFERROR(1/J320*(Y320/H320),"0")</f>
        <v>1.015625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64.102564102564102</v>
      </c>
      <c r="Y322" s="575">
        <f>IFERROR(Y319/H319,"0")+IFERROR(Y320/H320,"0")+IFERROR(Y321/H321,"0")</f>
        <v>65</v>
      </c>
      <c r="Z322" s="575">
        <f>IFERROR(IF(Z319="",0,Z319),"0")+IFERROR(IF(Z320="",0,Z320),"0")+IFERROR(IF(Z321="",0,Z321),"0")</f>
        <v>1.2337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500</v>
      </c>
      <c r="Y323" s="575">
        <f>IFERROR(SUM(Y319:Y321),"0")</f>
        <v>507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420</v>
      </c>
      <c r="Y341" s="574">
        <f>IFERROR(IF(X341="",0,CEILING((X341/$H341),1)*$H341),"")</f>
        <v>420</v>
      </c>
      <c r="Z341" s="36">
        <f>IFERROR(IF(Y341=0,"",ROUNDUP(Y341/H341,0)*0.00651),"")</f>
        <v>1.302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470.39999999999992</v>
      </c>
      <c r="BN341" s="64">
        <f>IFERROR(Y341*I341/H341,"0")</f>
        <v>470.39999999999992</v>
      </c>
      <c r="BO341" s="64">
        <f>IFERROR(1/J341*(X341/H341),"0")</f>
        <v>1.098901098901099</v>
      </c>
      <c r="BP341" s="64">
        <f>IFERROR(1/J341*(Y341/H341),"0")</f>
        <v>1.098901098901099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200</v>
      </c>
      <c r="Y343" s="575">
        <f>IFERROR(Y340/H340,"0")+IFERROR(Y341/H341,"0")+IFERROR(Y342/H342,"0")</f>
        <v>200</v>
      </c>
      <c r="Z343" s="575">
        <f>IFERROR(IF(Z340="",0,Z340),"0")+IFERROR(IF(Z341="",0,Z341),"0")+IFERROR(IF(Z342="",0,Z342),"0")</f>
        <v>1.302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420</v>
      </c>
      <c r="Y344" s="575">
        <f>IFERROR(SUM(Y340:Y342),"0")</f>
        <v>420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900</v>
      </c>
      <c r="Y348" s="574">
        <f t="shared" ref="Y348:Y354" si="58">IFERROR(IF(X348="",0,CEILING((X348/$H348),1)*$H348),"")</f>
        <v>900</v>
      </c>
      <c r="Z348" s="36">
        <f>IFERROR(IF(Y348=0,"",ROUNDUP(Y348/H348,0)*0.02175),"")</f>
        <v>1.3049999999999999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928.8</v>
      </c>
      <c r="BN348" s="64">
        <f t="shared" ref="BN348:BN354" si="60">IFERROR(Y348*I348/H348,"0")</f>
        <v>928.8</v>
      </c>
      <c r="BO348" s="64">
        <f t="shared" ref="BO348:BO354" si="61">IFERROR(1/J348*(X348/H348),"0")</f>
        <v>1.25</v>
      </c>
      <c r="BP348" s="64">
        <f t="shared" ref="BP348:BP354" si="62">IFERROR(1/J348*(Y348/H348),"0")</f>
        <v>1.25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1000</v>
      </c>
      <c r="Y350" s="574">
        <f t="shared" si="58"/>
        <v>1005</v>
      </c>
      <c r="Z350" s="36">
        <f>IFERROR(IF(Y350=0,"",ROUNDUP(Y350/H350,0)*0.02175),"")</f>
        <v>1.4572499999999999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1032</v>
      </c>
      <c r="BN350" s="64">
        <f t="shared" si="60"/>
        <v>1037.1600000000001</v>
      </c>
      <c r="BO350" s="64">
        <f t="shared" si="61"/>
        <v>1.3888888888888888</v>
      </c>
      <c r="BP350" s="64">
        <f t="shared" si="62"/>
        <v>1.3958333333333333</v>
      </c>
    </row>
    <row r="351" spans="1:68" ht="27" customHeight="1" x14ac:dyDescent="0.25">
      <c r="A351" s="54" t="s">
        <v>564</v>
      </c>
      <c r="B351" s="54" t="s">
        <v>565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126.66666666666667</v>
      </c>
      <c r="Y355" s="575">
        <f>IFERROR(Y348/H348,"0")+IFERROR(Y349/H349,"0")+IFERROR(Y350/H350,"0")+IFERROR(Y351/H351,"0")+IFERROR(Y352/H352,"0")+IFERROR(Y353/H353,"0")+IFERROR(Y354/H354,"0")</f>
        <v>127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2.7622499999999999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1900</v>
      </c>
      <c r="Y356" s="575">
        <f>IFERROR(SUM(Y348:Y354),"0")</f>
        <v>1905</v>
      </c>
      <c r="Z356" s="37"/>
      <c r="AA356" s="576"/>
      <c r="AB356" s="576"/>
      <c r="AC356" s="576"/>
    </row>
    <row r="357" spans="1:68" ht="14.25" customHeight="1" x14ac:dyDescent="0.25">
      <c r="A357" s="589" t="s">
        <v>137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200</v>
      </c>
      <c r="Y364" s="574">
        <f>IFERROR(IF(X364="",0,CEILING((X364/$H364),1)*$H364),"")</f>
        <v>207</v>
      </c>
      <c r="Z364" s="36">
        <f>IFERROR(IF(Y364=0,"",ROUNDUP(Y364/H364,0)*0.01898),"")</f>
        <v>0.43653999999999998</v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211.53333333333333</v>
      </c>
      <c r="BN364" s="64">
        <f>IFERROR(Y364*I364/H364,"0")</f>
        <v>218.93700000000001</v>
      </c>
      <c r="BO364" s="64">
        <f>IFERROR(1/J364*(X364/H364),"0")</f>
        <v>0.34722222222222221</v>
      </c>
      <c r="BP364" s="64">
        <f>IFERROR(1/J364*(Y364/H364),"0")</f>
        <v>0.359375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22.222222222222221</v>
      </c>
      <c r="Y365" s="575">
        <f>IFERROR(Y363/H363,"0")+IFERROR(Y364/H364,"0")</f>
        <v>23</v>
      </c>
      <c r="Z365" s="575">
        <f>IFERROR(IF(Z363="",0,Z363),"0")+IFERROR(IF(Z364="",0,Z364),"0")</f>
        <v>0.43653999999999998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200</v>
      </c>
      <c r="Y366" s="575">
        <f>IFERROR(SUM(Y363:Y364),"0")</f>
        <v>207</v>
      </c>
      <c r="Z366" s="37"/>
      <c r="AA366" s="576"/>
      <c r="AB366" s="576"/>
      <c r="AC366" s="576"/>
    </row>
    <row r="367" spans="1:68" ht="14.25" customHeight="1" x14ac:dyDescent="0.25">
      <c r="A367" s="589" t="s">
        <v>172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172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20</v>
      </c>
      <c r="Y395" s="574">
        <f t="shared" ref="Y395:Y404" si="63">IFERROR(IF(X395="",0,CEILING((X395/$H395),1)*$H395),"")</f>
        <v>21.6</v>
      </c>
      <c r="Z395" s="36">
        <f>IFERROR(IF(Y395=0,"",ROUNDUP(Y395/H395,0)*0.00902),"")</f>
        <v>3.6080000000000001E-2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20.777777777777779</v>
      </c>
      <c r="BN395" s="64">
        <f t="shared" ref="BN395:BN404" si="65">IFERROR(Y395*I395/H395,"0")</f>
        <v>22.44</v>
      </c>
      <c r="BO395" s="64">
        <f t="shared" ref="BO395:BO404" si="66">IFERROR(1/J395*(X395/H395),"0")</f>
        <v>2.8058361391694722E-2</v>
      </c>
      <c r="BP395" s="64">
        <f t="shared" ref="BP395:BP404" si="67">IFERROR(1/J395*(Y395/H395),"0")</f>
        <v>3.0303030303030304E-2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20</v>
      </c>
      <c r="Y398" s="574">
        <f t="shared" si="63"/>
        <v>21.6</v>
      </c>
      <c r="Z398" s="36">
        <f>IFERROR(IF(Y398=0,"",ROUNDUP(Y398/H398,0)*0.00902),"")</f>
        <v>3.6080000000000001E-2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20.777777777777779</v>
      </c>
      <c r="BN398" s="64">
        <f t="shared" si="65"/>
        <v>22.44</v>
      </c>
      <c r="BO398" s="64">
        <f t="shared" si="66"/>
        <v>2.8058361391694722E-2</v>
      </c>
      <c r="BP398" s="64">
        <f t="shared" si="67"/>
        <v>3.0303030303030304E-2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70</v>
      </c>
      <c r="Y400" s="574">
        <f t="shared" si="63"/>
        <v>71.400000000000006</v>
      </c>
      <c r="Z400" s="36">
        <f t="shared" si="68"/>
        <v>0.17068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74.333333333333329</v>
      </c>
      <c r="BN400" s="64">
        <f t="shared" si="65"/>
        <v>75.820000000000007</v>
      </c>
      <c r="BO400" s="64">
        <f t="shared" si="66"/>
        <v>0.14245014245014245</v>
      </c>
      <c r="BP400" s="64">
        <f t="shared" si="67"/>
        <v>0.14529914529914531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52.5</v>
      </c>
      <c r="Y403" s="574">
        <f t="shared" si="63"/>
        <v>52.5</v>
      </c>
      <c r="Z403" s="36">
        <f t="shared" si="68"/>
        <v>0.1255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55.75</v>
      </c>
      <c r="BN403" s="64">
        <f t="shared" si="65"/>
        <v>55.75</v>
      </c>
      <c r="BO403" s="64">
        <f t="shared" si="66"/>
        <v>0.10683760683760685</v>
      </c>
      <c r="BP403" s="64">
        <f t="shared" si="67"/>
        <v>0.10683760683760685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65.740740740740733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67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0.36834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162.5</v>
      </c>
      <c r="Y406" s="575">
        <f>IFERROR(SUM(Y395:Y404),"0")</f>
        <v>167.10000000000002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137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20</v>
      </c>
      <c r="Y419" s="574">
        <f>IFERROR(IF(X419="",0,CEILING((X419/$H419),1)*$H419),"")</f>
        <v>21.6</v>
      </c>
      <c r="Z419" s="36">
        <f>IFERROR(IF(Y419=0,"",ROUNDUP(Y419/H419,0)*0.00902),"")</f>
        <v>3.6080000000000001E-2</v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20.777777777777779</v>
      </c>
      <c r="BN419" s="64">
        <f>IFERROR(Y419*I419/H419,"0")</f>
        <v>22.44</v>
      </c>
      <c r="BO419" s="64">
        <f>IFERROR(1/J419*(X419/H419),"0")</f>
        <v>2.8058361391694722E-2</v>
      </c>
      <c r="BP419" s="64">
        <f>IFERROR(1/J419*(Y419/H419),"0")</f>
        <v>3.0303030303030304E-2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3.7037037037037033</v>
      </c>
      <c r="Y423" s="575">
        <f>IFERROR(Y419/H419,"0")+IFERROR(Y420/H420,"0")+IFERROR(Y421/H421,"0")+IFERROR(Y422/H422,"0")</f>
        <v>4</v>
      </c>
      <c r="Z423" s="575">
        <f>IFERROR(IF(Z419="",0,Z419),"0")+IFERROR(IF(Z420="",0,Z420),"0")+IFERROR(IF(Z421="",0,Z421),"0")+IFERROR(IF(Z422="",0,Z422),"0")</f>
        <v>3.6080000000000001E-2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20</v>
      </c>
      <c r="Y424" s="575">
        <f>IFERROR(SUM(Y419:Y422),"0")</f>
        <v>21.6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60</v>
      </c>
      <c r="Y427" s="574">
        <f>IFERROR(IF(X427="",0,CEILING((X427/$H427),1)*$H427),"")</f>
        <v>60</v>
      </c>
      <c r="Z427" s="36">
        <f>IFERROR(IF(Y427=0,"",ROUNDUP(Y427/H427,0)*0.00651),"")</f>
        <v>0.32550000000000001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105</v>
      </c>
      <c r="BN427" s="64">
        <f>IFERROR(Y427*I427/H427,"0")</f>
        <v>105</v>
      </c>
      <c r="BO427" s="64">
        <f>IFERROR(1/J427*(X427/H427),"0")</f>
        <v>0.27472527472527475</v>
      </c>
      <c r="BP427" s="64">
        <f>IFERROR(1/J427*(Y427/H427),"0")</f>
        <v>0.27472527472527475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50</v>
      </c>
      <c r="Y428" s="575">
        <f>IFERROR(Y427/H427,"0")</f>
        <v>50</v>
      </c>
      <c r="Z428" s="575">
        <f>IFERROR(IF(Z427="",0,Z427),"0")</f>
        <v>0.32550000000000001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60</v>
      </c>
      <c r="Y429" s="575">
        <f>IFERROR(SUM(Y427:Y427),"0")</f>
        <v>60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90</v>
      </c>
      <c r="Y438" s="574">
        <f t="shared" ref="Y438:Y452" si="69">IFERROR(IF(X438="",0,CEILING((X438/$H438),1)*$H438),"")</f>
        <v>95.04</v>
      </c>
      <c r="Z438" s="36">
        <f t="shared" ref="Z438:Z444" si="70">IFERROR(IF(Y438=0,"",ROUNDUP(Y438/H438,0)*0.01196),"")</f>
        <v>0.21528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96.136363636363626</v>
      </c>
      <c r="BN438" s="64">
        <f t="shared" ref="BN438:BN452" si="72">IFERROR(Y438*I438/H438,"0")</f>
        <v>101.52000000000001</v>
      </c>
      <c r="BO438" s="64">
        <f t="shared" ref="BO438:BO452" si="73">IFERROR(1/J438*(X438/H438),"0")</f>
        <v>0.16389860139860138</v>
      </c>
      <c r="BP438" s="64">
        <f t="shared" ref="BP438:BP452" si="74">IFERROR(1/J438*(Y438/H438),"0")</f>
        <v>0.17307692307692307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220</v>
      </c>
      <c r="Y443" s="574">
        <f t="shared" si="69"/>
        <v>221.76000000000002</v>
      </c>
      <c r="Z443" s="36">
        <f t="shared" si="70"/>
        <v>0.50231999999999999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234.99999999999997</v>
      </c>
      <c r="BN443" s="64">
        <f t="shared" si="72"/>
        <v>236.88</v>
      </c>
      <c r="BO443" s="64">
        <f t="shared" si="73"/>
        <v>0.40064102564102566</v>
      </c>
      <c r="BP443" s="64">
        <f t="shared" si="74"/>
        <v>0.40384615384615385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120</v>
      </c>
      <c r="Y451" s="574">
        <f t="shared" si="69"/>
        <v>122.4</v>
      </c>
      <c r="Z451" s="36">
        <f>IFERROR(IF(Y451=0,"",ROUNDUP(Y451/H451,0)*0.00902),"")</f>
        <v>0.30668000000000001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127</v>
      </c>
      <c r="BN451" s="64">
        <f t="shared" si="72"/>
        <v>129.54000000000002</v>
      </c>
      <c r="BO451" s="64">
        <f t="shared" si="73"/>
        <v>0.25252525252525254</v>
      </c>
      <c r="BP451" s="64">
        <f t="shared" si="74"/>
        <v>0.25757575757575757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92.045454545454533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94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1.0242800000000001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430</v>
      </c>
      <c r="Y454" s="575">
        <f>IFERROR(SUM(Y438:Y452),"0")</f>
        <v>439.20000000000005</v>
      </c>
      <c r="Z454" s="37"/>
      <c r="AA454" s="576"/>
      <c r="AB454" s="576"/>
      <c r="AC454" s="576"/>
    </row>
    <row r="455" spans="1:68" ht="14.25" customHeight="1" x14ac:dyDescent="0.25">
      <c r="A455" s="589" t="s">
        <v>137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270</v>
      </c>
      <c r="Y456" s="574">
        <f>IFERROR(IF(X456="",0,CEILING((X456/$H456),1)*$H456),"")</f>
        <v>274.56</v>
      </c>
      <c r="Z456" s="36">
        <f>IFERROR(IF(Y456=0,"",ROUNDUP(Y456/H456,0)*0.01196),"")</f>
        <v>0.62192000000000003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288.40909090909088</v>
      </c>
      <c r="BN456" s="64">
        <f>IFERROR(Y456*I456/H456,"0")</f>
        <v>293.27999999999997</v>
      </c>
      <c r="BO456" s="64">
        <f>IFERROR(1/J456*(X456/H456),"0")</f>
        <v>0.49169580419580416</v>
      </c>
      <c r="BP456" s="64">
        <f>IFERROR(1/J456*(Y456/H456),"0")</f>
        <v>0.5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51.136363636363633</v>
      </c>
      <c r="Y459" s="575">
        <f>IFERROR(Y456/H456,"0")+IFERROR(Y457/H457,"0")+IFERROR(Y458/H458,"0")</f>
        <v>52</v>
      </c>
      <c r="Z459" s="575">
        <f>IFERROR(IF(Z456="",0,Z456),"0")+IFERROR(IF(Z457="",0,Z457),"0")+IFERROR(IF(Z458="",0,Z458),"0")</f>
        <v>0.62192000000000003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270</v>
      </c>
      <c r="Y460" s="575">
        <f>IFERROR(SUM(Y456:Y458),"0")</f>
        <v>274.56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30</v>
      </c>
      <c r="Y463" s="574">
        <f t="shared" si="75"/>
        <v>31.68</v>
      </c>
      <c r="Z463" s="36">
        <f>IFERROR(IF(Y463=0,"",ROUNDUP(Y463/H463,0)*0.01196),"")</f>
        <v>7.1760000000000004E-2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32.04545454545454</v>
      </c>
      <c r="BN463" s="64">
        <f t="shared" si="77"/>
        <v>33.839999999999996</v>
      </c>
      <c r="BO463" s="64">
        <f t="shared" si="78"/>
        <v>5.4632867132867136E-2</v>
      </c>
      <c r="BP463" s="64">
        <f t="shared" si="79"/>
        <v>5.7692307692307696E-2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200</v>
      </c>
      <c r="Y464" s="574">
        <f t="shared" si="75"/>
        <v>200.64000000000001</v>
      </c>
      <c r="Z464" s="36">
        <f>IFERROR(IF(Y464=0,"",ROUNDUP(Y464/H464,0)*0.01196),"")</f>
        <v>0.45448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213.63636363636363</v>
      </c>
      <c r="BN464" s="64">
        <f t="shared" si="77"/>
        <v>214.32</v>
      </c>
      <c r="BO464" s="64">
        <f t="shared" si="78"/>
        <v>0.36421911421911418</v>
      </c>
      <c r="BP464" s="64">
        <f t="shared" si="79"/>
        <v>0.36538461538461542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60</v>
      </c>
      <c r="Y468" s="574">
        <f t="shared" si="75"/>
        <v>62.4</v>
      </c>
      <c r="Z468" s="36">
        <f>IFERROR(IF(Y468=0,"",ROUNDUP(Y468/H468,0)*0.00902),"")</f>
        <v>0.11726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83.625000000000014</v>
      </c>
      <c r="BN468" s="64">
        <f t="shared" si="77"/>
        <v>86.970000000000013</v>
      </c>
      <c r="BO468" s="64">
        <f t="shared" si="78"/>
        <v>9.4696969696969696E-2</v>
      </c>
      <c r="BP468" s="64">
        <f t="shared" si="79"/>
        <v>9.8484848484848481E-2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56.060606060606055</v>
      </c>
      <c r="Y469" s="575">
        <f>IFERROR(Y462/H462,"0")+IFERROR(Y463/H463,"0")+IFERROR(Y464/H464,"0")+IFERROR(Y465/H465,"0")+IFERROR(Y466/H466,"0")+IFERROR(Y467/H467,"0")+IFERROR(Y468/H468,"0")</f>
        <v>57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0.64350000000000007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290</v>
      </c>
      <c r="Y470" s="575">
        <f>IFERROR(SUM(Y462:Y468),"0")</f>
        <v>294.72000000000003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137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250</v>
      </c>
      <c r="Y499" s="574">
        <f>IFERROR(IF(X499="",0,CEILING((X499/$H499),1)*$H499),"")</f>
        <v>252</v>
      </c>
      <c r="Z499" s="36">
        <f>IFERROR(IF(Y499=0,"",ROUNDUP(Y499/H499,0)*0.01898),"")</f>
        <v>0.53144000000000002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264.41666666666669</v>
      </c>
      <c r="BN499" s="64">
        <f>IFERROR(Y499*I499/H499,"0")</f>
        <v>266.53199999999998</v>
      </c>
      <c r="BO499" s="64">
        <f>IFERROR(1/J499*(X499/H499),"0")</f>
        <v>0.43402777777777779</v>
      </c>
      <c r="BP499" s="64">
        <f>IFERROR(1/J499*(Y499/H499),"0")</f>
        <v>0.4375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27.777777777777779</v>
      </c>
      <c r="Y501" s="575">
        <f>IFERROR(Y499/H499,"0")+IFERROR(Y500/H500,"0")</f>
        <v>28</v>
      </c>
      <c r="Z501" s="575">
        <f>IFERROR(IF(Z499="",0,Z499),"0")+IFERROR(IF(Z500="",0,Z500),"0")</f>
        <v>0.53144000000000002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250</v>
      </c>
      <c r="Y502" s="575">
        <f>IFERROR(SUM(Y499:Y500),"0")</f>
        <v>252</v>
      </c>
      <c r="Z502" s="37"/>
      <c r="AA502" s="576"/>
      <c r="AB502" s="576"/>
      <c r="AC502" s="576"/>
    </row>
    <row r="503" spans="1:68" ht="14.25" customHeight="1" x14ac:dyDescent="0.25">
      <c r="A503" s="589" t="s">
        <v>172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20</v>
      </c>
      <c r="Y504" s="574">
        <f>IFERROR(IF(X504="",0,CEILING((X504/$H504),1)*$H504),"")</f>
        <v>27</v>
      </c>
      <c r="Z504" s="36">
        <f>IFERROR(IF(Y504=0,"",ROUNDUP(Y504/H504,0)*0.01898),"")</f>
        <v>5.6940000000000004E-2</v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20.966666666666669</v>
      </c>
      <c r="BN504" s="64">
        <f>IFERROR(Y504*I504/H504,"0")</f>
        <v>28.305</v>
      </c>
      <c r="BO504" s="64">
        <f>IFERROR(1/J504*(X504/H504),"0")</f>
        <v>3.4722222222222224E-2</v>
      </c>
      <c r="BP504" s="64">
        <f>IFERROR(1/J504*(Y504/H504),"0")</f>
        <v>4.6875E-2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2.2222222222222223</v>
      </c>
      <c r="Y506" s="575">
        <f>IFERROR(Y504/H504,"0")+IFERROR(Y505/H505,"0")</f>
        <v>3</v>
      </c>
      <c r="Z506" s="575">
        <f>IFERROR(IF(Z504="",0,Z504),"0")+IFERROR(IF(Z505="",0,Z505),"0")</f>
        <v>5.6940000000000004E-2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20</v>
      </c>
      <c r="Y507" s="575">
        <f>IFERROR(SUM(Y504:Y505),"0")</f>
        <v>27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137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9023.25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9108.67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9622.6574691400529</v>
      </c>
      <c r="Y514" s="575">
        <f>IFERROR(SUM(BN22:BN510),"0")</f>
        <v>9713.8139999999985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17</v>
      </c>
      <c r="Y515" s="38">
        <f>ROUNDUP(SUM(BP22:BP510),0)</f>
        <v>17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10047.657469140053</v>
      </c>
      <c r="Y516" s="575">
        <f>GrossWeightTotalR+PalletQtyTotalR*25</f>
        <v>10138.813999999998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1892.8520032543022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1909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19.427970000000002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260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179</v>
      </c>
      <c r="F521" s="598" t="s">
        <v>202</v>
      </c>
      <c r="G521" s="598" t="s">
        <v>235</v>
      </c>
      <c r="H521" s="598" t="s">
        <v>101</v>
      </c>
      <c r="I521" s="598" t="s">
        <v>261</v>
      </c>
      <c r="J521" s="598" t="s">
        <v>301</v>
      </c>
      <c r="K521" s="598" t="s">
        <v>362</v>
      </c>
      <c r="L521" s="598" t="s">
        <v>404</v>
      </c>
      <c r="M521" s="598" t="s">
        <v>420</v>
      </c>
      <c r="N521" s="571"/>
      <c r="O521" s="598" t="s">
        <v>433</v>
      </c>
      <c r="P521" s="598" t="s">
        <v>443</v>
      </c>
      <c r="Q521" s="598" t="s">
        <v>450</v>
      </c>
      <c r="R521" s="598" t="s">
        <v>455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925.80000000000007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1797.12</v>
      </c>
      <c r="G523" s="46">
        <f>IFERROR(Y131*1,"0")+IFERROR(Y132*1,"0")+IFERROR(Y136*1,"0")+IFERROR(Y137*1,"0")+IFERROR(Y141*1,"0")+IFERROR(Y142*1,"0")</f>
        <v>64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226.8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1052.0999999999999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102.97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160.79999999999998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630.9</v>
      </c>
      <c r="S523" s="46">
        <f>IFERROR(Y340*1,"0")+IFERROR(Y341*1,"0")+IFERROR(Y342*1,"0")</f>
        <v>420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2112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167.10000000000002</v>
      </c>
      <c r="W523" s="46">
        <f>IFERROR(Y414*1,"0")+IFERROR(Y415*1,"0")+IFERROR(Y419*1,"0")+IFERROR(Y420*1,"0")+IFERROR(Y421*1,"0")+IFERROR(Y422*1,"0")</f>
        <v>21.6</v>
      </c>
      <c r="X523" s="46">
        <f>IFERROR(Y427*1,"0")</f>
        <v>60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1008.4799999999999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279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2025-07-09T08:20:32Z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