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B5DB2C3-89CE-41F0-9335-209055C3BE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Y492" i="1" s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Y470" i="1" s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Z448" i="1" s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Y454" i="1" s="1"/>
  <c r="P438" i="1"/>
  <c r="X434" i="1"/>
  <c r="X433" i="1"/>
  <c r="BO432" i="1"/>
  <c r="BM432" i="1"/>
  <c r="Y432" i="1"/>
  <c r="Y434" i="1" s="1"/>
  <c r="P432" i="1"/>
  <c r="X429" i="1"/>
  <c r="X428" i="1"/>
  <c r="BO427" i="1"/>
  <c r="BM427" i="1"/>
  <c r="Y427" i="1"/>
  <c r="X523" i="1" s="1"/>
  <c r="P427" i="1"/>
  <c r="X424" i="1"/>
  <c r="X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Y424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W523" i="1" s="1"/>
  <c r="P414" i="1"/>
  <c r="X411" i="1"/>
  <c r="X410" i="1"/>
  <c r="BO409" i="1"/>
  <c r="BM409" i="1"/>
  <c r="Y409" i="1"/>
  <c r="Y411" i="1" s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Y382" i="1" s="1"/>
  <c r="P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Y361" i="1" s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6" i="1" s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0" i="1" s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Y323" i="1" s="1"/>
  <c r="P319" i="1"/>
  <c r="X317" i="1"/>
  <c r="X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Y317" i="1" s="1"/>
  <c r="P311" i="1"/>
  <c r="X309" i="1"/>
  <c r="X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Y309" i="1" s="1"/>
  <c r="P301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Y299" i="1" s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Y274" i="1" s="1"/>
  <c r="P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Y267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Y259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Y250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Y251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Y238" i="1" s="1"/>
  <c r="P236" i="1"/>
  <c r="BP235" i="1"/>
  <c r="BO235" i="1"/>
  <c r="BN235" i="1"/>
  <c r="BM235" i="1"/>
  <c r="Z235" i="1"/>
  <c r="Y235" i="1"/>
  <c r="Y237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2" i="1" s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3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3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3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3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3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3" i="1"/>
  <c r="X514" i="1"/>
  <c r="X515" i="1"/>
  <c r="X517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23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Z154" i="1" s="1"/>
  <c r="BN151" i="1"/>
  <c r="BP151" i="1"/>
  <c r="Z153" i="1"/>
  <c r="BN153" i="1"/>
  <c r="Y154" i="1"/>
  <c r="Z159" i="1"/>
  <c r="Z160" i="1" s="1"/>
  <c r="BN159" i="1"/>
  <c r="BP159" i="1"/>
  <c r="Y160" i="1"/>
  <c r="Z163" i="1"/>
  <c r="Z172" i="1" s="1"/>
  <c r="BN163" i="1"/>
  <c r="BP163" i="1"/>
  <c r="Y515" i="1" s="1"/>
  <c r="Z165" i="1"/>
  <c r="BN165" i="1"/>
  <c r="Z167" i="1"/>
  <c r="BN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BP209" i="1"/>
  <c r="BN209" i="1"/>
  <c r="Z209" i="1"/>
  <c r="BP213" i="1"/>
  <c r="BN213" i="1"/>
  <c r="Z213" i="1"/>
  <c r="H9" i="1"/>
  <c r="Y45" i="1"/>
  <c r="Y58" i="1"/>
  <c r="Y517" i="1" s="1"/>
  <c r="Y93" i="1"/>
  <c r="Y109" i="1"/>
  <c r="Y149" i="1"/>
  <c r="Y161" i="1"/>
  <c r="Y188" i="1"/>
  <c r="Y205" i="1"/>
  <c r="Y217" i="1"/>
  <c r="Y216" i="1"/>
  <c r="BP207" i="1"/>
  <c r="BN207" i="1"/>
  <c r="Y514" i="1" s="1"/>
  <c r="Y516" i="1" s="1"/>
  <c r="Z207" i="1"/>
  <c r="BP211" i="1"/>
  <c r="BN211" i="1"/>
  <c r="Z211" i="1"/>
  <c r="BP215" i="1"/>
  <c r="BN215" i="1"/>
  <c r="Z215" i="1"/>
  <c r="Z219" i="1"/>
  <c r="Z221" i="1" s="1"/>
  <c r="BN219" i="1"/>
  <c r="BP219" i="1"/>
  <c r="Y222" i="1"/>
  <c r="K523" i="1"/>
  <c r="Z226" i="1"/>
  <c r="BN226" i="1"/>
  <c r="BP226" i="1"/>
  <c r="Z228" i="1"/>
  <c r="Z232" i="1" s="1"/>
  <c r="BN228" i="1"/>
  <c r="Z230" i="1"/>
  <c r="BN230" i="1"/>
  <c r="Y233" i="1"/>
  <c r="Z236" i="1"/>
  <c r="Z237" i="1" s="1"/>
  <c r="BN236" i="1"/>
  <c r="BP236" i="1"/>
  <c r="Z246" i="1"/>
  <c r="Z250" i="1" s="1"/>
  <c r="BN246" i="1"/>
  <c r="BP246" i="1"/>
  <c r="Z248" i="1"/>
  <c r="BN248" i="1"/>
  <c r="L523" i="1"/>
  <c r="Z255" i="1"/>
  <c r="Z259" i="1" s="1"/>
  <c r="BN255" i="1"/>
  <c r="BP255" i="1"/>
  <c r="Z257" i="1"/>
  <c r="BN257" i="1"/>
  <c r="Y260" i="1"/>
  <c r="M523" i="1"/>
  <c r="Z264" i="1"/>
  <c r="Z267" i="1" s="1"/>
  <c r="BN264" i="1"/>
  <c r="BP264" i="1"/>
  <c r="Y268" i="1"/>
  <c r="O523" i="1"/>
  <c r="Z272" i="1"/>
  <c r="Z274" i="1" s="1"/>
  <c r="BN272" i="1"/>
  <c r="BP272" i="1"/>
  <c r="Y275" i="1"/>
  <c r="Y280" i="1"/>
  <c r="Y289" i="1"/>
  <c r="R523" i="1"/>
  <c r="Z293" i="1"/>
  <c r="Z298" i="1" s="1"/>
  <c r="BN293" i="1"/>
  <c r="BP293" i="1"/>
  <c r="Z295" i="1"/>
  <c r="BN295" i="1"/>
  <c r="Z297" i="1"/>
  <c r="BN297" i="1"/>
  <c r="Y298" i="1"/>
  <c r="Z301" i="1"/>
  <c r="BN301" i="1"/>
  <c r="BP301" i="1"/>
  <c r="Z303" i="1"/>
  <c r="BN303" i="1"/>
  <c r="Z305" i="1"/>
  <c r="BN305" i="1"/>
  <c r="Z307" i="1"/>
  <c r="BN307" i="1"/>
  <c r="Y308" i="1"/>
  <c r="Z311" i="1"/>
  <c r="BN311" i="1"/>
  <c r="BP311" i="1"/>
  <c r="Z313" i="1"/>
  <c r="BN313" i="1"/>
  <c r="Z315" i="1"/>
  <c r="BN315" i="1"/>
  <c r="Y316" i="1"/>
  <c r="Z319" i="1"/>
  <c r="BN319" i="1"/>
  <c r="BP319" i="1"/>
  <c r="Z321" i="1"/>
  <c r="BN321" i="1"/>
  <c r="Y322" i="1"/>
  <c r="Z328" i="1"/>
  <c r="Z330" i="1" s="1"/>
  <c r="BN328" i="1"/>
  <c r="Y331" i="1"/>
  <c r="Z334" i="1"/>
  <c r="Z336" i="1" s="1"/>
  <c r="BN334" i="1"/>
  <c r="BP334" i="1"/>
  <c r="S523" i="1"/>
  <c r="Z341" i="1"/>
  <c r="Z343" i="1" s="1"/>
  <c r="BN341" i="1"/>
  <c r="BP341" i="1"/>
  <c r="Y344" i="1"/>
  <c r="T523" i="1"/>
  <c r="Z349" i="1"/>
  <c r="Z355" i="1" s="1"/>
  <c r="BN349" i="1"/>
  <c r="Z351" i="1"/>
  <c r="BN351" i="1"/>
  <c r="Z353" i="1"/>
  <c r="BN353" i="1"/>
  <c r="Y356" i="1"/>
  <c r="Z359" i="1"/>
  <c r="Z360" i="1" s="1"/>
  <c r="BN359" i="1"/>
  <c r="BP359" i="1"/>
  <c r="Z363" i="1"/>
  <c r="Z365" i="1" s="1"/>
  <c r="BN363" i="1"/>
  <c r="BP363" i="1"/>
  <c r="Y366" i="1"/>
  <c r="U523" i="1"/>
  <c r="Z374" i="1"/>
  <c r="Z377" i="1" s="1"/>
  <c r="BN374" i="1"/>
  <c r="Z376" i="1"/>
  <c r="BN376" i="1"/>
  <c r="Y377" i="1"/>
  <c r="Z380" i="1"/>
  <c r="Z381" i="1" s="1"/>
  <c r="BN380" i="1"/>
  <c r="BP380" i="1"/>
  <c r="Y381" i="1"/>
  <c r="Z384" i="1"/>
  <c r="Z386" i="1" s="1"/>
  <c r="BN384" i="1"/>
  <c r="BP384" i="1"/>
  <c r="BP385" i="1"/>
  <c r="BN385" i="1"/>
  <c r="BP397" i="1"/>
  <c r="BN397" i="1"/>
  <c r="Z397" i="1"/>
  <c r="Y355" i="1"/>
  <c r="Y378" i="1"/>
  <c r="Y387" i="1"/>
  <c r="Y390" i="1"/>
  <c r="BP389" i="1"/>
  <c r="BN389" i="1"/>
  <c r="Z389" i="1"/>
  <c r="Z390" i="1" s="1"/>
  <c r="Y391" i="1"/>
  <c r="V523" i="1"/>
  <c r="Y405" i="1"/>
  <c r="Y406" i="1"/>
  <c r="BP395" i="1"/>
  <c r="BN395" i="1"/>
  <c r="Z395" i="1"/>
  <c r="Z405" i="1" s="1"/>
  <c r="Z399" i="1"/>
  <c r="BN399" i="1"/>
  <c r="Z401" i="1"/>
  <c r="BN401" i="1"/>
  <c r="Z403" i="1"/>
  <c r="BN403" i="1"/>
  <c r="Z409" i="1"/>
  <c r="Z410" i="1" s="1"/>
  <c r="BN409" i="1"/>
  <c r="BP409" i="1"/>
  <c r="Z414" i="1"/>
  <c r="Z416" i="1" s="1"/>
  <c r="BN414" i="1"/>
  <c r="BP414" i="1"/>
  <c r="Y417" i="1"/>
  <c r="Z420" i="1"/>
  <c r="Z423" i="1" s="1"/>
  <c r="BN420" i="1"/>
  <c r="Z422" i="1"/>
  <c r="BN422" i="1"/>
  <c r="Y423" i="1"/>
  <c r="Z427" i="1"/>
  <c r="Z428" i="1" s="1"/>
  <c r="BN427" i="1"/>
  <c r="BP427" i="1"/>
  <c r="Y428" i="1"/>
  <c r="Z432" i="1"/>
  <c r="Z433" i="1" s="1"/>
  <c r="BN432" i="1"/>
  <c r="BP432" i="1"/>
  <c r="Y433" i="1"/>
  <c r="Z438" i="1"/>
  <c r="BN438" i="1"/>
  <c r="BP438" i="1"/>
  <c r="Z440" i="1"/>
  <c r="BN440" i="1"/>
  <c r="Z441" i="1"/>
  <c r="BN441" i="1"/>
  <c r="Z443" i="1"/>
  <c r="BN443" i="1"/>
  <c r="Z445" i="1"/>
  <c r="BN445" i="1"/>
  <c r="Z447" i="1"/>
  <c r="BN447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BP488" i="1"/>
  <c r="BN488" i="1"/>
  <c r="Z488" i="1"/>
  <c r="BP490" i="1"/>
  <c r="BN490" i="1"/>
  <c r="Z490" i="1"/>
  <c r="Y501" i="1"/>
  <c r="BP499" i="1"/>
  <c r="BN499" i="1"/>
  <c r="Z499" i="1"/>
  <c r="Z501" i="1" s="1"/>
  <c r="Y523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Z469" i="1" s="1"/>
  <c r="BP466" i="1"/>
  <c r="BN466" i="1"/>
  <c r="Z466" i="1"/>
  <c r="BP474" i="1"/>
  <c r="BN474" i="1"/>
  <c r="Z474" i="1"/>
  <c r="Y476" i="1"/>
  <c r="Y491" i="1"/>
  <c r="BP487" i="1"/>
  <c r="BN487" i="1"/>
  <c r="Z487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AA523" i="1"/>
  <c r="Z491" i="1" l="1"/>
  <c r="Z453" i="1"/>
  <c r="Z322" i="1"/>
  <c r="Z316" i="1"/>
  <c r="Z308" i="1"/>
  <c r="Z216" i="1"/>
  <c r="Z204" i="1"/>
  <c r="Z92" i="1"/>
  <c r="Z58" i="1"/>
  <c r="Z44" i="1"/>
  <c r="Z518" i="1" s="1"/>
  <c r="Y513" i="1"/>
  <c r="Z475" i="1"/>
  <c r="X516" i="1"/>
</calcChain>
</file>

<file path=xl/sharedStrings.xml><?xml version="1.0" encoding="utf-8"?>
<sst xmlns="http://schemas.openxmlformats.org/spreadsheetml/2006/main" count="2304" uniqueCount="824">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</sst>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0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45844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Воскресенье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0.375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100</v>
      </c>
      <c r="Y41" s="57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280</v>
      </c>
      <c r="Y42" s="574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79.259259259259267</v>
      </c>
      <c r="Y44" s="575">
        <f>IFERROR(Y41/H41,"0")+IFERROR(Y42/H42,"0")+IFERROR(Y43/H43,"0")</f>
        <v>80</v>
      </c>
      <c r="Z44" s="575">
        <f>IFERROR(IF(Z41="",0,Z41),"0")+IFERROR(IF(Z42="",0,Z42),"0")+IFERROR(IF(Z43="",0,Z43),"0")</f>
        <v>0.82119999999999993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380</v>
      </c>
      <c r="Y45" s="575">
        <f>IFERROR(SUM(Y41:Y43),"0")</f>
        <v>388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250</v>
      </c>
      <c r="Y53" s="57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540</v>
      </c>
      <c r="Y57" s="57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143.14814814814815</v>
      </c>
      <c r="Y58" s="575">
        <f>IFERROR(Y52/H52,"0")+IFERROR(Y53/H53,"0")+IFERROR(Y54/H54,"0")+IFERROR(Y55/H55,"0")+IFERROR(Y56/H56,"0")+IFERROR(Y57/H57,"0")</f>
        <v>144</v>
      </c>
      <c r="Z58" s="575">
        <f>IFERROR(IF(Z52="",0,Z52),"0")+IFERROR(IF(Z53="",0,Z53),"0")+IFERROR(IF(Z54="",0,Z54),"0")+IFERROR(IF(Z55="",0,Z55),"0")+IFERROR(IF(Z56="",0,Z56),"0")+IFERROR(IF(Z57="",0,Z57),"0")</f>
        <v>1.5379200000000002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790</v>
      </c>
      <c r="Y59" s="575">
        <f>IFERROR(SUM(Y52:Y57),"0")</f>
        <v>799.2</v>
      </c>
      <c r="Z59" s="37"/>
      <c r="AA59" s="576"/>
      <c r="AB59" s="576"/>
      <c r="AC59" s="576"/>
    </row>
    <row r="60" spans="1:68" ht="14.25" customHeight="1" x14ac:dyDescent="0.25">
      <c r="A60" s="589" t="s">
        <v>137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50</v>
      </c>
      <c r="Y61" s="57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180</v>
      </c>
      <c r="Y64" s="574">
        <f>IFERROR(IF(X64="",0,CEILING((X64/$H64),1)*$H64),"")</f>
        <v>180.9</v>
      </c>
      <c r="Z64" s="36">
        <f>IFERROR(IF(Y64=0,"",ROUNDUP(Y64/H64,0)*0.00651),"")</f>
        <v>0.43617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191.99999999999997</v>
      </c>
      <c r="BN64" s="64">
        <f>IFERROR(Y64*I64/H64,"0")</f>
        <v>192.95999999999998</v>
      </c>
      <c r="BO64" s="64">
        <f>IFERROR(1/J64*(X64/H64),"0")</f>
        <v>0.36630036630036628</v>
      </c>
      <c r="BP64" s="64">
        <f>IFERROR(1/J64*(Y64/H64),"0")</f>
        <v>0.36813186813186816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71.296296296296291</v>
      </c>
      <c r="Y65" s="575">
        <f>IFERROR(Y61/H61,"0")+IFERROR(Y62/H62,"0")+IFERROR(Y63/H63,"0")+IFERROR(Y64/H64,"0")</f>
        <v>72</v>
      </c>
      <c r="Z65" s="575">
        <f>IFERROR(IF(Z61="",0,Z61),"0")+IFERROR(IF(Z62="",0,Z62),"0")+IFERROR(IF(Z63="",0,Z63),"0")+IFERROR(IF(Z64="",0,Z64),"0")</f>
        <v>0.53107000000000004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230</v>
      </c>
      <c r="Y66" s="575">
        <f>IFERROR(SUM(Y61:Y64),"0")</f>
        <v>234.9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172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50</v>
      </c>
      <c r="Y83" s="574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6.4102564102564106</v>
      </c>
      <c r="Y85" s="575">
        <f>IFERROR(Y83/H83,"0")+IFERROR(Y84/H84,"0")</f>
        <v>7</v>
      </c>
      <c r="Z85" s="575">
        <f>IFERROR(IF(Z83="",0,Z83),"0")+IFERROR(IF(Z84="",0,Z84),"0")</f>
        <v>0.13286000000000001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50</v>
      </c>
      <c r="Y86" s="575">
        <f>IFERROR(SUM(Y83:Y84),"0")</f>
        <v>54.6</v>
      </c>
      <c r="Z86" s="37"/>
      <c r="AA86" s="576"/>
      <c r="AB86" s="576"/>
      <c r="AC86" s="576"/>
    </row>
    <row r="87" spans="1:68" ht="16.5" customHeight="1" x14ac:dyDescent="0.25">
      <c r="A87" s="591" t="s">
        <v>179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405</v>
      </c>
      <c r="Y91" s="57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90</v>
      </c>
      <c r="Y92" s="575">
        <f>IFERROR(Y89/H89,"0")+IFERROR(Y90/H90,"0")+IFERROR(Y91/H91,"0")</f>
        <v>90</v>
      </c>
      <c r="Z92" s="575">
        <f>IFERROR(IF(Z89="",0,Z89),"0")+IFERROR(IF(Z90="",0,Z90),"0")+IFERROR(IF(Z91="",0,Z91),"0")</f>
        <v>0.81180000000000008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405</v>
      </c>
      <c r="Y93" s="575">
        <f>IFERROR(SUM(Y89:Y91),"0")</f>
        <v>405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100</v>
      </c>
      <c r="Y95" s="57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225</v>
      </c>
      <c r="Y98" s="574">
        <f t="shared" si="16"/>
        <v>226.8</v>
      </c>
      <c r="Z98" s="36">
        <f>IFERROR(IF(Y98=0,"",ROUNDUP(Y98/H98,0)*0.00651),"")</f>
        <v>0.54683999999999999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246</v>
      </c>
      <c r="BN98" s="64">
        <f t="shared" si="18"/>
        <v>247.96799999999999</v>
      </c>
      <c r="BO98" s="64">
        <f t="shared" si="19"/>
        <v>0.45787545787545786</v>
      </c>
      <c r="BP98" s="64">
        <f t="shared" si="20"/>
        <v>0.46153846153846156</v>
      </c>
    </row>
    <row r="99" spans="1:68" ht="27" customHeight="1" x14ac:dyDescent="0.25">
      <c r="A99" s="54" t="s">
        <v>195</v>
      </c>
      <c r="B99" s="54" t="s">
        <v>198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95.679012345679013</v>
      </c>
      <c r="Y101" s="575">
        <f>IFERROR(Y95/H95,"0")+IFERROR(Y96/H96,"0")+IFERROR(Y97/H97,"0")+IFERROR(Y98/H98,"0")+IFERROR(Y99/H99,"0")+IFERROR(Y100/H100,"0")</f>
        <v>97</v>
      </c>
      <c r="Z101" s="575">
        <f>IFERROR(IF(Z95="",0,Z95),"0")+IFERROR(IF(Z96="",0,Z96),"0")+IFERROR(IF(Z97="",0,Z97),"0")+IFERROR(IF(Z98="",0,Z98),"0")+IFERROR(IF(Z99="",0,Z99),"0")+IFERROR(IF(Z100="",0,Z100),"0")</f>
        <v>0.79357999999999995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325</v>
      </c>
      <c r="Y102" s="575">
        <f>IFERROR(SUM(Y95:Y100),"0")</f>
        <v>332.1</v>
      </c>
      <c r="Z102" s="37"/>
      <c r="AA102" s="576"/>
      <c r="AB102" s="576"/>
      <c r="AC102" s="576"/>
    </row>
    <row r="103" spans="1:68" ht="16.5" customHeight="1" x14ac:dyDescent="0.25">
      <c r="A103" s="591" t="s">
        <v>202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220</v>
      </c>
      <c r="Y105" s="574">
        <f>IFERROR(IF(X105="",0,CEILING((X105/$H105),1)*$H105),"")</f>
        <v>226.8</v>
      </c>
      <c r="Z105" s="36">
        <f>IFERROR(IF(Y105=0,"",ROUNDUP(Y105/H105,0)*0.01898),"")</f>
        <v>0.39857999999999999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228.86111111111109</v>
      </c>
      <c r="BN105" s="64">
        <f>IFERROR(Y105*I105/H105,"0")</f>
        <v>235.93499999999997</v>
      </c>
      <c r="BO105" s="64">
        <f>IFERROR(1/J105*(X105/H105),"0")</f>
        <v>0.31828703703703703</v>
      </c>
      <c r="BP105" s="64">
        <f>IFERROR(1/J105*(Y105/H105),"0")</f>
        <v>0.328125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180</v>
      </c>
      <c r="Y107" s="574">
        <f>IFERROR(IF(X107="",0,CEILING((X107/$H107),1)*$H107),"")</f>
        <v>180</v>
      </c>
      <c r="Z107" s="36">
        <f>IFERROR(IF(Y107=0,"",ROUNDUP(Y107/H107,0)*0.00902),"")</f>
        <v>0.36080000000000001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188.39999999999998</v>
      </c>
      <c r="BN107" s="64">
        <f>IFERROR(Y107*I107/H107,"0")</f>
        <v>188.39999999999998</v>
      </c>
      <c r="BO107" s="64">
        <f>IFERROR(1/J107*(X107/H107),"0")</f>
        <v>0.30303030303030304</v>
      </c>
      <c r="BP107" s="64">
        <f>IFERROR(1/J107*(Y107/H107),"0")</f>
        <v>0.30303030303030304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60.370370370370367</v>
      </c>
      <c r="Y109" s="575">
        <f>IFERROR(Y105/H105,"0")+IFERROR(Y106/H106,"0")+IFERROR(Y107/H107,"0")+IFERROR(Y108/H108,"0")</f>
        <v>61</v>
      </c>
      <c r="Z109" s="575">
        <f>IFERROR(IF(Z105="",0,Z105),"0")+IFERROR(IF(Z106="",0,Z106),"0")+IFERROR(IF(Z107="",0,Z107),"0")+IFERROR(IF(Z108="",0,Z108),"0")</f>
        <v>0.75937999999999994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400</v>
      </c>
      <c r="Y110" s="575">
        <f>IFERROR(SUM(Y105:Y108),"0")</f>
        <v>406.8</v>
      </c>
      <c r="Z110" s="37"/>
      <c r="AA110" s="576"/>
      <c r="AB110" s="576"/>
      <c r="AC110" s="576"/>
    </row>
    <row r="111" spans="1:68" ht="14.25" customHeight="1" x14ac:dyDescent="0.25">
      <c r="A111" s="589" t="s">
        <v>137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800</v>
      </c>
      <c r="Y118" s="574">
        <f>IFERROR(IF(X118="",0,CEILING((X118/$H118),1)*$H118),"")</f>
        <v>801.9</v>
      </c>
      <c r="Z118" s="36">
        <f>IFERROR(IF(Y118=0,"",ROUNDUP(Y118/H118,0)*0.01898),"")</f>
        <v>1.8790200000000001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850.66666666666663</v>
      </c>
      <c r="BN118" s="64">
        <f>IFERROR(Y118*I118/H118,"0")</f>
        <v>852.68700000000001</v>
      </c>
      <c r="BO118" s="64">
        <f>IFERROR(1/J118*(X118/H118),"0")</f>
        <v>1.5432098765432098</v>
      </c>
      <c r="BP118" s="64">
        <f>IFERROR(1/J118*(Y118/H118),"0")</f>
        <v>1.546875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630</v>
      </c>
      <c r="Y120" s="574">
        <f>IFERROR(IF(X120="",0,CEILING((X120/$H120),1)*$H120),"")</f>
        <v>631.80000000000007</v>
      </c>
      <c r="Z120" s="36">
        <f>IFERROR(IF(Y120=0,"",ROUNDUP(Y120/H120,0)*0.00651),"")</f>
        <v>1.5233400000000001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688.8</v>
      </c>
      <c r="BN120" s="64">
        <f>IFERROR(Y120*I120/H120,"0")</f>
        <v>690.76800000000003</v>
      </c>
      <c r="BO120" s="64">
        <f>IFERROR(1/J120*(X120/H120),"0")</f>
        <v>1.2820512820512819</v>
      </c>
      <c r="BP120" s="64">
        <f>IFERROR(1/J120*(Y120/H120),"0")</f>
        <v>1.2857142857142858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30</v>
      </c>
      <c r="Y121" s="574">
        <f>IFERROR(IF(X121="",0,CEILING((X121/$H121),1)*$H121),"")</f>
        <v>30.6</v>
      </c>
      <c r="Z121" s="36">
        <f>IFERROR(IF(Y121=0,"",ROUNDUP(Y121/H121,0)*0.00651),"")</f>
        <v>0.11067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33</v>
      </c>
      <c r="BN121" s="64">
        <f>IFERROR(Y121*I121/H121,"0")</f>
        <v>33.659999999999997</v>
      </c>
      <c r="BO121" s="64">
        <f>IFERROR(1/J121*(X121/H121),"0")</f>
        <v>9.1575091575091583E-2</v>
      </c>
      <c r="BP121" s="64">
        <f>IFERROR(1/J121*(Y121/H121),"0")</f>
        <v>9.3406593406593408E-2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348.76543209876542</v>
      </c>
      <c r="Y122" s="575">
        <f>IFERROR(Y118/H118,"0")+IFERROR(Y119/H119,"0")+IFERROR(Y120/H120,"0")+IFERROR(Y121/H121,"0")</f>
        <v>350</v>
      </c>
      <c r="Z122" s="575">
        <f>IFERROR(IF(Z118="",0,Z118),"0")+IFERROR(IF(Z119="",0,Z119),"0")+IFERROR(IF(Z120="",0,Z120),"0")+IFERROR(IF(Z121="",0,Z121),"0")</f>
        <v>3.5130300000000001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1460</v>
      </c>
      <c r="Y123" s="575">
        <f>IFERROR(SUM(Y118:Y121),"0")</f>
        <v>1464.3</v>
      </c>
      <c r="Z123" s="37"/>
      <c r="AA123" s="576"/>
      <c r="AB123" s="576"/>
      <c r="AC123" s="576"/>
    </row>
    <row r="124" spans="1:68" ht="14.25" customHeight="1" x14ac:dyDescent="0.25">
      <c r="A124" s="589" t="s">
        <v>172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19.8</v>
      </c>
      <c r="Y126" s="574">
        <f>IFERROR(IF(X126="",0,CEILING((X126/$H126),1)*$H126),"")</f>
        <v>19.8</v>
      </c>
      <c r="Z126" s="36">
        <f>IFERROR(IF(Y126=0,"",ROUNDUP(Y126/H126,0)*0.00651),"")</f>
        <v>6.5100000000000005E-2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22.380000000000003</v>
      </c>
      <c r="BN126" s="64">
        <f>IFERROR(Y126*I126/H126,"0")</f>
        <v>22.380000000000003</v>
      </c>
      <c r="BO126" s="64">
        <f>IFERROR(1/J126*(X126/H126),"0")</f>
        <v>5.4945054945054951E-2</v>
      </c>
      <c r="BP126" s="64">
        <f>IFERROR(1/J126*(Y126/H126),"0")</f>
        <v>5.4945054945054951E-2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10</v>
      </c>
      <c r="Y127" s="575">
        <f>IFERROR(Y125/H125,"0")+IFERROR(Y126/H126,"0")</f>
        <v>10</v>
      </c>
      <c r="Z127" s="575">
        <f>IFERROR(IF(Z125="",0,Z125),"0")+IFERROR(IF(Z126="",0,Z126),"0")</f>
        <v>6.5100000000000005E-2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19.8</v>
      </c>
      <c r="Y128" s="575">
        <f>IFERROR(SUM(Y125:Y126),"0")</f>
        <v>19.8</v>
      </c>
      <c r="Z128" s="37"/>
      <c r="AA128" s="576"/>
      <c r="AB128" s="576"/>
      <c r="AC128" s="576"/>
    </row>
    <row r="129" spans="1:68" ht="16.5" customHeight="1" x14ac:dyDescent="0.25">
      <c r="A129" s="591" t="s">
        <v>235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72</v>
      </c>
      <c r="Y132" s="574">
        <f>IFERROR(IF(X132="",0,CEILING((X132/$H132),1)*$H132),"")</f>
        <v>73.600000000000009</v>
      </c>
      <c r="Z132" s="36">
        <f>IFERROR(IF(Y132=0,"",ROUNDUP(Y132/H132,0)*0.00651),"")</f>
        <v>0.14973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76.05</v>
      </c>
      <c r="BN132" s="64">
        <f>IFERROR(Y132*I132/H132,"0")</f>
        <v>77.740000000000009</v>
      </c>
      <c r="BO132" s="64">
        <f>IFERROR(1/J132*(X132/H132),"0")</f>
        <v>0.12362637362637363</v>
      </c>
      <c r="BP132" s="64">
        <f>IFERROR(1/J132*(Y132/H132),"0")</f>
        <v>0.1263736263736264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22.5</v>
      </c>
      <c r="Y133" s="575">
        <f>IFERROR(Y131/H131,"0")+IFERROR(Y132/H132,"0")</f>
        <v>23</v>
      </c>
      <c r="Z133" s="575">
        <f>IFERROR(IF(Z131="",0,Z131),"0")+IFERROR(IF(Z132="",0,Z132),"0")</f>
        <v>0.14973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72</v>
      </c>
      <c r="Y134" s="575">
        <f>IFERROR(SUM(Y131:Y132),"0")</f>
        <v>73.600000000000009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241</v>
      </c>
      <c r="B136" s="54" t="s">
        <v>242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35</v>
      </c>
      <c r="Y136" s="574">
        <f>IFERROR(IF(X136="",0,CEILING((X136/$H136),1)*$H136),"")</f>
        <v>36.4</v>
      </c>
      <c r="Z136" s="36">
        <f>IFERROR(IF(Y136=0,"",ROUNDUP(Y136/H136,0)*0.00651),"")</f>
        <v>8.4629999999999997E-2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38.35</v>
      </c>
      <c r="BN136" s="64">
        <f>IFERROR(Y136*I136/H136,"0")</f>
        <v>39.884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ht="27" customHeight="1" x14ac:dyDescent="0.25">
      <c r="A137" s="54" t="s">
        <v>241</v>
      </c>
      <c r="B137" s="54" t="s">
        <v>244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12.5</v>
      </c>
      <c r="Y138" s="575">
        <f>IFERROR(Y136/H136,"0")+IFERROR(Y137/H137,"0")</f>
        <v>13</v>
      </c>
      <c r="Z138" s="575">
        <f>IFERROR(IF(Z136="",0,Z136),"0")+IFERROR(IF(Z137="",0,Z137),"0")</f>
        <v>8.4629999999999997E-2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35</v>
      </c>
      <c r="Y139" s="575">
        <f>IFERROR(SUM(Y136:Y137),"0")</f>
        <v>36.4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245</v>
      </c>
      <c r="B141" s="54" t="s">
        <v>246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245</v>
      </c>
      <c r="B142" s="54" t="s">
        <v>247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66</v>
      </c>
      <c r="Y142" s="574">
        <f>IFERROR(IF(X142="",0,CEILING((X142/$H142),1)*$H142),"")</f>
        <v>66</v>
      </c>
      <c r="Z142" s="36">
        <f>IFERROR(IF(Y142=0,"",ROUNDUP(Y142/H142,0)*0.00651),"")</f>
        <v>0.16275000000000001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72.699999999999989</v>
      </c>
      <c r="BN142" s="64">
        <f>IFERROR(Y142*I142/H142,"0")</f>
        <v>72.699999999999989</v>
      </c>
      <c r="BO142" s="64">
        <f>IFERROR(1/J142*(X142/H142),"0")</f>
        <v>0.13736263736263737</v>
      </c>
      <c r="BP142" s="64">
        <f>IFERROR(1/J142*(Y142/H142),"0")</f>
        <v>0.13736263736263737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25</v>
      </c>
      <c r="Y143" s="575">
        <f>IFERROR(Y141/H141,"0")+IFERROR(Y142/H142,"0")</f>
        <v>25</v>
      </c>
      <c r="Z143" s="575">
        <f>IFERROR(IF(Z141="",0,Z141),"0")+IFERROR(IF(Z142="",0,Z142),"0")</f>
        <v>0.16275000000000001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66</v>
      </c>
      <c r="Y144" s="575">
        <f>IFERROR(SUM(Y141:Y142),"0")</f>
        <v>66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248</v>
      </c>
      <c r="B147" s="54" t="s">
        <v>249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251</v>
      </c>
      <c r="B151" s="54" t="s">
        <v>252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257</v>
      </c>
      <c r="B153" s="54" t="s">
        <v>258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260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261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137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262</v>
      </c>
      <c r="B159" s="54" t="s">
        <v>263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265</v>
      </c>
      <c r="B163" s="54" t="s">
        <v>266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40</v>
      </c>
      <c r="Y164" s="574">
        <f t="shared" si="21"/>
        <v>42</v>
      </c>
      <c r="Z164" s="36">
        <f>IFERROR(IF(Y164=0,"",ROUNDUP(Y164/H164,0)*0.00902),"")</f>
        <v>9.0200000000000002E-2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42.571428571428562</v>
      </c>
      <c r="BN164" s="64">
        <f t="shared" si="23"/>
        <v>44.699999999999996</v>
      </c>
      <c r="BO164" s="64">
        <f t="shared" si="24"/>
        <v>7.2150072150072145E-2</v>
      </c>
      <c r="BP164" s="64">
        <f t="shared" si="25"/>
        <v>7.575757575757576E-2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160</v>
      </c>
      <c r="Y165" s="574">
        <f t="shared" si="21"/>
        <v>163.80000000000001</v>
      </c>
      <c r="Z165" s="36">
        <f>IFERROR(IF(Y165=0,"",ROUNDUP(Y165/H165,0)*0.00902),"")</f>
        <v>0.35177999999999998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168</v>
      </c>
      <c r="BN165" s="64">
        <f t="shared" si="23"/>
        <v>171.99</v>
      </c>
      <c r="BO165" s="64">
        <f t="shared" si="24"/>
        <v>0.28860028860028858</v>
      </c>
      <c r="BP165" s="64">
        <f t="shared" si="25"/>
        <v>0.29545454545454547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59.499999999999993</v>
      </c>
      <c r="Y166" s="574">
        <f t="shared" si="21"/>
        <v>60.900000000000006</v>
      </c>
      <c r="Z166" s="36">
        <f>IFERROR(IF(Y166=0,"",ROUNDUP(Y166/H166,0)*0.00502),"")</f>
        <v>0.14558000000000001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63.183333333333316</v>
      </c>
      <c r="BN166" s="64">
        <f t="shared" si="23"/>
        <v>64.67</v>
      </c>
      <c r="BO166" s="64">
        <f t="shared" si="24"/>
        <v>0.12108262108262108</v>
      </c>
      <c r="BP166" s="64">
        <f t="shared" si="25"/>
        <v>0.12393162393162395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105</v>
      </c>
      <c r="Y167" s="574">
        <f t="shared" si="21"/>
        <v>105</v>
      </c>
      <c r="Z167" s="36">
        <f>IFERROR(IF(Y167=0,"",ROUNDUP(Y167/H167,0)*0.00502),"")</f>
        <v>0.251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111.5</v>
      </c>
      <c r="BN167" s="64">
        <f t="shared" si="23"/>
        <v>111.5</v>
      </c>
      <c r="BO167" s="64">
        <f t="shared" si="24"/>
        <v>0.21367521367521369</v>
      </c>
      <c r="BP167" s="64">
        <f t="shared" si="25"/>
        <v>0.21367521367521369</v>
      </c>
    </row>
    <row r="168" spans="1:68" ht="27" customHeight="1" x14ac:dyDescent="0.25">
      <c r="A168" s="54" t="s">
        <v>278</v>
      </c>
      <c r="B168" s="54" t="s">
        <v>279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245</v>
      </c>
      <c r="Y169" s="574">
        <f t="shared" si="21"/>
        <v>245.70000000000002</v>
      </c>
      <c r="Z169" s="36">
        <f>IFERROR(IF(Y169=0,"",ROUNDUP(Y169/H169,0)*0.00502),"")</f>
        <v>0.58733999999999997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256.66666666666663</v>
      </c>
      <c r="BN169" s="64">
        <f t="shared" si="23"/>
        <v>257.40000000000003</v>
      </c>
      <c r="BO169" s="64">
        <f t="shared" si="24"/>
        <v>0.4985754985754986</v>
      </c>
      <c r="BP169" s="64">
        <f t="shared" si="25"/>
        <v>0.5</v>
      </c>
    </row>
    <row r="170" spans="1:68" ht="27" customHeight="1" x14ac:dyDescent="0.25">
      <c r="A170" s="54" t="s">
        <v>283</v>
      </c>
      <c r="B170" s="54" t="s">
        <v>284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242.61904761904759</v>
      </c>
      <c r="Y172" s="575">
        <f>IFERROR(Y163/H163,"0")+IFERROR(Y164/H164,"0")+IFERROR(Y165/H165,"0")+IFERROR(Y166/H166,"0")+IFERROR(Y167/H167,"0")+IFERROR(Y168/H168,"0")+IFERROR(Y169/H169,"0")+IFERROR(Y170/H170,"0")+IFERROR(Y171/H171,"0")</f>
        <v>245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1.4258999999999999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609.5</v>
      </c>
      <c r="Y173" s="575">
        <f>IFERROR(SUM(Y163:Y171),"0")</f>
        <v>617.40000000000009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288</v>
      </c>
      <c r="B175" s="54" t="s">
        <v>289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3.5</v>
      </c>
      <c r="Y176" s="57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ht="27" customHeight="1" x14ac:dyDescent="0.25">
      <c r="A177" s="54" t="s">
        <v>296</v>
      </c>
      <c r="B177" s="54" t="s">
        <v>297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2.7777777777777777</v>
      </c>
      <c r="Y178" s="575">
        <f>IFERROR(Y175/H175,"0")+IFERROR(Y176/H176,"0")+IFERROR(Y177/H177,"0")</f>
        <v>3</v>
      </c>
      <c r="Z178" s="575">
        <f>IFERROR(IF(Z175="",0,Z175),"0")+IFERROR(IF(Z176="",0,Z176),"0")+IFERROR(IF(Z177="",0,Z177),"0")</f>
        <v>1.77E-2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3.5</v>
      </c>
      <c r="Y179" s="575">
        <f>IFERROR(SUM(Y175:Y177),"0")</f>
        <v>3.7800000000000002</v>
      </c>
      <c r="Z179" s="37"/>
      <c r="AA179" s="576"/>
      <c r="AB179" s="576"/>
      <c r="AC179" s="576"/>
    </row>
    <row r="180" spans="1:68" ht="14.25" customHeight="1" x14ac:dyDescent="0.25">
      <c r="A180" s="589" t="s">
        <v>298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299</v>
      </c>
      <c r="B181" s="54" t="s">
        <v>300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301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302</v>
      </c>
      <c r="B186" s="54" t="s">
        <v>303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305</v>
      </c>
      <c r="B187" s="54" t="s">
        <v>306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137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307</v>
      </c>
      <c r="B191" s="54" t="s">
        <v>308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310</v>
      </c>
      <c r="B192" s="54" t="s">
        <v>311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300</v>
      </c>
      <c r="Y196" s="574">
        <f t="shared" ref="Y196:Y203" si="26">IFERROR(IF(X196="",0,CEILING((X196/$H196),1)*$H196),"")</f>
        <v>302.40000000000003</v>
      </c>
      <c r="Z196" s="36">
        <f>IFERROR(IF(Y196=0,"",ROUNDUP(Y196/H196,0)*0.00902),"")</f>
        <v>0.50512000000000001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311.66666666666663</v>
      </c>
      <c r="BN196" s="64">
        <f t="shared" ref="BN196:BN203" si="28">IFERROR(Y196*I196/H196,"0")</f>
        <v>314.16000000000003</v>
      </c>
      <c r="BO196" s="64">
        <f t="shared" ref="BO196:BO203" si="29">IFERROR(1/J196*(X196/H196),"0")</f>
        <v>0.42087542087542085</v>
      </c>
      <c r="BP196" s="64">
        <f t="shared" ref="BP196:BP203" si="30">IFERROR(1/J196*(Y196/H196),"0")</f>
        <v>0.42424242424242425</v>
      </c>
    </row>
    <row r="197" spans="1:68" ht="27" customHeight="1" x14ac:dyDescent="0.25">
      <c r="A197" s="54" t="s">
        <v>315</v>
      </c>
      <c r="B197" s="54" t="s">
        <v>316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50</v>
      </c>
      <c r="Y197" s="574">
        <f t="shared" si="26"/>
        <v>54</v>
      </c>
      <c r="Z197" s="36">
        <f>IFERROR(IF(Y197=0,"",ROUNDUP(Y197/H197,0)*0.00902),"")</f>
        <v>9.0200000000000002E-2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51.944444444444443</v>
      </c>
      <c r="BN197" s="64">
        <f t="shared" si="28"/>
        <v>56.099999999999994</v>
      </c>
      <c r="BO197" s="64">
        <f t="shared" si="29"/>
        <v>7.0145903479236812E-2</v>
      </c>
      <c r="BP197" s="64">
        <f t="shared" si="30"/>
        <v>7.575757575757576E-2</v>
      </c>
    </row>
    <row r="198" spans="1:68" ht="27" customHeight="1" x14ac:dyDescent="0.25">
      <c r="A198" s="54" t="s">
        <v>318</v>
      </c>
      <c r="B198" s="54" t="s">
        <v>319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80</v>
      </c>
      <c r="Y199" s="574">
        <f t="shared" si="26"/>
        <v>81</v>
      </c>
      <c r="Z199" s="36">
        <f>IFERROR(IF(Y199=0,"",ROUNDUP(Y199/H199,0)*0.00902),"")</f>
        <v>0.1353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83.111111111111114</v>
      </c>
      <c r="BN199" s="64">
        <f t="shared" si="28"/>
        <v>84.15</v>
      </c>
      <c r="BO199" s="64">
        <f t="shared" si="29"/>
        <v>0.11223344556677889</v>
      </c>
      <c r="BP199" s="64">
        <f t="shared" si="30"/>
        <v>0.11363636363636363</v>
      </c>
    </row>
    <row r="200" spans="1:68" ht="27" customHeight="1" x14ac:dyDescent="0.25">
      <c r="A200" s="54" t="s">
        <v>324</v>
      </c>
      <c r="B200" s="54" t="s">
        <v>325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60</v>
      </c>
      <c r="Y200" s="574">
        <f t="shared" si="26"/>
        <v>61.2</v>
      </c>
      <c r="Z200" s="36">
        <f>IFERROR(IF(Y200=0,"",ROUNDUP(Y200/H200,0)*0.00502),"")</f>
        <v>0.17068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64.333333333333329</v>
      </c>
      <c r="BN200" s="64">
        <f t="shared" si="28"/>
        <v>65.62</v>
      </c>
      <c r="BO200" s="64">
        <f t="shared" si="29"/>
        <v>0.14245014245014248</v>
      </c>
      <c r="BP200" s="64">
        <f t="shared" si="30"/>
        <v>0.14529914529914531</v>
      </c>
    </row>
    <row r="201" spans="1:68" ht="27" customHeight="1" x14ac:dyDescent="0.25">
      <c r="A201" s="54" t="s">
        <v>326</v>
      </c>
      <c r="B201" s="54" t="s">
        <v>327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15</v>
      </c>
      <c r="Y201" s="574">
        <f t="shared" si="26"/>
        <v>16.2</v>
      </c>
      <c r="Z201" s="36">
        <f>IFERROR(IF(Y201=0,"",ROUNDUP(Y201/H201,0)*0.00502),"")</f>
        <v>4.5179999999999998E-2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15.833333333333332</v>
      </c>
      <c r="BN201" s="64">
        <f t="shared" si="28"/>
        <v>17.099999999999998</v>
      </c>
      <c r="BO201" s="64">
        <f t="shared" si="29"/>
        <v>3.561253561253562E-2</v>
      </c>
      <c r="BP201" s="64">
        <f t="shared" si="30"/>
        <v>3.8461538461538464E-2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84</v>
      </c>
      <c r="Y202" s="574">
        <f t="shared" si="26"/>
        <v>84.600000000000009</v>
      </c>
      <c r="Z202" s="36">
        <f>IFERROR(IF(Y202=0,"",ROUNDUP(Y202/H202,0)*0.00502),"")</f>
        <v>0.23594000000000001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88.666666666666657</v>
      </c>
      <c r="BN202" s="64">
        <f t="shared" si="28"/>
        <v>89.3</v>
      </c>
      <c r="BO202" s="64">
        <f t="shared" si="29"/>
        <v>0.19943019943019943</v>
      </c>
      <c r="BP202" s="64">
        <f t="shared" si="30"/>
        <v>0.20085470085470092</v>
      </c>
    </row>
    <row r="203" spans="1:68" ht="27" customHeight="1" x14ac:dyDescent="0.25">
      <c r="A203" s="54" t="s">
        <v>330</v>
      </c>
      <c r="B203" s="54" t="s">
        <v>331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30</v>
      </c>
      <c r="Y203" s="574">
        <f t="shared" si="26"/>
        <v>30.6</v>
      </c>
      <c r="Z203" s="36">
        <f>IFERROR(IF(Y203=0,"",ROUNDUP(Y203/H203,0)*0.00502),"")</f>
        <v>8.5339999999999999E-2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31.666666666666664</v>
      </c>
      <c r="BN203" s="64">
        <f t="shared" si="28"/>
        <v>32.299999999999997</v>
      </c>
      <c r="BO203" s="64">
        <f t="shared" si="29"/>
        <v>7.122507122507124E-2</v>
      </c>
      <c r="BP203" s="64">
        <f t="shared" si="30"/>
        <v>7.2649572649572655E-2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184.62962962962962</v>
      </c>
      <c r="Y204" s="575">
        <f>IFERROR(Y196/H196,"0")+IFERROR(Y197/H197,"0")+IFERROR(Y198/H198,"0")+IFERROR(Y199/H199,"0")+IFERROR(Y200/H200,"0")+IFERROR(Y201/H201,"0")+IFERROR(Y202/H202,"0")+IFERROR(Y203/H203,"0")</f>
        <v>188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1.26776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619</v>
      </c>
      <c r="Y205" s="575">
        <f>IFERROR(SUM(Y196:Y203),"0")</f>
        <v>630.00000000000011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332</v>
      </c>
      <c r="B207" s="54" t="s">
        <v>333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400</v>
      </c>
      <c r="Y209" s="574">
        <f t="shared" si="31"/>
        <v>400.2</v>
      </c>
      <c r="Z209" s="36">
        <f>IFERROR(IF(Y209=0,"",ROUNDUP(Y209/H209,0)*0.01898),"")</f>
        <v>0.87307999999999997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423.86206896551727</v>
      </c>
      <c r="BN209" s="64">
        <f t="shared" si="33"/>
        <v>424.07399999999996</v>
      </c>
      <c r="BO209" s="64">
        <f t="shared" si="34"/>
        <v>0.71839080459770122</v>
      </c>
      <c r="BP209" s="64">
        <f t="shared" si="35"/>
        <v>0.71875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360</v>
      </c>
      <c r="Y210" s="574">
        <f t="shared" si="31"/>
        <v>360</v>
      </c>
      <c r="Z210" s="36">
        <f t="shared" ref="Z210:Z215" si="36">IFERROR(IF(Y210=0,"",ROUNDUP(Y210/H210,0)*0.00651),"")</f>
        <v>0.97650000000000003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400.5</v>
      </c>
      <c r="BN210" s="64">
        <f t="shared" si="33"/>
        <v>400.5</v>
      </c>
      <c r="BO210" s="64">
        <f t="shared" si="34"/>
        <v>0.82417582417582425</v>
      </c>
      <c r="BP210" s="64">
        <f t="shared" si="35"/>
        <v>0.82417582417582425</v>
      </c>
    </row>
    <row r="211" spans="1:68" ht="27" customHeight="1" x14ac:dyDescent="0.25">
      <c r="A211" s="54" t="s">
        <v>343</v>
      </c>
      <c r="B211" s="54" t="s">
        <v>344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440</v>
      </c>
      <c r="Y212" s="574">
        <f t="shared" si="31"/>
        <v>441.59999999999997</v>
      </c>
      <c r="Z212" s="36">
        <f t="shared" si="36"/>
        <v>1.19784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486.20000000000005</v>
      </c>
      <c r="BN212" s="64">
        <f t="shared" si="33"/>
        <v>487.96800000000002</v>
      </c>
      <c r="BO212" s="64">
        <f t="shared" si="34"/>
        <v>1.0073260073260075</v>
      </c>
      <c r="BP212" s="64">
        <f t="shared" si="35"/>
        <v>1.0109890109890112</v>
      </c>
    </row>
    <row r="213" spans="1:68" ht="27" customHeight="1" x14ac:dyDescent="0.25">
      <c r="A213" s="54" t="s">
        <v>348</v>
      </c>
      <c r="B213" s="54" t="s">
        <v>349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132</v>
      </c>
      <c r="Y214" s="574">
        <f t="shared" si="31"/>
        <v>132</v>
      </c>
      <c r="Z214" s="36">
        <f t="shared" si="36"/>
        <v>0.35805000000000003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145.86000000000001</v>
      </c>
      <c r="BN214" s="64">
        <f t="shared" si="33"/>
        <v>145.86000000000001</v>
      </c>
      <c r="BO214" s="64">
        <f t="shared" si="34"/>
        <v>0.30219780219780223</v>
      </c>
      <c r="BP214" s="64">
        <f t="shared" si="35"/>
        <v>0.30219780219780223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320</v>
      </c>
      <c r="Y215" s="574">
        <f t="shared" si="31"/>
        <v>321.59999999999997</v>
      </c>
      <c r="Z215" s="36">
        <f t="shared" si="36"/>
        <v>0.87234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354.4</v>
      </c>
      <c r="BN215" s="64">
        <f t="shared" si="33"/>
        <v>356.17199999999997</v>
      </c>
      <c r="BO215" s="64">
        <f t="shared" si="34"/>
        <v>0.73260073260073266</v>
      </c>
      <c r="BP215" s="64">
        <f t="shared" si="35"/>
        <v>0.73626373626373631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567.64367816091954</v>
      </c>
      <c r="Y216" s="575">
        <f>IFERROR(Y207/H207,"0")+IFERROR(Y208/H208,"0")+IFERROR(Y209/H209,"0")+IFERROR(Y210/H210,"0")+IFERROR(Y211/H211,"0")+IFERROR(Y212/H212,"0")+IFERROR(Y213/H213,"0")+IFERROR(Y214/H214,"0")+IFERROR(Y215/H215,"0")</f>
        <v>569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4.2778099999999997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1652</v>
      </c>
      <c r="Y217" s="575">
        <f>IFERROR(SUM(Y207:Y215),"0")</f>
        <v>1655.3999999999999</v>
      </c>
      <c r="Z217" s="37"/>
      <c r="AA217" s="576"/>
      <c r="AB217" s="576"/>
      <c r="AC217" s="576"/>
    </row>
    <row r="218" spans="1:68" ht="14.25" customHeight="1" x14ac:dyDescent="0.25">
      <c r="A218" s="589" t="s">
        <v>172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36</v>
      </c>
      <c r="Y219" s="574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ht="27" customHeight="1" x14ac:dyDescent="0.25">
      <c r="A220" s="54" t="s">
        <v>359</v>
      </c>
      <c r="B220" s="54" t="s">
        <v>360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15</v>
      </c>
      <c r="Y221" s="575">
        <f>IFERROR(Y219/H219,"0")+IFERROR(Y220/H220,"0")</f>
        <v>15</v>
      </c>
      <c r="Z221" s="575">
        <f>IFERROR(IF(Z219="",0,Z219),"0")+IFERROR(IF(Z220="",0,Z220),"0")</f>
        <v>9.7650000000000001E-2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36</v>
      </c>
      <c r="Y222" s="575">
        <f>IFERROR(SUM(Y219:Y220),"0")</f>
        <v>36</v>
      </c>
      <c r="Z222" s="37"/>
      <c r="AA222" s="576"/>
      <c r="AB222" s="576"/>
      <c r="AC222" s="576"/>
    </row>
    <row r="223" spans="1:68" ht="16.5" customHeight="1" x14ac:dyDescent="0.25">
      <c r="A223" s="591" t="s">
        <v>362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40</v>
      </c>
      <c r="Y225" s="574">
        <f t="shared" ref="Y225:Y231" si="37">IFERROR(IF(X225="",0,CEILING((X225/$H225),1)*$H225),"")</f>
        <v>46.4</v>
      </c>
      <c r="Z225" s="36">
        <f>IFERROR(IF(Y225=0,"",ROUNDUP(Y225/H225,0)*0.01898),"")</f>
        <v>7.5920000000000001E-2</v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41.5</v>
      </c>
      <c r="BN225" s="64">
        <f t="shared" ref="BN225:BN231" si="39">IFERROR(Y225*I225/H225,"0")</f>
        <v>48.14</v>
      </c>
      <c r="BO225" s="64">
        <f t="shared" ref="BO225:BO231" si="40">IFERROR(1/J225*(X225/H225),"0")</f>
        <v>5.387931034482759E-2</v>
      </c>
      <c r="BP225" s="64">
        <f t="shared" ref="BP225:BP231" si="41">IFERROR(1/J225*(Y225/H225),"0")</f>
        <v>6.25E-2</v>
      </c>
    </row>
    <row r="226" spans="1:68" ht="27" customHeight="1" x14ac:dyDescent="0.25">
      <c r="A226" s="54" t="s">
        <v>366</v>
      </c>
      <c r="B226" s="54" t="s">
        <v>367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90</v>
      </c>
      <c r="Y227" s="574">
        <f t="shared" si="37"/>
        <v>92.8</v>
      </c>
      <c r="Z227" s="36">
        <f>IFERROR(IF(Y227=0,"",ROUNDUP(Y227/H227,0)*0.01898),"")</f>
        <v>0.15184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93.375000000000014</v>
      </c>
      <c r="BN227" s="64">
        <f t="shared" si="39"/>
        <v>96.28</v>
      </c>
      <c r="BO227" s="64">
        <f t="shared" si="40"/>
        <v>0.12122844827586207</v>
      </c>
      <c r="BP227" s="64">
        <f t="shared" si="41"/>
        <v>0.125</v>
      </c>
    </row>
    <row r="228" spans="1:68" ht="27" customHeight="1" x14ac:dyDescent="0.25">
      <c r="A228" s="54" t="s">
        <v>372</v>
      </c>
      <c r="B228" s="54" t="s">
        <v>373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379</v>
      </c>
      <c r="B231" s="54" t="s">
        <v>380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52</v>
      </c>
      <c r="Y231" s="574">
        <f t="shared" si="37"/>
        <v>52</v>
      </c>
      <c r="Z231" s="36">
        <f>IFERROR(IF(Y231=0,"",ROUNDUP(Y231/H231,0)*0.00902),"")</f>
        <v>0.11726</v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54.73</v>
      </c>
      <c r="BN231" s="64">
        <f t="shared" si="39"/>
        <v>54.73</v>
      </c>
      <c r="BO231" s="64">
        <f t="shared" si="40"/>
        <v>9.8484848484848481E-2</v>
      </c>
      <c r="BP231" s="64">
        <f t="shared" si="41"/>
        <v>9.8484848484848481E-2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24.206896551724139</v>
      </c>
      <c r="Y232" s="575">
        <f>IFERROR(Y225/H225,"0")+IFERROR(Y226/H226,"0")+IFERROR(Y227/H227,"0")+IFERROR(Y228/H228,"0")+IFERROR(Y229/H229,"0")+IFERROR(Y230/H230,"0")+IFERROR(Y231/H231,"0")</f>
        <v>25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0.34501999999999999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182</v>
      </c>
      <c r="Y233" s="575">
        <f>IFERROR(SUM(Y225:Y231),"0")</f>
        <v>191.2</v>
      </c>
      <c r="Z233" s="37"/>
      <c r="AA233" s="576"/>
      <c r="AB233" s="576"/>
      <c r="AC233" s="576"/>
    </row>
    <row r="234" spans="1:68" ht="14.25" customHeight="1" x14ac:dyDescent="0.25">
      <c r="A234" s="589" t="s">
        <v>137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381</v>
      </c>
      <c r="B235" s="54" t="s">
        <v>382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381</v>
      </c>
      <c r="B236" s="54" t="s">
        <v>384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385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9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6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6.5833333333333339</v>
      </c>
      <c r="BN240" s="64">
        <f>IFERROR(Y240*I240/H240,"0")</f>
        <v>7.9</v>
      </c>
      <c r="BO240" s="64">
        <f>IFERROR(1/J240*(X240/H240),"0")</f>
        <v>1.5432098765432096E-2</v>
      </c>
      <c r="BP240" s="64">
        <f>IFERROR(1/J240*(Y240/H240),"0")</f>
        <v>1.8518518518518517E-2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3.333333333333333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6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customHeight="1" x14ac:dyDescent="0.25">
      <c r="A243" s="589" t="s">
        <v>390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391</v>
      </c>
      <c r="B244" s="54" t="s">
        <v>392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2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394</v>
      </c>
      <c r="B246" s="54" t="s">
        <v>397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3.5</v>
      </c>
      <c r="Y246" s="574">
        <f t="shared" si="42"/>
        <v>4.32</v>
      </c>
      <c r="Z246" s="36">
        <f t="shared" si="43"/>
        <v>1.18E-2</v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3.8078703703703698</v>
      </c>
      <c r="BN246" s="64">
        <f t="shared" si="45"/>
        <v>4.7</v>
      </c>
      <c r="BO246" s="64">
        <f t="shared" si="46"/>
        <v>7.501714677640603E-3</v>
      </c>
      <c r="BP246" s="64">
        <f t="shared" si="47"/>
        <v>9.2592592592592587E-3</v>
      </c>
    </row>
    <row r="247" spans="1:68" ht="27" customHeight="1" x14ac:dyDescent="0.25">
      <c r="A247" s="54" t="s">
        <v>398</v>
      </c>
      <c r="B247" s="54" t="s">
        <v>399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2.75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3.3305555555555557</v>
      </c>
      <c r="BN247" s="64">
        <f t="shared" si="45"/>
        <v>4.3600000000000003</v>
      </c>
      <c r="BO247" s="64">
        <f t="shared" si="46"/>
        <v>1.4146090534979422E-2</v>
      </c>
      <c r="BP247" s="64">
        <f t="shared" si="47"/>
        <v>1.8518518518518517E-2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2.75</v>
      </c>
      <c r="Y248" s="574">
        <f t="shared" si="42"/>
        <v>2.9699999999999998</v>
      </c>
      <c r="Z248" s="36">
        <f t="shared" si="43"/>
        <v>1.77E-2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3.2777777777777777</v>
      </c>
      <c r="BN248" s="64">
        <f t="shared" si="45"/>
        <v>3.5399999999999996</v>
      </c>
      <c r="BO248" s="64">
        <f t="shared" si="46"/>
        <v>1.2860082304526748E-2</v>
      </c>
      <c r="BP248" s="64">
        <f t="shared" si="47"/>
        <v>1.3888888888888886E-2</v>
      </c>
    </row>
    <row r="249" spans="1:68" ht="27" customHeight="1" x14ac:dyDescent="0.25">
      <c r="A249" s="54" t="s">
        <v>402</v>
      </c>
      <c r="B249" s="54" t="s">
        <v>403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7.4537037037037033</v>
      </c>
      <c r="Y250" s="575">
        <f>IFERROR(Y244/H244,"0")+IFERROR(Y245/H245,"0")+IFERROR(Y246/H246,"0")+IFERROR(Y247/H247,"0")+IFERROR(Y248/H248,"0")+IFERROR(Y249/H249,"0")</f>
        <v>9</v>
      </c>
      <c r="Z250" s="575">
        <f>IFERROR(IF(Z244="",0,Z244),"0")+IFERROR(IF(Z245="",0,Z245),"0")+IFERROR(IF(Z246="",0,Z246),"0")+IFERROR(IF(Z247="",0,Z247),"0")+IFERROR(IF(Z248="",0,Z248),"0")+IFERROR(IF(Z249="",0,Z249),"0")</f>
        <v>5.3100000000000001E-2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9</v>
      </c>
      <c r="Y251" s="575">
        <f>IFERROR(SUM(Y244:Y249),"0")</f>
        <v>10.89</v>
      </c>
      <c r="Z251" s="37"/>
      <c r="AA251" s="576"/>
      <c r="AB251" s="576"/>
      <c r="AC251" s="576"/>
    </row>
    <row r="252" spans="1:68" ht="16.5" customHeight="1" x14ac:dyDescent="0.25">
      <c r="A252" s="591" t="s">
        <v>404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405</v>
      </c>
      <c r="B254" s="54" t="s">
        <v>406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408</v>
      </c>
      <c r="B255" s="54" t="s">
        <v>409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411</v>
      </c>
      <c r="B256" s="54" t="s">
        <v>412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414</v>
      </c>
      <c r="B257" s="54" t="s">
        <v>415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420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421</v>
      </c>
      <c r="B263" s="54" t="s">
        <v>422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423</v>
      </c>
      <c r="B264" s="54" t="s">
        <v>424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426</v>
      </c>
      <c r="B265" s="54" t="s">
        <v>427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429</v>
      </c>
      <c r="B266" s="54" t="s">
        <v>430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433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434</v>
      </c>
      <c r="B271" s="54" t="s">
        <v>435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437</v>
      </c>
      <c r="B272" s="54" t="s">
        <v>438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80</v>
      </c>
      <c r="Y272" s="574">
        <f>IFERROR(IF(X272="",0,CEILING((X272/$H272),1)*$H272),"")</f>
        <v>81.599999999999994</v>
      </c>
      <c r="Z272" s="36">
        <f>IFERROR(IF(Y272=0,"",ROUNDUP(Y272/H272,0)*0.00651),"")</f>
        <v>0.22134000000000001</v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88.40000000000002</v>
      </c>
      <c r="BN272" s="64">
        <f>IFERROR(Y272*I272/H272,"0")</f>
        <v>90.168000000000006</v>
      </c>
      <c r="BO272" s="64">
        <f>IFERROR(1/J272*(X272/H272),"0")</f>
        <v>0.18315018315018317</v>
      </c>
      <c r="BP272" s="64">
        <f>IFERROR(1/J272*(Y272/H272),"0")</f>
        <v>0.18681318681318682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280</v>
      </c>
      <c r="Y273" s="574">
        <f>IFERROR(IF(X273="",0,CEILING((X273/$H273),1)*$H273),"")</f>
        <v>280.8</v>
      </c>
      <c r="Z273" s="36">
        <f>IFERROR(IF(Y273=0,"",ROUNDUP(Y273/H273,0)*0.00651),"")</f>
        <v>0.76167000000000007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301</v>
      </c>
      <c r="BN273" s="64">
        <f>IFERROR(Y273*I273/H273,"0")</f>
        <v>301.86</v>
      </c>
      <c r="BO273" s="64">
        <f>IFERROR(1/J273*(X273/H273),"0")</f>
        <v>0.64102564102564108</v>
      </c>
      <c r="BP273" s="64">
        <f>IFERROR(1/J273*(Y273/H273),"0")</f>
        <v>0.64285714285714302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150</v>
      </c>
      <c r="Y274" s="575">
        <f>IFERROR(Y271/H271,"0")+IFERROR(Y272/H272,"0")+IFERROR(Y273/H273,"0")</f>
        <v>151</v>
      </c>
      <c r="Z274" s="575">
        <f>IFERROR(IF(Z271="",0,Z271),"0")+IFERROR(IF(Z272="",0,Z272),"0")+IFERROR(IF(Z273="",0,Z273),"0")</f>
        <v>0.98301000000000005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360</v>
      </c>
      <c r="Y275" s="575">
        <f>IFERROR(SUM(Y271:Y273),"0")</f>
        <v>362.4</v>
      </c>
      <c r="Z275" s="37"/>
      <c r="AA275" s="576"/>
      <c r="AB275" s="576"/>
      <c r="AC275" s="576"/>
    </row>
    <row r="276" spans="1:68" ht="16.5" customHeight="1" x14ac:dyDescent="0.25">
      <c r="A276" s="591" t="s">
        <v>443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444</v>
      </c>
      <c r="B278" s="54" t="s">
        <v>445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447</v>
      </c>
      <c r="B282" s="54" t="s">
        <v>448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450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451</v>
      </c>
      <c r="B287" s="54" t="s">
        <v>452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455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456</v>
      </c>
      <c r="B292" s="54" t="s">
        <v>457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459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140</v>
      </c>
      <c r="Y305" s="574">
        <f t="shared" si="53"/>
        <v>140.70000000000002</v>
      </c>
      <c r="Z305" s="36">
        <f>IFERROR(IF(Y305=0,"",ROUNDUP(Y305/H305,0)*0.00502),"")</f>
        <v>0.33634000000000003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146.66666666666666</v>
      </c>
      <c r="BN305" s="64">
        <f t="shared" si="55"/>
        <v>147.40000000000003</v>
      </c>
      <c r="BO305" s="64">
        <f t="shared" si="56"/>
        <v>0.28490028490028491</v>
      </c>
      <c r="BP305" s="64">
        <f t="shared" si="57"/>
        <v>0.28632478632478636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9</v>
      </c>
      <c r="Y307" s="574">
        <f t="shared" si="53"/>
        <v>9</v>
      </c>
      <c r="Z307" s="36">
        <f>IFERROR(IF(Y307=0,"",ROUNDUP(Y307/H307,0)*0.00651),"")</f>
        <v>3.2550000000000003E-2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10.139999999999999</v>
      </c>
      <c r="BN307" s="64">
        <f t="shared" si="55"/>
        <v>10.139999999999999</v>
      </c>
      <c r="BO307" s="64">
        <f t="shared" si="56"/>
        <v>2.7472527472527476E-2</v>
      </c>
      <c r="BP307" s="64">
        <f t="shared" si="57"/>
        <v>2.7472527472527476E-2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71.666666666666657</v>
      </c>
      <c r="Y308" s="575">
        <f>IFERROR(Y301/H301,"0")+IFERROR(Y302/H302,"0")+IFERROR(Y303/H303,"0")+IFERROR(Y304/H304,"0")+IFERROR(Y305/H305,"0")+IFERROR(Y306/H306,"0")+IFERROR(Y307/H307,"0")</f>
        <v>72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0.36889000000000005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149</v>
      </c>
      <c r="Y309" s="575">
        <f>IFERROR(SUM(Y301:Y307),"0")</f>
        <v>149.70000000000002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172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20</v>
      </c>
      <c r="Y319" s="574">
        <f>IFERROR(IF(X319="",0,CEILING((X319/$H319),1)*$H319),"")</f>
        <v>25.200000000000003</v>
      </c>
      <c r="Z319" s="36">
        <f>IFERROR(IF(Y319=0,"",ROUNDUP(Y319/H319,0)*0.01898),"")</f>
        <v>5.6940000000000004E-2</v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21.235714285714284</v>
      </c>
      <c r="BN319" s="64">
        <f>IFERROR(Y319*I319/H319,"0")</f>
        <v>26.757000000000001</v>
      </c>
      <c r="BO319" s="64">
        <f>IFERROR(1/J319*(X319/H319),"0")</f>
        <v>3.7202380952380952E-2</v>
      </c>
      <c r="BP319" s="64">
        <f>IFERROR(1/J319*(Y319/H319),"0")</f>
        <v>4.6875E-2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500</v>
      </c>
      <c r="Y320" s="574">
        <f>IFERROR(IF(X320="",0,CEILING((X320/$H320),1)*$H320),"")</f>
        <v>507</v>
      </c>
      <c r="Z320" s="36">
        <f>IFERROR(IF(Y320=0,"",ROUNDUP(Y320/H320,0)*0.01898),"")</f>
        <v>1.2337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533.26923076923083</v>
      </c>
      <c r="BN320" s="64">
        <f>IFERROR(Y320*I320/H320,"0")</f>
        <v>540.73500000000001</v>
      </c>
      <c r="BO320" s="64">
        <f>IFERROR(1/J320*(X320/H320),"0")</f>
        <v>1.0016025641025641</v>
      </c>
      <c r="BP320" s="64">
        <f>IFERROR(1/J320*(Y320/H320),"0")</f>
        <v>1.015625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20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68.864468864468861</v>
      </c>
      <c r="Y322" s="575">
        <f>IFERROR(Y319/H319,"0")+IFERROR(Y320/H320,"0")+IFERROR(Y321/H321,"0")</f>
        <v>71</v>
      </c>
      <c r="Z322" s="575">
        <f>IFERROR(IF(Z319="",0,Z319),"0")+IFERROR(IF(Z320="",0,Z320),"0")+IFERROR(IF(Z321="",0,Z321),"0")</f>
        <v>1.34758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540</v>
      </c>
      <c r="Y323" s="575">
        <f>IFERROR(SUM(Y319:Y321),"0")</f>
        <v>557.40000000000009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17</v>
      </c>
      <c r="Y328" s="574">
        <f>IFERROR(IF(X328="",0,CEILING((X328/$H328),1)*$H328),"")</f>
        <v>17.849999999999998</v>
      </c>
      <c r="Z328" s="36">
        <f>IFERROR(IF(Y328=0,"",ROUNDUP(Y328/H328,0)*0.00651),"")</f>
        <v>4.5569999999999999E-2</v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19.700000000000003</v>
      </c>
      <c r="BN328" s="64">
        <f>IFERROR(Y328*I328/H328,"0")</f>
        <v>20.684999999999999</v>
      </c>
      <c r="BO328" s="64">
        <f>IFERROR(1/J328*(X328/H328),"0")</f>
        <v>3.6630036630036632E-2</v>
      </c>
      <c r="BP328" s="64">
        <f>IFERROR(1/J328*(Y328/H328),"0")</f>
        <v>3.8461538461538464E-2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85</v>
      </c>
      <c r="Y329" s="574">
        <f>IFERROR(IF(X329="",0,CEILING((X329/$H329),1)*$H329),"")</f>
        <v>86.699999999999989</v>
      </c>
      <c r="Z329" s="36">
        <f>IFERROR(IF(Y329=0,"",ROUNDUP(Y329/H329,0)*0.00651),"")</f>
        <v>0.22134000000000001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96</v>
      </c>
      <c r="BN329" s="64">
        <f>IFERROR(Y329*I329/H329,"0")</f>
        <v>97.92</v>
      </c>
      <c r="BO329" s="64">
        <f>IFERROR(1/J329*(X329/H329),"0")</f>
        <v>0.18315018315018317</v>
      </c>
      <c r="BP329" s="64">
        <f>IFERROR(1/J329*(Y329/H329),"0")</f>
        <v>0.18681318681318682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40</v>
      </c>
      <c r="Y330" s="575">
        <f>IFERROR(Y325/H325,"0")+IFERROR(Y326/H326,"0")+IFERROR(Y327/H327,"0")+IFERROR(Y328/H328,"0")+IFERROR(Y329/H329,"0")</f>
        <v>41</v>
      </c>
      <c r="Z330" s="575">
        <f>IFERROR(IF(Z325="",0,Z325),"0")+IFERROR(IF(Z326="",0,Z326),"0")+IFERROR(IF(Z327="",0,Z327),"0")+IFERROR(IF(Z328="",0,Z328),"0")+IFERROR(IF(Z329="",0,Z329),"0")</f>
        <v>0.26690999999999998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102</v>
      </c>
      <c r="Y331" s="575">
        <f>IFERROR(SUM(Y325:Y329),"0")</f>
        <v>104.54999999999998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770</v>
      </c>
      <c r="Y341" s="574">
        <f>IFERROR(IF(X341="",0,CEILING((X341/$H341),1)*$H341),"")</f>
        <v>770.7</v>
      </c>
      <c r="Z341" s="36">
        <f>IFERROR(IF(Y341=0,"",ROUNDUP(Y341/H341,0)*0.00651),"")</f>
        <v>2.38917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862.4</v>
      </c>
      <c r="BN341" s="64">
        <f>IFERROR(Y341*I341/H341,"0")</f>
        <v>863.18399999999997</v>
      </c>
      <c r="BO341" s="64">
        <f>IFERROR(1/J341*(X341/H341),"0")</f>
        <v>2.0146520146520146</v>
      </c>
      <c r="BP341" s="64">
        <f>IFERROR(1/J341*(Y341/H341),"0")</f>
        <v>2.0164835164835164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366.66666666666663</v>
      </c>
      <c r="Y343" s="575">
        <f>IFERROR(Y340/H340,"0")+IFERROR(Y341/H341,"0")+IFERROR(Y342/H342,"0")</f>
        <v>367</v>
      </c>
      <c r="Z343" s="575">
        <f>IFERROR(IF(Z340="",0,Z340),"0")+IFERROR(IF(Z341="",0,Z341),"0")+IFERROR(IF(Z342="",0,Z342),"0")</f>
        <v>2.38917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770</v>
      </c>
      <c r="Y344" s="575">
        <f>IFERROR(SUM(Y340:Y342),"0")</f>
        <v>770.7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1700</v>
      </c>
      <c r="Y348" s="574">
        <f t="shared" ref="Y348:Y354" si="58">IFERROR(IF(X348="",0,CEILING((X348/$H348),1)*$H348),"")</f>
        <v>1710</v>
      </c>
      <c r="Z348" s="36">
        <f>IFERROR(IF(Y348=0,"",ROUNDUP(Y348/H348,0)*0.02175),"")</f>
        <v>2.4794999999999998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1754.4</v>
      </c>
      <c r="BN348" s="64">
        <f t="shared" ref="BN348:BN354" si="60">IFERROR(Y348*I348/H348,"0")</f>
        <v>1764.72</v>
      </c>
      <c r="BO348" s="64">
        <f t="shared" ref="BO348:BO354" si="61">IFERROR(1/J348*(X348/H348),"0")</f>
        <v>2.3611111111111107</v>
      </c>
      <c r="BP348" s="64">
        <f t="shared" ref="BP348:BP354" si="62">IFERROR(1/J348*(Y348/H348),"0")</f>
        <v>2.375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800</v>
      </c>
      <c r="Y349" s="574">
        <f t="shared" si="58"/>
        <v>810</v>
      </c>
      <c r="Z349" s="36">
        <f>IFERROR(IF(Y349=0,"",ROUNDUP(Y349/H349,0)*0.02175),"")</f>
        <v>1.1744999999999999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825.6</v>
      </c>
      <c r="BN349" s="64">
        <f t="shared" si="60"/>
        <v>835.92000000000007</v>
      </c>
      <c r="BO349" s="64">
        <f t="shared" si="61"/>
        <v>1.1111111111111112</v>
      </c>
      <c r="BP349" s="64">
        <f t="shared" si="62"/>
        <v>1.125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1700</v>
      </c>
      <c r="Y350" s="574">
        <f t="shared" si="58"/>
        <v>1710</v>
      </c>
      <c r="Z350" s="36">
        <f>IFERROR(IF(Y350=0,"",ROUNDUP(Y350/H350,0)*0.02175),"")</f>
        <v>2.4794999999999998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1754.4</v>
      </c>
      <c r="BN350" s="64">
        <f t="shared" si="60"/>
        <v>1764.72</v>
      </c>
      <c r="BO350" s="64">
        <f t="shared" si="61"/>
        <v>2.3611111111111107</v>
      </c>
      <c r="BP350" s="64">
        <f t="shared" si="62"/>
        <v>2.375</v>
      </c>
    </row>
    <row r="351" spans="1:68" ht="27" customHeight="1" x14ac:dyDescent="0.25">
      <c r="A351" s="54" t="s">
        <v>564</v>
      </c>
      <c r="B351" s="54" t="s">
        <v>565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380</v>
      </c>
      <c r="Y351" s="574">
        <f t="shared" si="58"/>
        <v>390</v>
      </c>
      <c r="Z351" s="36">
        <f>IFERROR(IF(Y351=0,"",ROUNDUP(Y351/H351,0)*0.02175),"")</f>
        <v>0.5655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392.16</v>
      </c>
      <c r="BN351" s="64">
        <f t="shared" si="60"/>
        <v>402.47999999999996</v>
      </c>
      <c r="BO351" s="64">
        <f t="shared" si="61"/>
        <v>0.52777777777777768</v>
      </c>
      <c r="BP351" s="64">
        <f t="shared" si="62"/>
        <v>0.54166666666666663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15</v>
      </c>
      <c r="Y354" s="574">
        <f t="shared" si="58"/>
        <v>15</v>
      </c>
      <c r="Z354" s="36">
        <f>IFERROR(IF(Y354=0,"",ROUNDUP(Y354/H354,0)*0.00902),"")</f>
        <v>2.7060000000000001E-2</v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15.63</v>
      </c>
      <c r="BN354" s="64">
        <f t="shared" si="60"/>
        <v>15.63</v>
      </c>
      <c r="BO354" s="64">
        <f t="shared" si="61"/>
        <v>2.2727272727272728E-2</v>
      </c>
      <c r="BP354" s="64">
        <f t="shared" si="62"/>
        <v>2.2727272727272728E-2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308.33333333333331</v>
      </c>
      <c r="Y355" s="575">
        <f>IFERROR(Y348/H348,"0")+IFERROR(Y349/H349,"0")+IFERROR(Y350/H350,"0")+IFERROR(Y351/H351,"0")+IFERROR(Y352/H352,"0")+IFERROR(Y353/H353,"0")+IFERROR(Y354/H354,"0")</f>
        <v>311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6.7260599999999995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4595</v>
      </c>
      <c r="Y356" s="575">
        <f>IFERROR(SUM(Y348:Y354),"0")</f>
        <v>4635</v>
      </c>
      <c r="Z356" s="37"/>
      <c r="AA356" s="576"/>
      <c r="AB356" s="576"/>
      <c r="AC356" s="576"/>
    </row>
    <row r="357" spans="1:68" ht="14.25" customHeight="1" x14ac:dyDescent="0.25">
      <c r="A357" s="589" t="s">
        <v>137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1200</v>
      </c>
      <c r="Y358" s="574">
        <f>IFERROR(IF(X358="",0,CEILING((X358/$H358),1)*$H358),"")</f>
        <v>1200</v>
      </c>
      <c r="Z358" s="36">
        <f>IFERROR(IF(Y358=0,"",ROUNDUP(Y358/H358,0)*0.02175),"")</f>
        <v>1.7399999999999998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1238.4000000000001</v>
      </c>
      <c r="BN358" s="64">
        <f>IFERROR(Y358*I358/H358,"0")</f>
        <v>1238.4000000000001</v>
      </c>
      <c r="BO358" s="64">
        <f>IFERROR(1/J358*(X358/H358),"0")</f>
        <v>1.6666666666666665</v>
      </c>
      <c r="BP358" s="64">
        <f>IFERROR(1/J358*(Y358/H358),"0")</f>
        <v>1.6666666666666665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80</v>
      </c>
      <c r="Y360" s="575">
        <f>IFERROR(Y358/H358,"0")+IFERROR(Y359/H359,"0")</f>
        <v>80</v>
      </c>
      <c r="Z360" s="575">
        <f>IFERROR(IF(Z358="",0,Z358),"0")+IFERROR(IF(Z359="",0,Z359),"0")</f>
        <v>1.7399999999999998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1200</v>
      </c>
      <c r="Y361" s="575">
        <f>IFERROR(SUM(Y358:Y359),"0")</f>
        <v>1200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50</v>
      </c>
      <c r="Y364" s="574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52.883333333333333</v>
      </c>
      <c r="BN364" s="64">
        <f>IFERROR(Y364*I364/H364,"0")</f>
        <v>57.113999999999997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5.5555555555555554</v>
      </c>
      <c r="Y365" s="575">
        <f>IFERROR(Y363/H363,"0")+IFERROR(Y364/H364,"0")</f>
        <v>6</v>
      </c>
      <c r="Z365" s="575">
        <f>IFERROR(IF(Z363="",0,Z363),"0")+IFERROR(IF(Z364="",0,Z364),"0")</f>
        <v>0.11388000000000001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50</v>
      </c>
      <c r="Y366" s="575">
        <f>IFERROR(SUM(Y363:Y364),"0")</f>
        <v>54</v>
      </c>
      <c r="Z366" s="37"/>
      <c r="AA366" s="576"/>
      <c r="AB366" s="576"/>
      <c r="AC366" s="576"/>
    </row>
    <row r="367" spans="1:68" ht="14.25" customHeight="1" x14ac:dyDescent="0.25">
      <c r="A367" s="589" t="s">
        <v>172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30</v>
      </c>
      <c r="Y368" s="574">
        <f>IFERROR(IF(X368="",0,CEILING((X368/$H368),1)*$H368),"")</f>
        <v>36</v>
      </c>
      <c r="Z368" s="36">
        <f>IFERROR(IF(Y368=0,"",ROUNDUP(Y368/H368,0)*0.01898),"")</f>
        <v>7.5920000000000001E-2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31.73</v>
      </c>
      <c r="BN368" s="64">
        <f>IFERROR(Y368*I368/H368,"0")</f>
        <v>38.076000000000001</v>
      </c>
      <c r="BO368" s="64">
        <f>IFERROR(1/J368*(X368/H368),"0")</f>
        <v>5.2083333333333336E-2</v>
      </c>
      <c r="BP368" s="64">
        <f>IFERROR(1/J368*(Y368/H368),"0")</f>
        <v>6.25E-2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3.3333333333333335</v>
      </c>
      <c r="Y369" s="575">
        <f>IFERROR(Y368/H368,"0")</f>
        <v>4</v>
      </c>
      <c r="Z369" s="575">
        <f>IFERROR(IF(Z368="",0,Z368),"0")</f>
        <v>7.5920000000000001E-2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30</v>
      </c>
      <c r="Y370" s="575">
        <f>IFERROR(SUM(Y368:Y368),"0")</f>
        <v>36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80</v>
      </c>
      <c r="Y375" s="574">
        <f>IFERROR(IF(X375="",0,CEILING((X375/$H375),1)*$H375),"")</f>
        <v>84</v>
      </c>
      <c r="Z375" s="36">
        <f>IFERROR(IF(Y375=0,"",ROUNDUP(Y375/H375,0)*0.01898),"")</f>
        <v>0.13286000000000001</v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82.9</v>
      </c>
      <c r="BN375" s="64">
        <f>IFERROR(Y375*I375/H375,"0")</f>
        <v>87.045000000000002</v>
      </c>
      <c r="BO375" s="64">
        <f>IFERROR(1/J375*(X375/H375),"0")</f>
        <v>0.10416666666666667</v>
      </c>
      <c r="BP375" s="64">
        <f>IFERROR(1/J375*(Y375/H375),"0")</f>
        <v>0.109375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6.666666666666667</v>
      </c>
      <c r="Y377" s="575">
        <f>IFERROR(Y373/H373,"0")+IFERROR(Y374/H374,"0")+IFERROR(Y375/H375,"0")+IFERROR(Y376/H376,"0")</f>
        <v>7</v>
      </c>
      <c r="Z377" s="575">
        <f>IFERROR(IF(Z373="",0,Z373),"0")+IFERROR(IF(Z374="",0,Z374),"0")+IFERROR(IF(Z375="",0,Z375),"0")+IFERROR(IF(Z376="",0,Z376),"0")</f>
        <v>0.13286000000000001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80</v>
      </c>
      <c r="Y378" s="575">
        <f>IFERROR(SUM(Y373:Y376),"0")</f>
        <v>84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172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10</v>
      </c>
      <c r="Y395" s="574">
        <f t="shared" ref="Y395:Y404" si="63">IFERROR(IF(X395="",0,CEILING((X395/$H395),1)*$H395),"")</f>
        <v>10.8</v>
      </c>
      <c r="Z395" s="36">
        <f>IFERROR(IF(Y395=0,"",ROUNDUP(Y395/H395,0)*0.00902),"")</f>
        <v>1.804E-2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10.388888888888889</v>
      </c>
      <c r="BN395" s="64">
        <f t="shared" ref="BN395:BN404" si="65">IFERROR(Y395*I395/H395,"0")</f>
        <v>11.22</v>
      </c>
      <c r="BO395" s="64">
        <f t="shared" ref="BO395:BO404" si="66">IFERROR(1/J395*(X395/H395),"0")</f>
        <v>1.4029180695847361E-2</v>
      </c>
      <c r="BP395" s="64">
        <f t="shared" ref="BP395:BP404" si="67">IFERROR(1/J395*(Y395/H395),"0")</f>
        <v>1.5151515151515152E-2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59.499999999999993</v>
      </c>
      <c r="Y400" s="574">
        <f t="shared" si="63"/>
        <v>60.900000000000006</v>
      </c>
      <c r="Z400" s="36">
        <f t="shared" si="68"/>
        <v>0.14558000000000001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63.183333333333316</v>
      </c>
      <c r="BN400" s="64">
        <f t="shared" si="65"/>
        <v>64.67</v>
      </c>
      <c r="BO400" s="64">
        <f t="shared" si="66"/>
        <v>0.12108262108262108</v>
      </c>
      <c r="BP400" s="64">
        <f t="shared" si="67"/>
        <v>0.12393162393162395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70</v>
      </c>
      <c r="Y403" s="574">
        <f t="shared" si="63"/>
        <v>71.400000000000006</v>
      </c>
      <c r="Z403" s="36">
        <f t="shared" si="68"/>
        <v>0.17068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74.333333333333329</v>
      </c>
      <c r="BN403" s="64">
        <f t="shared" si="65"/>
        <v>75.820000000000007</v>
      </c>
      <c r="BO403" s="64">
        <f t="shared" si="66"/>
        <v>0.14245014245014245</v>
      </c>
      <c r="BP403" s="64">
        <f t="shared" si="67"/>
        <v>0.14529914529914531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63.518518518518505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65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0.33430000000000004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139.5</v>
      </c>
      <c r="Y406" s="575">
        <f>IFERROR(SUM(Y395:Y404),"0")</f>
        <v>143.10000000000002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137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7</v>
      </c>
      <c r="Y422" s="574">
        <f>IFERROR(IF(X422="",0,CEILING((X422/$H422),1)*$H422),"")</f>
        <v>8.4</v>
      </c>
      <c r="Z422" s="36">
        <f>IFERROR(IF(Y422=0,"",ROUNDUP(Y422/H422,0)*0.00502),"")</f>
        <v>2.0080000000000001E-2</v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7.4333333333333327</v>
      </c>
      <c r="BN422" s="64">
        <f>IFERROR(Y422*I422/H422,"0")</f>
        <v>8.92</v>
      </c>
      <c r="BO422" s="64">
        <f>IFERROR(1/J422*(X422/H422),"0")</f>
        <v>1.4245014245014245E-2</v>
      </c>
      <c r="BP422" s="64">
        <f>IFERROR(1/J422*(Y422/H422),"0")</f>
        <v>1.7094017094017096E-2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3.333333333333333</v>
      </c>
      <c r="Y423" s="575">
        <f>IFERROR(Y419/H419,"0")+IFERROR(Y420/H420,"0")+IFERROR(Y421/H421,"0")+IFERROR(Y422/H422,"0")</f>
        <v>4</v>
      </c>
      <c r="Z423" s="575">
        <f>IFERROR(IF(Z419="",0,Z419),"0")+IFERROR(IF(Z420="",0,Z420),"0")+IFERROR(IF(Z421="",0,Z421),"0")+IFERROR(IF(Z422="",0,Z422),"0")</f>
        <v>2.0080000000000001E-2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7</v>
      </c>
      <c r="Y424" s="575">
        <f>IFERROR(SUM(Y419:Y422),"0")</f>
        <v>8.4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60</v>
      </c>
      <c r="Y427" s="574">
        <f>IFERROR(IF(X427="",0,CEILING((X427/$H427),1)*$H427),"")</f>
        <v>60</v>
      </c>
      <c r="Z427" s="36">
        <f>IFERROR(IF(Y427=0,"",ROUNDUP(Y427/H427,0)*0.00651),"")</f>
        <v>0.32550000000000001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105</v>
      </c>
      <c r="BN427" s="64">
        <f>IFERROR(Y427*I427/H427,"0")</f>
        <v>105</v>
      </c>
      <c r="BO427" s="64">
        <f>IFERROR(1/J427*(X427/H427),"0")</f>
        <v>0.27472527472527475</v>
      </c>
      <c r="BP427" s="64">
        <f>IFERROR(1/J427*(Y427/H427),"0")</f>
        <v>0.27472527472527475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50</v>
      </c>
      <c r="Y428" s="575">
        <f>IFERROR(Y427/H427,"0")</f>
        <v>50</v>
      </c>
      <c r="Z428" s="575">
        <f>IFERROR(IF(Z427="",0,Z427),"0")</f>
        <v>0.32550000000000001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60</v>
      </c>
      <c r="Y429" s="575">
        <f>IFERROR(SUM(Y427:Y427),"0")</f>
        <v>60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100</v>
      </c>
      <c r="Y438" s="574">
        <f t="shared" ref="Y438:Y452" si="69">IFERROR(IF(X438="",0,CEILING((X438/$H438),1)*$H438),"")</f>
        <v>100.32000000000001</v>
      </c>
      <c r="Z438" s="36">
        <f t="shared" ref="Z438:Z444" si="70">IFERROR(IF(Y438=0,"",ROUNDUP(Y438/H438,0)*0.01196),"")</f>
        <v>0.22724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106.81818181818181</v>
      </c>
      <c r="BN438" s="64">
        <f t="shared" ref="BN438:BN452" si="72">IFERROR(Y438*I438/H438,"0")</f>
        <v>107.16</v>
      </c>
      <c r="BO438" s="64">
        <f t="shared" ref="BO438:BO452" si="73">IFERROR(1/J438*(X438/H438),"0")</f>
        <v>0.18210955710955709</v>
      </c>
      <c r="BP438" s="64">
        <f t="shared" ref="BP438:BP452" si="74">IFERROR(1/J438*(Y438/H438),"0")</f>
        <v>0.18269230769230771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100</v>
      </c>
      <c r="Y440" s="574">
        <f t="shared" si="69"/>
        <v>100.32000000000001</v>
      </c>
      <c r="Z440" s="36">
        <f t="shared" si="70"/>
        <v>0.22724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106.81818181818181</v>
      </c>
      <c r="BN440" s="64">
        <f t="shared" si="72"/>
        <v>107.16</v>
      </c>
      <c r="BO440" s="64">
        <f t="shared" si="73"/>
        <v>0.18210955710955709</v>
      </c>
      <c r="BP440" s="64">
        <f t="shared" si="74"/>
        <v>0.18269230769230771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210</v>
      </c>
      <c r="Y443" s="574">
        <f t="shared" si="69"/>
        <v>211.20000000000002</v>
      </c>
      <c r="Z443" s="36">
        <f t="shared" si="70"/>
        <v>0.47839999999999999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224.31818181818178</v>
      </c>
      <c r="BN443" s="64">
        <f t="shared" si="72"/>
        <v>225.60000000000002</v>
      </c>
      <c r="BO443" s="64">
        <f t="shared" si="73"/>
        <v>0.38243006993006995</v>
      </c>
      <c r="BP443" s="64">
        <f t="shared" si="74"/>
        <v>0.38461538461538464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108</v>
      </c>
      <c r="Y447" s="574">
        <f t="shared" si="69"/>
        <v>108</v>
      </c>
      <c r="Z447" s="36">
        <f>IFERROR(IF(Y447=0,"",ROUNDUP(Y447/H447,0)*0.00902),"")</f>
        <v>0.27060000000000001</v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114.3</v>
      </c>
      <c r="BN447" s="64">
        <f t="shared" si="72"/>
        <v>114.3</v>
      </c>
      <c r="BO447" s="64">
        <f t="shared" si="73"/>
        <v>0.22727272727272729</v>
      </c>
      <c r="BP447" s="64">
        <f t="shared" si="74"/>
        <v>0.22727272727272729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156</v>
      </c>
      <c r="Y451" s="574">
        <f t="shared" si="69"/>
        <v>158.4</v>
      </c>
      <c r="Z451" s="36">
        <f>IFERROR(IF(Y451=0,"",ROUNDUP(Y451/H451,0)*0.00902),"")</f>
        <v>0.39688000000000001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165.1</v>
      </c>
      <c r="BN451" s="64">
        <f t="shared" si="72"/>
        <v>167.64000000000001</v>
      </c>
      <c r="BO451" s="64">
        <f t="shared" si="73"/>
        <v>0.32828282828282829</v>
      </c>
      <c r="BP451" s="64">
        <f t="shared" si="74"/>
        <v>0.33333333333333337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150.9848484848485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152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1.6003599999999998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674</v>
      </c>
      <c r="Y454" s="575">
        <f>IFERROR(SUM(Y438:Y452),"0")</f>
        <v>678.24</v>
      </c>
      <c r="Z454" s="37"/>
      <c r="AA454" s="576"/>
      <c r="AB454" s="576"/>
      <c r="AC454" s="576"/>
    </row>
    <row r="455" spans="1:68" ht="14.25" customHeight="1" x14ac:dyDescent="0.25">
      <c r="A455" s="589" t="s">
        <v>137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220</v>
      </c>
      <c r="Y456" s="574">
        <f>IFERROR(IF(X456="",0,CEILING((X456/$H456),1)*$H456),"")</f>
        <v>221.76000000000002</v>
      </c>
      <c r="Z456" s="36">
        <f>IFERROR(IF(Y456=0,"",ROUNDUP(Y456/H456,0)*0.01196),"")</f>
        <v>0.50231999999999999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234.99999999999997</v>
      </c>
      <c r="BN456" s="64">
        <f>IFERROR(Y456*I456/H456,"0")</f>
        <v>236.88</v>
      </c>
      <c r="BO456" s="64">
        <f>IFERROR(1/J456*(X456/H456),"0")</f>
        <v>0.40064102564102566</v>
      </c>
      <c r="BP456" s="64">
        <f>IFERROR(1/J456*(Y456/H456),"0")</f>
        <v>0.40384615384615385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41.666666666666664</v>
      </c>
      <c r="Y459" s="575">
        <f>IFERROR(Y456/H456,"0")+IFERROR(Y457/H457,"0")+IFERROR(Y458/H458,"0")</f>
        <v>42</v>
      </c>
      <c r="Z459" s="575">
        <f>IFERROR(IF(Z456="",0,Z456),"0")+IFERROR(IF(Z457="",0,Z457),"0")+IFERROR(IF(Z458="",0,Z458),"0")</f>
        <v>0.50231999999999999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220</v>
      </c>
      <c r="Y460" s="575">
        <f>IFERROR(SUM(Y456:Y458),"0")</f>
        <v>221.76000000000002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30</v>
      </c>
      <c r="Y462" s="574">
        <f t="shared" ref="Y462:Y468" si="75">IFERROR(IF(X462="",0,CEILING((X462/$H462),1)*$H462),"")</f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32.04545454545454</v>
      </c>
      <c r="BN462" s="64">
        <f t="shared" ref="BN462:BN468" si="77">IFERROR(Y462*I462/H462,"0")</f>
        <v>33.839999999999996</v>
      </c>
      <c r="BO462" s="64">
        <f t="shared" ref="BO462:BO468" si="78">IFERROR(1/J462*(X462/H462),"0")</f>
        <v>5.4632867132867136E-2</v>
      </c>
      <c r="BP462" s="64">
        <f t="shared" ref="BP462:BP468" si="79">IFERROR(1/J462*(Y462/H462),"0")</f>
        <v>5.7692307692307696E-2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60</v>
      </c>
      <c r="Y463" s="574">
        <f t="shared" si="75"/>
        <v>63.36</v>
      </c>
      <c r="Z463" s="36">
        <f>IFERROR(IF(Y463=0,"",ROUNDUP(Y463/H463,0)*0.01196),"")</f>
        <v>0.14352000000000001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64.090909090909079</v>
      </c>
      <c r="BN463" s="64">
        <f t="shared" si="77"/>
        <v>67.679999999999993</v>
      </c>
      <c r="BO463" s="64">
        <f t="shared" si="78"/>
        <v>0.10926573426573427</v>
      </c>
      <c r="BP463" s="64">
        <f t="shared" si="79"/>
        <v>0.11538461538461539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200</v>
      </c>
      <c r="Y464" s="574">
        <f t="shared" si="75"/>
        <v>200.64000000000001</v>
      </c>
      <c r="Z464" s="36">
        <f>IFERROR(IF(Y464=0,"",ROUNDUP(Y464/H464,0)*0.01196),"")</f>
        <v>0.45448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213.63636363636363</v>
      </c>
      <c r="BN464" s="64">
        <f t="shared" si="77"/>
        <v>214.32</v>
      </c>
      <c r="BO464" s="64">
        <f t="shared" si="78"/>
        <v>0.36421911421911418</v>
      </c>
      <c r="BP464" s="64">
        <f t="shared" si="79"/>
        <v>0.36538461538461542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18</v>
      </c>
      <c r="Y466" s="574">
        <f t="shared" si="75"/>
        <v>19.2</v>
      </c>
      <c r="Z466" s="36">
        <f>IFERROR(IF(Y466=0,"",ROUNDUP(Y466/H466,0)*0.00902),"")</f>
        <v>3.6080000000000001E-2</v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25.987500000000001</v>
      </c>
      <c r="BN466" s="64">
        <f t="shared" si="77"/>
        <v>27.72</v>
      </c>
      <c r="BO466" s="64">
        <f t="shared" si="78"/>
        <v>2.8409090909090912E-2</v>
      </c>
      <c r="BP466" s="64">
        <f t="shared" si="79"/>
        <v>3.0303030303030304E-2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78</v>
      </c>
      <c r="Y468" s="574">
        <f t="shared" si="75"/>
        <v>81.599999999999994</v>
      </c>
      <c r="Z468" s="36">
        <f>IFERROR(IF(Y468=0,"",ROUNDUP(Y468/H468,0)*0.00902),"")</f>
        <v>0.15334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108.71250000000002</v>
      </c>
      <c r="BN468" s="64">
        <f t="shared" si="77"/>
        <v>113.73</v>
      </c>
      <c r="BO468" s="64">
        <f t="shared" si="78"/>
        <v>0.12310606060606061</v>
      </c>
      <c r="BP468" s="64">
        <f t="shared" si="79"/>
        <v>0.12878787878787878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74.924242424242422</v>
      </c>
      <c r="Y469" s="575">
        <f>IFERROR(Y462/H462,"0")+IFERROR(Y463/H463,"0")+IFERROR(Y464/H464,"0")+IFERROR(Y465/H465,"0")+IFERROR(Y466/H466,"0")+IFERROR(Y467/H467,"0")+IFERROR(Y468/H468,"0")</f>
        <v>77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0.85918000000000005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386</v>
      </c>
      <c r="Y470" s="575">
        <f>IFERROR(SUM(Y462:Y468),"0")</f>
        <v>396.48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137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900</v>
      </c>
      <c r="Y499" s="574">
        <f>IFERROR(IF(X499="",0,CEILING((X499/$H499),1)*$H499),"")</f>
        <v>900</v>
      </c>
      <c r="Z499" s="36">
        <f>IFERROR(IF(Y499=0,"",ROUNDUP(Y499/H499,0)*0.01898),"")</f>
        <v>1.8980000000000001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951.90000000000009</v>
      </c>
      <c r="BN499" s="64">
        <f>IFERROR(Y499*I499/H499,"0")</f>
        <v>951.90000000000009</v>
      </c>
      <c r="BO499" s="64">
        <f>IFERROR(1/J499*(X499/H499),"0")</f>
        <v>1.5625</v>
      </c>
      <c r="BP499" s="64">
        <f>IFERROR(1/J499*(Y499/H499),"0")</f>
        <v>1.5625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100</v>
      </c>
      <c r="Y501" s="575">
        <f>IFERROR(Y499/H499,"0")+IFERROR(Y500/H500,"0")</f>
        <v>100</v>
      </c>
      <c r="Z501" s="575">
        <f>IFERROR(IF(Z499="",0,Z499),"0")+IFERROR(IF(Z500="",0,Z500),"0")</f>
        <v>1.8980000000000001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900</v>
      </c>
      <c r="Y502" s="575">
        <f>IFERROR(SUM(Y499:Y500),"0")</f>
        <v>900</v>
      </c>
      <c r="Z502" s="37"/>
      <c r="AA502" s="576"/>
      <c r="AB502" s="576"/>
      <c r="AC502" s="576"/>
    </row>
    <row r="503" spans="1:68" ht="14.25" customHeight="1" x14ac:dyDescent="0.25">
      <c r="A503" s="589" t="s">
        <v>172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137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17612.3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17794.3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18703.909613365551</v>
      </c>
      <c r="Y514" s="575">
        <f>IFERROR(SUM(BN22:BN510),"0")</f>
        <v>18897.353999999988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32</v>
      </c>
      <c r="Y515" s="38">
        <f>ROUNDUP(SUM(BP22:BP510),0)</f>
        <v>32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19503.909613365551</v>
      </c>
      <c r="Y516" s="575">
        <f>GrossWeightTotalR+PalletQtyTotalR*25</f>
        <v>19697.353999999988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3598.1071422192113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3630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36.555610000000009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260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179</v>
      </c>
      <c r="F521" s="598" t="s">
        <v>202</v>
      </c>
      <c r="G521" s="598" t="s">
        <v>235</v>
      </c>
      <c r="H521" s="598" t="s">
        <v>101</v>
      </c>
      <c r="I521" s="598" t="s">
        <v>261</v>
      </c>
      <c r="J521" s="598" t="s">
        <v>301</v>
      </c>
      <c r="K521" s="598" t="s">
        <v>362</v>
      </c>
      <c r="L521" s="598" t="s">
        <v>404</v>
      </c>
      <c r="M521" s="598" t="s">
        <v>420</v>
      </c>
      <c r="N521" s="571"/>
      <c r="O521" s="598" t="s">
        <v>433</v>
      </c>
      <c r="P521" s="598" t="s">
        <v>443</v>
      </c>
      <c r="Q521" s="598" t="s">
        <v>450</v>
      </c>
      <c r="R521" s="598" t="s">
        <v>455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388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1088.7</v>
      </c>
      <c r="E523" s="46">
        <f>IFERROR(Y89*1,"0")+IFERROR(Y90*1,"0")+IFERROR(Y91*1,"0")+IFERROR(Y95*1,"0")+IFERROR(Y96*1,"0")+IFERROR(Y97*1,"0")+IFERROR(Y98*1,"0")+IFERROR(Y99*1,"0")+IFERROR(Y100*1,"0")</f>
        <v>737.1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1890.8999999999999</v>
      </c>
      <c r="G523" s="46">
        <f>IFERROR(Y131*1,"0")+IFERROR(Y132*1,"0")+IFERROR(Y136*1,"0")+IFERROR(Y137*1,"0")+IFERROR(Y141*1,"0")+IFERROR(Y142*1,"0")</f>
        <v>176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621.18000000000006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2321.4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209.28999999999996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362.4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811.65000000000009</v>
      </c>
      <c r="S523" s="46">
        <f>IFERROR(Y340*1,"0")+IFERROR(Y341*1,"0")+IFERROR(Y342*1,"0")</f>
        <v>770.7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5925</v>
      </c>
      <c r="U523" s="46">
        <f>IFERROR(Y373*1,"0")+IFERROR(Y374*1,"0")+IFERROR(Y375*1,"0")+IFERROR(Y376*1,"0")+IFERROR(Y380*1,"0")+IFERROR(Y384*1,"0")+IFERROR(Y385*1,"0")+IFERROR(Y389*1,"0")</f>
        <v>84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143.10000000000002</v>
      </c>
      <c r="W523" s="46">
        <f>IFERROR(Y414*1,"0")+IFERROR(Y415*1,"0")+IFERROR(Y419*1,"0")+IFERROR(Y420*1,"0")+IFERROR(Y421*1,"0")+IFERROR(Y422*1,"0")</f>
        <v>8.4</v>
      </c>
      <c r="X523" s="46">
        <f>IFERROR(Y427*1,"0")</f>
        <v>60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1296.48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900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2025-07-09T09:15:07Z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