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230F9B7-BB93-491F-9635-D30D803332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заказа'!$X$323:$X$323</definedName>
    <definedName name="GrossWeightTotalR">'Бланк заказа'!$Y$323:$Y$323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заказа'!$X$324:$X$324</definedName>
    <definedName name="PalletQtyTotalR">'Бланк заказа'!$Y$324:$Y$324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заказа'!$B$297:$B$297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заказа'!$B$319:$B$319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заказа'!$B$118:$B$118</definedName>
    <definedName name="ProductId42">'Бланк заказа'!$B$123:$B$123</definedName>
    <definedName name="ProductId43">'Бланк заказа'!$B$124:$B$124</definedName>
    <definedName name="ProductId44">'Бланк заказа'!$B$129:$B$129</definedName>
    <definedName name="ProductId45">'Бланк заказа'!$B$130:$B$130</definedName>
    <definedName name="ProductId46">'Бланк заказа'!$B$135:$B$135</definedName>
    <definedName name="ProductId47">'Бланк заказа'!$B$136:$B$136</definedName>
    <definedName name="ProductId48">'Бланк заказа'!$B$141:$B$141</definedName>
    <definedName name="ProductId49">'Бланк заказа'!$B$146:$B$146</definedName>
    <definedName name="ProductId5">'Бланк заказа'!$B$35:$B$35</definedName>
    <definedName name="ProductId50">'Бланк заказа'!$B$151:$B$151</definedName>
    <definedName name="ProductId51">'Бланк заказа'!$B$156:$B$156</definedName>
    <definedName name="ProductId52">'Бланк заказа'!$B$162:$B$162</definedName>
    <definedName name="ProductId53">'Бланк заказа'!$B$167:$B$167</definedName>
    <definedName name="ProductId54">'Бланк заказа'!$B$168:$B$168</definedName>
    <definedName name="ProductId55">'Бланк заказа'!$B$169:$B$169</definedName>
    <definedName name="ProductId56">'Бланк заказа'!$B$170:$B$170</definedName>
    <definedName name="ProductId57">'Бланк заказа'!$B$174:$B$174</definedName>
    <definedName name="ProductId58">'Бланк заказа'!$B$175:$B$175</definedName>
    <definedName name="ProductId59">'Бланк заказа'!$B$181:$B$181</definedName>
    <definedName name="ProductId6">'Бланк заказа'!$B$36:$B$36</definedName>
    <definedName name="ProductId60">'Бланк заказа'!$B$182:$B$182</definedName>
    <definedName name="ProductId61">'Бланк заказа'!$B$183:$B$183</definedName>
    <definedName name="ProductId62">'Бланк заказа'!$B$187:$B$187</definedName>
    <definedName name="ProductId63">'Бланк заказа'!$B$193:$B$193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заказа'!$B$222:$B$222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заказа'!$B$230:$B$230</definedName>
    <definedName name="ProductId82">'Бланк заказа'!$B$235:$B$235</definedName>
    <definedName name="ProductId83">'Бланк заказа'!$B$239:$B$239</definedName>
    <definedName name="ProductId84">'Бланк заказа'!$B$240:$B$240</definedName>
    <definedName name="ProductId85">'Бланк заказа'!$B$241:$B$241</definedName>
    <definedName name="ProductId86">'Бланк заказа'!$B$246:$B$246</definedName>
    <definedName name="ProductId87">'Бланк заказа'!$B$247:$B$247</definedName>
    <definedName name="ProductId88">'Бланк заказа'!$B$253:$B$253</definedName>
    <definedName name="ProductId89">'Бланк заказа'!$B$259:$B$259</definedName>
    <definedName name="ProductId9">'Бланк заказа'!$B$43:$B$43</definedName>
    <definedName name="ProductId90">'Бланк заказа'!$B$260:$B$260</definedName>
    <definedName name="ProductId91">'Бланк заказа'!$B$266:$B$266</definedName>
    <definedName name="ProductId92">'Бланк заказа'!$B$270:$B$270</definedName>
    <definedName name="ProductId93">'Бланк заказа'!$B$276:$B$276</definedName>
    <definedName name="ProductId94">'Бланк заказа'!$B$277:$B$277</definedName>
    <definedName name="ProductId95">'Бланк заказа'!$B$278:$B$278</definedName>
    <definedName name="ProductId96">'Бланк заказа'!$B$282:$B$282</definedName>
    <definedName name="ProductId97">'Бланк заказа'!$B$286:$B$286</definedName>
    <definedName name="ProductId98">'Бланк заказа'!$B$287:$B$287</definedName>
    <definedName name="ProductId99">'Бланк заказа'!$B$291:$B$291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заказа'!$X$297:$X$297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заказа'!$X$319:$X$319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заказа'!$X$118:$X$118</definedName>
    <definedName name="SalesQty42">'Бланк заказа'!$X$123:$X$123</definedName>
    <definedName name="SalesQty43">'Бланк заказа'!$X$124:$X$124</definedName>
    <definedName name="SalesQty44">'Бланк заказа'!$X$129:$X$129</definedName>
    <definedName name="SalesQty45">'Бланк заказа'!$X$130:$X$130</definedName>
    <definedName name="SalesQty46">'Бланк заказа'!$X$135:$X$135</definedName>
    <definedName name="SalesQty47">'Бланк заказа'!$X$136:$X$136</definedName>
    <definedName name="SalesQty48">'Бланк заказа'!$X$141:$X$141</definedName>
    <definedName name="SalesQty49">'Бланк заказа'!$X$146:$X$146</definedName>
    <definedName name="SalesQty5">'Бланк заказа'!$X$35:$X$35</definedName>
    <definedName name="SalesQty50">'Бланк заказа'!$X$151:$X$151</definedName>
    <definedName name="SalesQty51">'Бланк заказа'!$X$156:$X$156</definedName>
    <definedName name="SalesQty52">'Бланк заказа'!$X$162:$X$162</definedName>
    <definedName name="SalesQty53">'Бланк заказа'!$X$167:$X$167</definedName>
    <definedName name="SalesQty54">'Бланк заказа'!$X$168:$X$168</definedName>
    <definedName name="SalesQty55">'Бланк заказа'!$X$169:$X$169</definedName>
    <definedName name="SalesQty56">'Бланк заказа'!$X$170:$X$170</definedName>
    <definedName name="SalesQty57">'Бланк заказа'!$X$174:$X$174</definedName>
    <definedName name="SalesQty58">'Бланк заказа'!$X$175:$X$175</definedName>
    <definedName name="SalesQty59">'Бланк заказа'!$X$181:$X$181</definedName>
    <definedName name="SalesQty6">'Бланк заказа'!$X$36:$X$36</definedName>
    <definedName name="SalesQty60">'Бланк заказа'!$X$182:$X$182</definedName>
    <definedName name="SalesQty61">'Бланк заказа'!$X$183:$X$183</definedName>
    <definedName name="SalesQty62">'Бланк заказа'!$X$187:$X$187</definedName>
    <definedName name="SalesQty63">'Бланк заказа'!$X$193:$X$193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заказа'!$X$222:$X$222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заказа'!$X$230:$X$230</definedName>
    <definedName name="SalesQty82">'Бланк заказа'!$X$235:$X$235</definedName>
    <definedName name="SalesQty83">'Бланк заказа'!$X$239:$X$239</definedName>
    <definedName name="SalesQty84">'Бланк заказа'!$X$240:$X$240</definedName>
    <definedName name="SalesQty85">'Бланк заказа'!$X$241:$X$241</definedName>
    <definedName name="SalesQty86">'Бланк заказа'!$X$246:$X$246</definedName>
    <definedName name="SalesQty87">'Бланк заказа'!$X$247:$X$247</definedName>
    <definedName name="SalesQty88">'Бланк заказа'!$X$253:$X$253</definedName>
    <definedName name="SalesQty89">'Бланк заказа'!$X$259:$X$259</definedName>
    <definedName name="SalesQty9">'Бланк заказа'!$X$43:$X$43</definedName>
    <definedName name="SalesQty90">'Бланк заказа'!$X$260:$X$260</definedName>
    <definedName name="SalesQty91">'Бланк заказа'!$X$266:$X$266</definedName>
    <definedName name="SalesQty92">'Бланк заказа'!$X$270:$X$270</definedName>
    <definedName name="SalesQty93">'Бланк заказа'!$X$276:$X$276</definedName>
    <definedName name="SalesQty94">'Бланк заказа'!$X$277:$X$277</definedName>
    <definedName name="SalesQty95">'Бланк заказа'!$X$278:$X$278</definedName>
    <definedName name="SalesQty96">'Бланк заказа'!$X$282:$X$282</definedName>
    <definedName name="SalesQty97">'Бланк заказа'!$X$286:$X$286</definedName>
    <definedName name="SalesQty98">'Бланк заказа'!$X$287:$X$287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заказа'!$Y$297:$Y$297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заказа'!$Y$319:$Y$319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заказа'!$Y$118:$Y$118</definedName>
    <definedName name="SalesRoundBox42">'Бланк заказа'!$Y$123:$Y$123</definedName>
    <definedName name="SalesRoundBox43">'Бланк заказа'!$Y$124:$Y$124</definedName>
    <definedName name="SalesRoundBox44">'Бланк заказа'!$Y$129:$Y$129</definedName>
    <definedName name="SalesRoundBox45">'Бланк заказа'!$Y$130:$Y$130</definedName>
    <definedName name="SalesRoundBox46">'Бланк заказа'!$Y$135:$Y$135</definedName>
    <definedName name="SalesRoundBox47">'Бланк заказа'!$Y$136:$Y$136</definedName>
    <definedName name="SalesRoundBox48">'Бланк заказа'!$Y$141:$Y$141</definedName>
    <definedName name="SalesRoundBox49">'Бланк заказа'!$Y$146:$Y$146</definedName>
    <definedName name="SalesRoundBox5">'Бланк заказа'!$Y$35:$Y$35</definedName>
    <definedName name="SalesRoundBox50">'Бланк заказа'!$Y$151:$Y$151</definedName>
    <definedName name="SalesRoundBox51">'Бланк заказа'!$Y$156:$Y$156</definedName>
    <definedName name="SalesRoundBox52">'Бланк заказа'!$Y$162:$Y$162</definedName>
    <definedName name="SalesRoundBox53">'Бланк заказа'!$Y$167:$Y$167</definedName>
    <definedName name="SalesRoundBox54">'Бланк заказа'!$Y$168:$Y$168</definedName>
    <definedName name="SalesRoundBox55">'Бланк заказа'!$Y$169:$Y$169</definedName>
    <definedName name="SalesRoundBox56">'Бланк заказа'!$Y$170:$Y$170</definedName>
    <definedName name="SalesRoundBox57">'Бланк заказа'!$Y$174:$Y$174</definedName>
    <definedName name="SalesRoundBox58">'Бланк заказа'!$Y$175:$Y$175</definedName>
    <definedName name="SalesRoundBox59">'Бланк заказа'!$Y$181:$Y$181</definedName>
    <definedName name="SalesRoundBox6">'Бланк заказа'!$Y$36:$Y$36</definedName>
    <definedName name="SalesRoundBox60">'Бланк заказа'!$Y$182:$Y$182</definedName>
    <definedName name="SalesRoundBox61">'Бланк заказа'!$Y$183:$Y$183</definedName>
    <definedName name="SalesRoundBox62">'Бланк заказа'!$Y$187:$Y$187</definedName>
    <definedName name="SalesRoundBox63">'Бланк заказа'!$Y$193:$Y$193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заказа'!$Y$222:$Y$222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заказа'!$Y$230:$Y$230</definedName>
    <definedName name="SalesRoundBox82">'Бланк заказа'!$Y$235:$Y$235</definedName>
    <definedName name="SalesRoundBox83">'Бланк заказа'!$Y$239:$Y$239</definedName>
    <definedName name="SalesRoundBox84">'Бланк заказа'!$Y$240:$Y$240</definedName>
    <definedName name="SalesRoundBox85">'Бланк заказа'!$Y$241:$Y$241</definedName>
    <definedName name="SalesRoundBox86">'Бланк заказа'!$Y$246:$Y$246</definedName>
    <definedName name="SalesRoundBox87">'Бланк заказа'!$Y$247:$Y$247</definedName>
    <definedName name="SalesRoundBox88">'Бланк заказа'!$Y$253:$Y$253</definedName>
    <definedName name="SalesRoundBox89">'Бланк заказа'!$Y$259:$Y$259</definedName>
    <definedName name="SalesRoundBox9">'Бланк заказа'!$Y$43:$Y$43</definedName>
    <definedName name="SalesRoundBox90">'Бланк заказа'!$Y$260:$Y$260</definedName>
    <definedName name="SalesRoundBox91">'Бланк заказа'!$Y$266:$Y$266</definedName>
    <definedName name="SalesRoundBox92">'Бланк заказа'!$Y$270:$Y$270</definedName>
    <definedName name="SalesRoundBox93">'Бланк заказа'!$Y$276:$Y$276</definedName>
    <definedName name="SalesRoundBox94">'Бланк заказа'!$Y$277:$Y$277</definedName>
    <definedName name="SalesRoundBox95">'Бланк заказа'!$Y$278:$Y$278</definedName>
    <definedName name="SalesRoundBox96">'Бланк заказа'!$Y$282:$Y$282</definedName>
    <definedName name="SalesRoundBox97">'Бланк заказа'!$Y$286:$Y$286</definedName>
    <definedName name="SalesRoundBox98">'Бланк заказа'!$Y$287:$Y$287</definedName>
    <definedName name="SalesRoundBox99">'Бланк заказа'!$Y$291:$Y$291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заказа'!$W$297:$W$297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заказа'!$W$319:$W$319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заказа'!$W$118:$W$118</definedName>
    <definedName name="UnitOfMeasure42">'Бланк заказа'!$W$123:$W$123</definedName>
    <definedName name="UnitOfMeasure43">'Бланк заказа'!$W$124:$W$124</definedName>
    <definedName name="UnitOfMeasure44">'Бланк заказа'!$W$129:$W$129</definedName>
    <definedName name="UnitOfMeasure45">'Бланк заказа'!$W$130:$W$130</definedName>
    <definedName name="UnitOfMeasure46">'Бланк заказа'!$W$135:$W$135</definedName>
    <definedName name="UnitOfMeasure47">'Бланк заказа'!$W$136:$W$136</definedName>
    <definedName name="UnitOfMeasure48">'Бланк заказа'!$W$141:$W$141</definedName>
    <definedName name="UnitOfMeasure49">'Бланк заказа'!$W$146:$W$146</definedName>
    <definedName name="UnitOfMeasure5">'Бланк заказа'!$W$35:$W$35</definedName>
    <definedName name="UnitOfMeasure50">'Бланк заказа'!$W$151:$W$151</definedName>
    <definedName name="UnitOfMeasure51">'Бланк заказа'!$W$156:$W$156</definedName>
    <definedName name="UnitOfMeasure52">'Бланк заказа'!$W$162:$W$162</definedName>
    <definedName name="UnitOfMeasure53">'Бланк заказа'!$W$167:$W$167</definedName>
    <definedName name="UnitOfMeasure54">'Бланк заказа'!$W$168:$W$168</definedName>
    <definedName name="UnitOfMeasure55">'Бланк заказа'!$W$169:$W$169</definedName>
    <definedName name="UnitOfMeasure56">'Бланк заказа'!$W$170:$W$170</definedName>
    <definedName name="UnitOfMeasure57">'Бланк заказа'!$W$174:$W$174</definedName>
    <definedName name="UnitOfMeasure58">'Бланк заказа'!$W$175:$W$175</definedName>
    <definedName name="UnitOfMeasure59">'Бланк заказа'!$W$181:$W$181</definedName>
    <definedName name="UnitOfMeasure6">'Бланк заказа'!$W$36:$W$36</definedName>
    <definedName name="UnitOfMeasure60">'Бланк заказа'!$W$182:$W$182</definedName>
    <definedName name="UnitOfMeasure61">'Бланк заказа'!$W$183:$W$183</definedName>
    <definedName name="UnitOfMeasure62">'Бланк заказа'!$W$187:$W$187</definedName>
    <definedName name="UnitOfMeasure63">'Бланк заказа'!$W$193:$W$193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заказа'!$W$222:$W$222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заказа'!$W$230:$W$230</definedName>
    <definedName name="UnitOfMeasure82">'Бланк заказа'!$W$235:$W$235</definedName>
    <definedName name="UnitOfMeasure83">'Бланк заказа'!$W$239:$W$239</definedName>
    <definedName name="UnitOfMeasure84">'Бланк заказа'!$W$240:$W$240</definedName>
    <definedName name="UnitOfMeasure85">'Бланк заказа'!$W$241:$W$241</definedName>
    <definedName name="UnitOfMeasure86">'Бланк заказа'!$W$246:$W$246</definedName>
    <definedName name="UnitOfMeasure87">'Бланк заказа'!$W$247:$W$247</definedName>
    <definedName name="UnitOfMeasure88">'Бланк заказа'!$W$253:$W$253</definedName>
    <definedName name="UnitOfMeasure89">'Бланк заказа'!$W$259:$W$259</definedName>
    <definedName name="UnitOfMeasure9">'Бланк заказа'!$W$43:$W$43</definedName>
    <definedName name="UnitOfMeasure90">'Бланк заказа'!$W$260:$W$260</definedName>
    <definedName name="UnitOfMeasure91">'Бланк заказа'!$W$266:$W$266</definedName>
    <definedName name="UnitOfMeasure92">'Бланк заказа'!$W$270:$W$270</definedName>
    <definedName name="UnitOfMeasure93">'Бланк заказа'!$W$276:$W$276</definedName>
    <definedName name="UnitOfMeasure94">'Бланк заказа'!$W$277:$W$277</definedName>
    <definedName name="UnitOfMeasure95">'Бланк заказа'!$W$278:$W$278</definedName>
    <definedName name="UnitOfMeasure96">'Бланк заказа'!$W$282:$W$282</definedName>
    <definedName name="UnitOfMeasure97">'Бланк заказа'!$W$286:$W$286</definedName>
    <definedName name="UnitOfMeasure98">'Бланк заказа'!$W$287:$W$287</definedName>
    <definedName name="UnitOfMeasure99">'Бланк заказа'!$W$291:$W$291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2" i="1" l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X321" i="1"/>
  <c r="X320" i="1"/>
  <c r="BO319" i="1"/>
  <c r="BM319" i="1"/>
  <c r="Z319" i="1"/>
  <c r="Z320" i="1" s="1"/>
  <c r="Y319" i="1"/>
  <c r="Y321" i="1" s="1"/>
  <c r="X316" i="1"/>
  <c r="X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P304" i="1"/>
  <c r="BO303" i="1"/>
  <c r="BM303" i="1"/>
  <c r="Z303" i="1"/>
  <c r="Y303" i="1"/>
  <c r="BO302" i="1"/>
  <c r="BM302" i="1"/>
  <c r="Z302" i="1"/>
  <c r="Y302" i="1"/>
  <c r="P302" i="1"/>
  <c r="BP301" i="1"/>
  <c r="BO301" i="1"/>
  <c r="BN301" i="1"/>
  <c r="BM301" i="1"/>
  <c r="Z301" i="1"/>
  <c r="Y301" i="1"/>
  <c r="BP300" i="1"/>
  <c r="BO300" i="1"/>
  <c r="BN300" i="1"/>
  <c r="BM300" i="1"/>
  <c r="Z300" i="1"/>
  <c r="Y300" i="1"/>
  <c r="BP299" i="1"/>
  <c r="BO299" i="1"/>
  <c r="BN299" i="1"/>
  <c r="BM299" i="1"/>
  <c r="Z299" i="1"/>
  <c r="Z315" i="1" s="1"/>
  <c r="Y299" i="1"/>
  <c r="P299" i="1"/>
  <c r="BO298" i="1"/>
  <c r="BM298" i="1"/>
  <c r="Z298" i="1"/>
  <c r="Y298" i="1"/>
  <c r="BO297" i="1"/>
  <c r="BM297" i="1"/>
  <c r="Z297" i="1"/>
  <c r="Y297" i="1"/>
  <c r="X295" i="1"/>
  <c r="X294" i="1"/>
  <c r="BO293" i="1"/>
  <c r="BM293" i="1"/>
  <c r="Z293" i="1"/>
  <c r="Y293" i="1"/>
  <c r="BP293" i="1" s="1"/>
  <c r="P293" i="1"/>
  <c r="BO292" i="1"/>
  <c r="BM292" i="1"/>
  <c r="Z292" i="1"/>
  <c r="Y292" i="1"/>
  <c r="P292" i="1"/>
  <c r="BO291" i="1"/>
  <c r="BM291" i="1"/>
  <c r="Z291" i="1"/>
  <c r="Y291" i="1"/>
  <c r="BP291" i="1" s="1"/>
  <c r="X289" i="1"/>
  <c r="X288" i="1"/>
  <c r="BO287" i="1"/>
  <c r="BM287" i="1"/>
  <c r="Z287" i="1"/>
  <c r="Y287" i="1"/>
  <c r="BO286" i="1"/>
  <c r="BM286" i="1"/>
  <c r="Z286" i="1"/>
  <c r="Z288" i="1" s="1"/>
  <c r="Y286" i="1"/>
  <c r="Y289" i="1" s="1"/>
  <c r="P286" i="1"/>
  <c r="X284" i="1"/>
  <c r="X283" i="1"/>
  <c r="BO282" i="1"/>
  <c r="BM282" i="1"/>
  <c r="Z282" i="1"/>
  <c r="Z283" i="1" s="1"/>
  <c r="Y282" i="1"/>
  <c r="P282" i="1"/>
  <c r="X280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Z279" i="1" s="1"/>
  <c r="Y276" i="1"/>
  <c r="Y280" i="1" s="1"/>
  <c r="X272" i="1"/>
  <c r="X271" i="1"/>
  <c r="BO270" i="1"/>
  <c r="BM270" i="1"/>
  <c r="Z270" i="1"/>
  <c r="Z271" i="1" s="1"/>
  <c r="Y270" i="1"/>
  <c r="Y272" i="1" s="1"/>
  <c r="P270" i="1"/>
  <c r="X268" i="1"/>
  <c r="X267" i="1"/>
  <c r="BO266" i="1"/>
  <c r="BM266" i="1"/>
  <c r="Z266" i="1"/>
  <c r="Z267" i="1" s="1"/>
  <c r="Y266" i="1"/>
  <c r="Y268" i="1" s="1"/>
  <c r="P266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Y259" i="1"/>
  <c r="P259" i="1"/>
  <c r="X255" i="1"/>
  <c r="X254" i="1"/>
  <c r="BO253" i="1"/>
  <c r="BM253" i="1"/>
  <c r="Z253" i="1"/>
  <c r="Z254" i="1" s="1"/>
  <c r="Y253" i="1"/>
  <c r="P253" i="1"/>
  <c r="X249" i="1"/>
  <c r="X248" i="1"/>
  <c r="BO247" i="1"/>
  <c r="BM247" i="1"/>
  <c r="Z247" i="1"/>
  <c r="Y247" i="1"/>
  <c r="P247" i="1"/>
  <c r="BO246" i="1"/>
  <c r="BM246" i="1"/>
  <c r="Z246" i="1"/>
  <c r="Y246" i="1"/>
  <c r="P246" i="1"/>
  <c r="X243" i="1"/>
  <c r="X242" i="1"/>
  <c r="BO241" i="1"/>
  <c r="BM241" i="1"/>
  <c r="Z241" i="1"/>
  <c r="Y241" i="1"/>
  <c r="BP241" i="1" s="1"/>
  <c r="P241" i="1"/>
  <c r="BO240" i="1"/>
  <c r="BM240" i="1"/>
  <c r="Z240" i="1"/>
  <c r="Y240" i="1"/>
  <c r="P240" i="1"/>
  <c r="BO239" i="1"/>
  <c r="BM239" i="1"/>
  <c r="Z239" i="1"/>
  <c r="Y239" i="1"/>
  <c r="BP239" i="1" s="1"/>
  <c r="P239" i="1"/>
  <c r="X237" i="1"/>
  <c r="X236" i="1"/>
  <c r="BO235" i="1"/>
  <c r="BM235" i="1"/>
  <c r="Z235" i="1"/>
  <c r="Z236" i="1" s="1"/>
  <c r="Y235" i="1"/>
  <c r="Y237" i="1" s="1"/>
  <c r="P235" i="1"/>
  <c r="X232" i="1"/>
  <c r="X231" i="1"/>
  <c r="BO230" i="1"/>
  <c r="BM230" i="1"/>
  <c r="Z230" i="1"/>
  <c r="Z231" i="1" s="1"/>
  <c r="Y230" i="1"/>
  <c r="Y232" i="1" s="1"/>
  <c r="X227" i="1"/>
  <c r="X226" i="1"/>
  <c r="BO225" i="1"/>
  <c r="BM225" i="1"/>
  <c r="Z225" i="1"/>
  <c r="Y225" i="1"/>
  <c r="P225" i="1"/>
  <c r="BO224" i="1"/>
  <c r="BM224" i="1"/>
  <c r="Z224" i="1"/>
  <c r="Y224" i="1"/>
  <c r="P224" i="1"/>
  <c r="BO223" i="1"/>
  <c r="BM223" i="1"/>
  <c r="Z223" i="1"/>
  <c r="Y223" i="1"/>
  <c r="P223" i="1"/>
  <c r="BO222" i="1"/>
  <c r="BM222" i="1"/>
  <c r="Z222" i="1"/>
  <c r="Y222" i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P216" i="1"/>
  <c r="BO215" i="1"/>
  <c r="BM215" i="1"/>
  <c r="Z215" i="1"/>
  <c r="Y215" i="1"/>
  <c r="BP215" i="1" s="1"/>
  <c r="P215" i="1"/>
  <c r="BO214" i="1"/>
  <c r="BM214" i="1"/>
  <c r="Z214" i="1"/>
  <c r="Y214" i="1"/>
  <c r="BP214" i="1" s="1"/>
  <c r="P214" i="1"/>
  <c r="BO213" i="1"/>
  <c r="BM213" i="1"/>
  <c r="Z213" i="1"/>
  <c r="Y213" i="1"/>
  <c r="BP213" i="1" s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X195" i="1"/>
  <c r="X194" i="1"/>
  <c r="BO193" i="1"/>
  <c r="BM193" i="1"/>
  <c r="Z193" i="1"/>
  <c r="Z194" i="1" s="1"/>
  <c r="Y193" i="1"/>
  <c r="Y195" i="1" s="1"/>
  <c r="X189" i="1"/>
  <c r="X188" i="1"/>
  <c r="BO187" i="1"/>
  <c r="BM187" i="1"/>
  <c r="Z187" i="1"/>
  <c r="Z188" i="1" s="1"/>
  <c r="Y187" i="1"/>
  <c r="Y188" i="1" s="1"/>
  <c r="X185" i="1"/>
  <c r="X184" i="1"/>
  <c r="BO183" i="1"/>
  <c r="BM183" i="1"/>
  <c r="Z183" i="1"/>
  <c r="Y183" i="1"/>
  <c r="P183" i="1"/>
  <c r="BO182" i="1"/>
  <c r="BM182" i="1"/>
  <c r="Z182" i="1"/>
  <c r="Y182" i="1"/>
  <c r="BP182" i="1" s="1"/>
  <c r="P182" i="1"/>
  <c r="BO181" i="1"/>
  <c r="BM181" i="1"/>
  <c r="Z181" i="1"/>
  <c r="Y181" i="1"/>
  <c r="P181" i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Y174" i="1"/>
  <c r="Y177" i="1" s="1"/>
  <c r="P174" i="1"/>
  <c r="X172" i="1"/>
  <c r="X171" i="1"/>
  <c r="BO170" i="1"/>
  <c r="BM170" i="1"/>
  <c r="Z170" i="1"/>
  <c r="Y170" i="1"/>
  <c r="BP170" i="1" s="1"/>
  <c r="P170" i="1"/>
  <c r="BO169" i="1"/>
  <c r="BM169" i="1"/>
  <c r="Z169" i="1"/>
  <c r="Y169" i="1"/>
  <c r="P169" i="1"/>
  <c r="BO168" i="1"/>
  <c r="BM168" i="1"/>
  <c r="Z168" i="1"/>
  <c r="Y168" i="1"/>
  <c r="BP168" i="1" s="1"/>
  <c r="BO167" i="1"/>
  <c r="BM167" i="1"/>
  <c r="Z167" i="1"/>
  <c r="Y167" i="1"/>
  <c r="X164" i="1"/>
  <c r="X163" i="1"/>
  <c r="BO162" i="1"/>
  <c r="BM162" i="1"/>
  <c r="Z162" i="1"/>
  <c r="Z163" i="1" s="1"/>
  <c r="Y162" i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BO135" i="1"/>
  <c r="BM135" i="1"/>
  <c r="Z135" i="1"/>
  <c r="Z137" i="1" s="1"/>
  <c r="Y135" i="1"/>
  <c r="Y137" i="1" s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Y129" i="1"/>
  <c r="Y132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P118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P112" i="1"/>
  <c r="BO111" i="1"/>
  <c r="BM111" i="1"/>
  <c r="Z111" i="1"/>
  <c r="Y111" i="1"/>
  <c r="BP111" i="1" s="1"/>
  <c r="P111" i="1"/>
  <c r="BO110" i="1"/>
  <c r="BM110" i="1"/>
  <c r="Z110" i="1"/>
  <c r="Y110" i="1"/>
  <c r="P110" i="1"/>
  <c r="BO109" i="1"/>
  <c r="BM109" i="1"/>
  <c r="Z109" i="1"/>
  <c r="Y109" i="1"/>
  <c r="BP109" i="1" s="1"/>
  <c r="P109" i="1"/>
  <c r="X106" i="1"/>
  <c r="X105" i="1"/>
  <c r="BO104" i="1"/>
  <c r="BM104" i="1"/>
  <c r="Z104" i="1"/>
  <c r="Y104" i="1"/>
  <c r="P104" i="1"/>
  <c r="BO103" i="1"/>
  <c r="BM103" i="1"/>
  <c r="Z103" i="1"/>
  <c r="Y103" i="1"/>
  <c r="P103" i="1"/>
  <c r="X100" i="1"/>
  <c r="X99" i="1"/>
  <c r="BO98" i="1"/>
  <c r="BM98" i="1"/>
  <c r="Z98" i="1"/>
  <c r="Y98" i="1"/>
  <c r="P98" i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X90" i="1"/>
  <c r="X89" i="1"/>
  <c r="BO88" i="1"/>
  <c r="BM88" i="1"/>
  <c r="Z88" i="1"/>
  <c r="Y88" i="1"/>
  <c r="P88" i="1"/>
  <c r="BO87" i="1"/>
  <c r="BM87" i="1"/>
  <c r="Z87" i="1"/>
  <c r="Y87" i="1"/>
  <c r="P87" i="1"/>
  <c r="X84" i="1"/>
  <c r="X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P76" i="1"/>
  <c r="BO75" i="1"/>
  <c r="BM75" i="1"/>
  <c r="Z75" i="1"/>
  <c r="Y75" i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BO68" i="1"/>
  <c r="BM68" i="1"/>
  <c r="Z68" i="1"/>
  <c r="Y68" i="1"/>
  <c r="BP68" i="1" s="1"/>
  <c r="P68" i="1"/>
  <c r="X66" i="1"/>
  <c r="X65" i="1"/>
  <c r="BO64" i="1"/>
  <c r="BM64" i="1"/>
  <c r="Z64" i="1"/>
  <c r="Y64" i="1"/>
  <c r="P64" i="1"/>
  <c r="BO63" i="1"/>
  <c r="BM63" i="1"/>
  <c r="Z63" i="1"/>
  <c r="Y63" i="1"/>
  <c r="P63" i="1"/>
  <c r="X61" i="1"/>
  <c r="X60" i="1"/>
  <c r="BO59" i="1"/>
  <c r="BM59" i="1"/>
  <c r="Z59" i="1"/>
  <c r="Z60" i="1" s="1"/>
  <c r="Y59" i="1"/>
  <c r="P59" i="1"/>
  <c r="X57" i="1"/>
  <c r="X56" i="1"/>
  <c r="BO55" i="1"/>
  <c r="BM55" i="1"/>
  <c r="Z55" i="1"/>
  <c r="Z56" i="1" s="1"/>
  <c r="Y55" i="1"/>
  <c r="Y57" i="1" s="1"/>
  <c r="P55" i="1"/>
  <c r="X53" i="1"/>
  <c r="X52" i="1"/>
  <c r="BO51" i="1"/>
  <c r="BM51" i="1"/>
  <c r="Z51" i="1"/>
  <c r="Z52" i="1" s="1"/>
  <c r="Y51" i="1"/>
  <c r="P51" i="1"/>
  <c r="X48" i="1"/>
  <c r="X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X324" i="1" s="1"/>
  <c r="BM22" i="1"/>
  <c r="Z22" i="1"/>
  <c r="Z23" i="1" s="1"/>
  <c r="Y22" i="1"/>
  <c r="P22" i="1"/>
  <c r="H10" i="1"/>
  <c r="A9" i="1"/>
  <c r="H9" i="1" s="1"/>
  <c r="D7" i="1"/>
  <c r="Q6" i="1"/>
  <c r="P2" i="1"/>
  <c r="Z37" i="1" l="1"/>
  <c r="BN34" i="1"/>
  <c r="BN36" i="1"/>
  <c r="Z65" i="1"/>
  <c r="Z71" i="1"/>
  <c r="BN68" i="1"/>
  <c r="BN70" i="1"/>
  <c r="Z77" i="1"/>
  <c r="BN82" i="1"/>
  <c r="Z99" i="1"/>
  <c r="BN93" i="1"/>
  <c r="BN94" i="1"/>
  <c r="BN95" i="1"/>
  <c r="BN96" i="1"/>
  <c r="BN97" i="1"/>
  <c r="Z115" i="1"/>
  <c r="BN109" i="1"/>
  <c r="BN111" i="1"/>
  <c r="BN113" i="1"/>
  <c r="BN114" i="1"/>
  <c r="BN193" i="1"/>
  <c r="BP193" i="1"/>
  <c r="Y194" i="1"/>
  <c r="Z201" i="1"/>
  <c r="BN197" i="1"/>
  <c r="BN199" i="1"/>
  <c r="Y219" i="1"/>
  <c r="BN213" i="1"/>
  <c r="BN215" i="1"/>
  <c r="BN217" i="1"/>
  <c r="BN230" i="1"/>
  <c r="BP230" i="1"/>
  <c r="Y231" i="1"/>
  <c r="BN235" i="1"/>
  <c r="BP235" i="1"/>
  <c r="Y236" i="1"/>
  <c r="Z242" i="1"/>
  <c r="BN239" i="1"/>
  <c r="BN241" i="1"/>
  <c r="Z248" i="1"/>
  <c r="BP29" i="1"/>
  <c r="BN29" i="1"/>
  <c r="BP41" i="1"/>
  <c r="BN41" i="1"/>
  <c r="BP43" i="1"/>
  <c r="BN43" i="1"/>
  <c r="BP45" i="1"/>
  <c r="BN45" i="1"/>
  <c r="Y125" i="1"/>
  <c r="BP123" i="1"/>
  <c r="BN123" i="1"/>
  <c r="Y164" i="1"/>
  <c r="Y163" i="1"/>
  <c r="BP162" i="1"/>
  <c r="BN162" i="1"/>
  <c r="BP206" i="1"/>
  <c r="BN206" i="1"/>
  <c r="BP222" i="1"/>
  <c r="BN222" i="1"/>
  <c r="BP224" i="1"/>
  <c r="BN224" i="1"/>
  <c r="Y248" i="1"/>
  <c r="BP246" i="1"/>
  <c r="BN246" i="1"/>
  <c r="Y249" i="1"/>
  <c r="BP64" i="1"/>
  <c r="BN64" i="1"/>
  <c r="Y77" i="1"/>
  <c r="BP75" i="1"/>
  <c r="BN75" i="1"/>
  <c r="Y78" i="1"/>
  <c r="BP87" i="1"/>
  <c r="BN87" i="1"/>
  <c r="BP104" i="1"/>
  <c r="BN104" i="1"/>
  <c r="Y120" i="1"/>
  <c r="Y119" i="1"/>
  <c r="BP118" i="1"/>
  <c r="BN118" i="1"/>
  <c r="BP169" i="1"/>
  <c r="BN169" i="1"/>
  <c r="Y185" i="1"/>
  <c r="BP181" i="1"/>
  <c r="BN181" i="1"/>
  <c r="BP183" i="1"/>
  <c r="BN183" i="1"/>
  <c r="X323" i="1"/>
  <c r="X326" i="1"/>
  <c r="X322" i="1"/>
  <c r="Z47" i="1"/>
  <c r="Y48" i="1"/>
  <c r="Y72" i="1"/>
  <c r="Z89" i="1"/>
  <c r="Y99" i="1"/>
  <c r="Y100" i="1"/>
  <c r="Z125" i="1"/>
  <c r="Z131" i="1"/>
  <c r="Y171" i="1"/>
  <c r="Z171" i="1"/>
  <c r="Z176" i="1"/>
  <c r="Z184" i="1"/>
  <c r="Y201" i="1"/>
  <c r="Y208" i="1"/>
  <c r="Z208" i="1"/>
  <c r="Z226" i="1"/>
  <c r="Y243" i="1"/>
  <c r="Z261" i="1"/>
  <c r="BN266" i="1"/>
  <c r="BP266" i="1"/>
  <c r="Y267" i="1"/>
  <c r="BN270" i="1"/>
  <c r="BP270" i="1"/>
  <c r="Y271" i="1"/>
  <c r="Z294" i="1"/>
  <c r="BN291" i="1"/>
  <c r="BN293" i="1"/>
  <c r="BN319" i="1"/>
  <c r="BP319" i="1"/>
  <c r="Y320" i="1"/>
  <c r="Y23" i="1"/>
  <c r="BP22" i="1"/>
  <c r="BN22" i="1"/>
  <c r="X325" i="1"/>
  <c r="Z30" i="1"/>
  <c r="Y38" i="1"/>
  <c r="Y47" i="1"/>
  <c r="Y52" i="1"/>
  <c r="BP51" i="1"/>
  <c r="BN51" i="1"/>
  <c r="Y60" i="1"/>
  <c r="BP59" i="1"/>
  <c r="BN59" i="1"/>
  <c r="Y84" i="1"/>
  <c r="BP81" i="1"/>
  <c r="BN81" i="1"/>
  <c r="Y83" i="1"/>
  <c r="BP88" i="1"/>
  <c r="BN88" i="1"/>
  <c r="Y106" i="1"/>
  <c r="BP103" i="1"/>
  <c r="BN103" i="1"/>
  <c r="Y105" i="1"/>
  <c r="BP110" i="1"/>
  <c r="BN110" i="1"/>
  <c r="Y115" i="1"/>
  <c r="BP112" i="1"/>
  <c r="BN112" i="1"/>
  <c r="F10" i="1"/>
  <c r="J9" i="1"/>
  <c r="F9" i="1"/>
  <c r="A10" i="1"/>
  <c r="Y24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53" i="1"/>
  <c r="Y56" i="1"/>
  <c r="BP55" i="1"/>
  <c r="BN55" i="1"/>
  <c r="Y61" i="1"/>
  <c r="Y66" i="1"/>
  <c r="BP63" i="1"/>
  <c r="BN63" i="1"/>
  <c r="Y65" i="1"/>
  <c r="BP69" i="1"/>
  <c r="BN69" i="1"/>
  <c r="Y71" i="1"/>
  <c r="BP76" i="1"/>
  <c r="BN76" i="1"/>
  <c r="Z83" i="1"/>
  <c r="Y89" i="1"/>
  <c r="Y90" i="1"/>
  <c r="BP98" i="1"/>
  <c r="BN98" i="1"/>
  <c r="Z105" i="1"/>
  <c r="Y116" i="1"/>
  <c r="Y126" i="1"/>
  <c r="Y131" i="1"/>
  <c r="Y138" i="1"/>
  <c r="Y143" i="1"/>
  <c r="Y148" i="1"/>
  <c r="Y153" i="1"/>
  <c r="Y158" i="1"/>
  <c r="Y172" i="1"/>
  <c r="Y176" i="1"/>
  <c r="Y184" i="1"/>
  <c r="Y189" i="1"/>
  <c r="Y202" i="1"/>
  <c r="Y209" i="1"/>
  <c r="BP216" i="1"/>
  <c r="BN216" i="1"/>
  <c r="Y218" i="1"/>
  <c r="BP223" i="1"/>
  <c r="BN223" i="1"/>
  <c r="BP225" i="1"/>
  <c r="BN225" i="1"/>
  <c r="Y254" i="1"/>
  <c r="BP253" i="1"/>
  <c r="BN253" i="1"/>
  <c r="Y283" i="1"/>
  <c r="BP282" i="1"/>
  <c r="BN282" i="1"/>
  <c r="BP292" i="1"/>
  <c r="BN292" i="1"/>
  <c r="Y294" i="1"/>
  <c r="Y315" i="1"/>
  <c r="BP297" i="1"/>
  <c r="BN297" i="1"/>
  <c r="BP298" i="1"/>
  <c r="BN298" i="1"/>
  <c r="BP302" i="1"/>
  <c r="BN302" i="1"/>
  <c r="BP303" i="1"/>
  <c r="BN303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N124" i="1"/>
  <c r="BN129" i="1"/>
  <c r="BP129" i="1"/>
  <c r="BN135" i="1"/>
  <c r="BP135" i="1"/>
  <c r="BN136" i="1"/>
  <c r="BN141" i="1"/>
  <c r="BP141" i="1"/>
  <c r="BN146" i="1"/>
  <c r="BP146" i="1"/>
  <c r="BN151" i="1"/>
  <c r="BP151" i="1"/>
  <c r="BN156" i="1"/>
  <c r="BP156" i="1"/>
  <c r="BN167" i="1"/>
  <c r="BP167" i="1"/>
  <c r="BN168" i="1"/>
  <c r="BN170" i="1"/>
  <c r="BN174" i="1"/>
  <c r="BP174" i="1"/>
  <c r="BN182" i="1"/>
  <c r="BN187" i="1"/>
  <c r="BP187" i="1"/>
  <c r="BN198" i="1"/>
  <c r="BN200" i="1"/>
  <c r="BN205" i="1"/>
  <c r="BP205" i="1"/>
  <c r="BN207" i="1"/>
  <c r="Z218" i="1"/>
  <c r="BN212" i="1"/>
  <c r="BP212" i="1"/>
  <c r="BN214" i="1"/>
  <c r="Y226" i="1"/>
  <c r="Y227" i="1"/>
  <c r="BP240" i="1"/>
  <c r="BN240" i="1"/>
  <c r="Y242" i="1"/>
  <c r="BP247" i="1"/>
  <c r="BN247" i="1"/>
  <c r="Y255" i="1"/>
  <c r="Y262" i="1"/>
  <c r="BP259" i="1"/>
  <c r="BN259" i="1"/>
  <c r="Y261" i="1"/>
  <c r="Y279" i="1"/>
  <c r="BP276" i="1"/>
  <c r="BN276" i="1"/>
  <c r="BP277" i="1"/>
  <c r="BN277" i="1"/>
  <c r="BP278" i="1"/>
  <c r="BN278" i="1"/>
  <c r="Y284" i="1"/>
  <c r="Y288" i="1"/>
  <c r="BP286" i="1"/>
  <c r="BN286" i="1"/>
  <c r="BP287" i="1"/>
  <c r="BN287" i="1"/>
  <c r="Y295" i="1"/>
  <c r="Y316" i="1"/>
  <c r="Z327" i="1" l="1"/>
  <c r="Y323" i="1"/>
  <c r="Y326" i="1"/>
  <c r="Y322" i="1"/>
  <c r="Y324" i="1"/>
  <c r="Y325" i="1" l="1"/>
  <c r="A335" i="1" s="1"/>
  <c r="C335" i="1" l="1"/>
  <c r="B335" i="1"/>
</calcChain>
</file>

<file path=xl/sharedStrings.xml><?xml version="1.0" encoding="utf-8"?>
<sst xmlns="http://schemas.openxmlformats.org/spreadsheetml/2006/main" count="1534" uniqueCount="501">
  <si>
    <t xml:space="preserve">  БЛАНК ЗАКАЗА </t>
  </si>
  <si>
    <t>ЗПФ</t>
  </si>
  <si>
    <t>на отгрузку продукции с ООО Трейд-Сервис с</t>
  </si>
  <si>
    <t>07.07.2025</t>
  </si>
  <si>
    <t>бланк создан</t>
  </si>
  <si>
    <t>04.07.2025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</si>
  <si>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</si>
  <si>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</si>
  <si>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</si>
  <si>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</si>
  <si>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</si>
  <si>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</si>
  <si>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</si>
  <si>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</si>
  <si>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</si>
  <si>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</si>
  <si>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</si>
  <si>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</si>
  <si>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</si>
  <si>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</si>
  <si>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</si>
  <si>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</si>
  <si>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</si>
  <si>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</si>
  <si>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</si>
  <si>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</si>
  <si>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</si>
  <si>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</si>
  <si>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</si>
  <si>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</si>
  <si>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</si>
  <si>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</si>
  <si>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</si>
  <si>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</si>
  <si>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</si>
  <si>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</si>
  <si>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</si>
  <si>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</si>
  <si>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</si>
  <si>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</si>
  <si>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</si>
  <si>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</si>
  <si>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</si>
  <si>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</si>
  <si>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</si>
  <si>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</si>
  <si>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</si>
  <si>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</si>
  <si>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</si>
  <si>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</si>
  <si>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</si>
  <si>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</si>
  <si>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</si>
  <si>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</si>
  <si>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</si>
  <si>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</si>
  <si>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</si>
  <si>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</si>
  <si>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</si>
  <si>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</si>
  <si>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</si>
  <si>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</si>
  <si>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</si>
  <si>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</si>
  <si>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</si>
  <si>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</si>
  <si>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</si>
  <si>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</si>
  <si>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</si>
  <si>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</si>
  <si>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</si>
  <si>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</si>
  <si>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</si>
  <si>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</si>
  <si>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</si>
  <si>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</si>
  <si>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</si>
  <si>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</si>
  <si>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</si>
  <si>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</si>
  <si>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</si>
  <si>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</si>
  <si>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</si>
  <si>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</si>
  <si>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</si>
  <si>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</si>
  <si>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</si>
  <si>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</si>
  <si>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</si>
  <si>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</si>
  <si>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</si>
  <si>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</si>
  <si>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</si>
  <si>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</si>
  <si>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</si>
  <si>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</si>
  <si>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</si>
  <si>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</si>
  <si>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</si>
  <si>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</si>
  <si>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</si>
  <si>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</si>
  <si>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</si>
  <si>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</si>
  <si>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</si>
  <si>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</si>
  <si>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</si>
  <si>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</si>
  <si>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</si>
  <si>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</si>
  <si>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</si>
  <si>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</si>
  <si>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</si>
  <si>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</si>
  <si>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</si>
  <si>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</si>
  <si>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</si>
  <si>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</si>
  <si>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</si>
  <si>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</si>
  <si>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</si>
  <si>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</si>
  <si>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</si>
  <si>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</si>
  <si>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</si>
  <si>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</si>
  <si>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</si>
  <si>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</si>
  <si>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</si>
  <si>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</si>
  <si>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</si>
  <si>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</si>
  <si>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</si>
  <si>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</si>
  <si>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</si>
  <si>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</si>
  <si>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</si>
  <si>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</si>
  <si>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</si>
  <si>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</si>
  <si>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</si>
  <si>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</si>
  <si>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</si>
  <si>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</si>
  <si>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</si>
  <si>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</si>
  <si>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</si>
  <si>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</si>
  <si>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</si>
  <si>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</si>
  <si>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</si>
  <si>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</si>
  <si>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</si>
  <si>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</si>
  <si>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</si>
  <si>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</si>
  <si>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</si>
  <si>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</si>
  <si>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</si>
  <si>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</si>
  <si>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</si>
  <si>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</si>
  <si>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</si>
  <si>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</si>
  <si>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</si>
  <si>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</si>
  <si>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</si>
  <si>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</si>
  <si>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</si>
  <si>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</si>
  <si>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</si>
  <si>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</si>
  <si>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</si>
  <si>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</si>
  <si>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</si>
  <si>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</si>
  <si>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</si>
  <si>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Палетта, мин. 1</t>
  </si>
  <si>
    <t>ЕАЭС N RU Д-RU.РА01.В.78287/24, ЕАЭС N RU Д-RU.РА01.В.92613/21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</si>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</sst>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87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5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1" t="s">
        <v>0</v>
      </c>
      <c r="E1" s="352"/>
      <c r="F1" s="352"/>
      <c r="G1" s="12" t="s">
        <v>1</v>
      </c>
      <c r="H1" s="371" t="s">
        <v>2</v>
      </c>
      <c r="I1" s="352"/>
      <c r="J1" s="352"/>
      <c r="K1" s="352"/>
      <c r="L1" s="352"/>
      <c r="M1" s="352"/>
      <c r="N1" s="352"/>
      <c r="O1" s="352"/>
      <c r="P1" s="352"/>
      <c r="Q1" s="352"/>
      <c r="R1" s="351" t="s">
        <v>3</v>
      </c>
      <c r="S1" s="352"/>
      <c r="T1" s="35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385" t="s">
        <v>8</v>
      </c>
      <c r="B5" s="339"/>
      <c r="C5" s="340"/>
      <c r="D5" s="372"/>
      <c r="E5" s="373"/>
      <c r="F5" s="433" t="s">
        <v>9</v>
      </c>
      <c r="G5" s="340"/>
      <c r="H5" s="372" t="s">
        <v>500</v>
      </c>
      <c r="I5" s="429"/>
      <c r="J5" s="429"/>
      <c r="K5" s="429"/>
      <c r="L5" s="429"/>
      <c r="M5" s="373"/>
      <c r="N5" s="61"/>
      <c r="P5" s="24" t="s">
        <v>10</v>
      </c>
      <c r="Q5" s="514">
        <v>45848</v>
      </c>
      <c r="R5" s="384"/>
      <c r="T5" s="424" t="s">
        <v>11</v>
      </c>
      <c r="U5" s="425"/>
      <c r="V5" s="427" t="s">
        <v>12</v>
      </c>
      <c r="W5" s="384"/>
      <c r="AB5" s="51"/>
      <c r="AC5" s="51"/>
      <c r="AD5" s="51"/>
      <c r="AE5" s="51"/>
    </row>
    <row r="6" spans="1:32" s="314" customFormat="1" ht="24" customHeight="1" x14ac:dyDescent="0.2">
      <c r="A6" s="385" t="s">
        <v>13</v>
      </c>
      <c r="B6" s="339"/>
      <c r="C6" s="340"/>
      <c r="D6" s="442" t="s">
        <v>14</v>
      </c>
      <c r="E6" s="443"/>
      <c r="F6" s="443"/>
      <c r="G6" s="443"/>
      <c r="H6" s="443"/>
      <c r="I6" s="443"/>
      <c r="J6" s="443"/>
      <c r="K6" s="443"/>
      <c r="L6" s="443"/>
      <c r="M6" s="384"/>
      <c r="N6" s="62"/>
      <c r="P6" s="24" t="s">
        <v>15</v>
      </c>
      <c r="Q6" s="521" t="str">
        <f>IF(Q5=0," ",CHOOSE(WEEKDAY(Q5,2),"Понедельник","Вторник","Среда","Четверг","Пятница","Суббота","Воскресенье"))</f>
        <v>Четверг</v>
      </c>
      <c r="R6" s="327"/>
      <c r="T6" s="436" t="s">
        <v>16</v>
      </c>
      <c r="U6" s="425"/>
      <c r="V6" s="469" t="s">
        <v>17</v>
      </c>
      <c r="W6" s="347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60" t="str">
        <f>IFERROR(VLOOKUP(DeliveryAddress,Table,3,0),1)</f>
        <v>1</v>
      </c>
      <c r="E7" s="361"/>
      <c r="F7" s="361"/>
      <c r="G7" s="361"/>
      <c r="H7" s="361"/>
      <c r="I7" s="361"/>
      <c r="J7" s="361"/>
      <c r="K7" s="361"/>
      <c r="L7" s="361"/>
      <c r="M7" s="362"/>
      <c r="N7" s="63"/>
      <c r="P7" s="24"/>
      <c r="Q7" s="42"/>
      <c r="R7" s="42"/>
      <c r="T7" s="337"/>
      <c r="U7" s="425"/>
      <c r="V7" s="470"/>
      <c r="W7" s="471"/>
      <c r="AB7" s="51"/>
      <c r="AC7" s="51"/>
      <c r="AD7" s="51"/>
      <c r="AE7" s="51"/>
    </row>
    <row r="8" spans="1:32" s="314" customFormat="1" ht="25.5" customHeight="1" x14ac:dyDescent="0.2">
      <c r="A8" s="524" t="s">
        <v>18</v>
      </c>
      <c r="B8" s="334"/>
      <c r="C8" s="335"/>
      <c r="D8" s="365" t="s">
        <v>19</v>
      </c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20</v>
      </c>
      <c r="Q8" s="386">
        <v>0.41666666666666669</v>
      </c>
      <c r="R8" s="362"/>
      <c r="T8" s="337"/>
      <c r="U8" s="425"/>
      <c r="V8" s="470"/>
      <c r="W8" s="471"/>
      <c r="AB8" s="51"/>
      <c r="AC8" s="51"/>
      <c r="AD8" s="51"/>
      <c r="AE8" s="51"/>
    </row>
    <row r="9" spans="1:32" s="314" customFormat="1" ht="39.950000000000003" customHeight="1" x14ac:dyDescent="0.2">
      <c r="A9" s="4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0"/>
      <c r="E9" s="332"/>
      <c r="F9" s="4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2"/>
      <c r="P9" s="26" t="s">
        <v>21</v>
      </c>
      <c r="Q9" s="381"/>
      <c r="R9" s="382"/>
      <c r="T9" s="337"/>
      <c r="U9" s="425"/>
      <c r="V9" s="472"/>
      <c r="W9" s="473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0"/>
      <c r="E10" s="332"/>
      <c r="F10" s="4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7" t="str">
        <f>IFERROR(VLOOKUP($D$10,Proxy,2,FALSE),"")</f>
        <v/>
      </c>
      <c r="I10" s="337"/>
      <c r="J10" s="337"/>
      <c r="K10" s="337"/>
      <c r="L10" s="337"/>
      <c r="M10" s="337"/>
      <c r="N10" s="313"/>
      <c r="P10" s="26" t="s">
        <v>22</v>
      </c>
      <c r="Q10" s="437"/>
      <c r="R10" s="438"/>
      <c r="U10" s="24" t="s">
        <v>23</v>
      </c>
      <c r="V10" s="346" t="s">
        <v>24</v>
      </c>
      <c r="W10" s="347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83"/>
      <c r="R11" s="384"/>
      <c r="U11" s="24" t="s">
        <v>27</v>
      </c>
      <c r="V11" s="434" t="s">
        <v>28</v>
      </c>
      <c r="W11" s="382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418" t="s">
        <v>29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40"/>
      <c r="N12" s="65"/>
      <c r="P12" s="24" t="s">
        <v>30</v>
      </c>
      <c r="Q12" s="386"/>
      <c r="R12" s="362"/>
      <c r="S12" s="23"/>
      <c r="U12" s="24"/>
      <c r="V12" s="352"/>
      <c r="W12" s="337"/>
      <c r="AB12" s="51"/>
      <c r="AC12" s="51"/>
      <c r="AD12" s="51"/>
      <c r="AE12" s="51"/>
    </row>
    <row r="13" spans="1:32" s="314" customFormat="1" ht="23.25" customHeight="1" x14ac:dyDescent="0.2">
      <c r="A13" s="418" t="s">
        <v>31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40"/>
      <c r="N13" s="65"/>
      <c r="O13" s="26"/>
      <c r="P13" s="26" t="s">
        <v>32</v>
      </c>
      <c r="Q13" s="434"/>
      <c r="R13" s="3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418" t="s">
        <v>33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39" t="s">
        <v>34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40"/>
      <c r="N15" s="66"/>
      <c r="P15" s="415" t="s">
        <v>35</v>
      </c>
      <c r="Q15" s="352"/>
      <c r="R15" s="352"/>
      <c r="S15" s="352"/>
      <c r="T15" s="35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6"/>
      <c r="Q16" s="416"/>
      <c r="R16" s="416"/>
      <c r="S16" s="416"/>
      <c r="T16" s="41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6" t="s">
        <v>36</v>
      </c>
      <c r="B17" s="356" t="s">
        <v>37</v>
      </c>
      <c r="C17" s="409" t="s">
        <v>38</v>
      </c>
      <c r="D17" s="356" t="s">
        <v>39</v>
      </c>
      <c r="E17" s="391"/>
      <c r="F17" s="356" t="s">
        <v>40</v>
      </c>
      <c r="G17" s="356" t="s">
        <v>41</v>
      </c>
      <c r="H17" s="356" t="s">
        <v>42</v>
      </c>
      <c r="I17" s="356" t="s">
        <v>43</v>
      </c>
      <c r="J17" s="356" t="s">
        <v>44</v>
      </c>
      <c r="K17" s="356" t="s">
        <v>45</v>
      </c>
      <c r="L17" s="356" t="s">
        <v>46</v>
      </c>
      <c r="M17" s="356" t="s">
        <v>47</v>
      </c>
      <c r="N17" s="356" t="s">
        <v>48</v>
      </c>
      <c r="O17" s="356" t="s">
        <v>49</v>
      </c>
      <c r="P17" s="356" t="s">
        <v>50</v>
      </c>
      <c r="Q17" s="390"/>
      <c r="R17" s="390"/>
      <c r="S17" s="390"/>
      <c r="T17" s="391"/>
      <c r="U17" s="528" t="s">
        <v>51</v>
      </c>
      <c r="V17" s="340"/>
      <c r="W17" s="356" t="s">
        <v>52</v>
      </c>
      <c r="X17" s="356" t="s">
        <v>53</v>
      </c>
      <c r="Y17" s="529" t="s">
        <v>54</v>
      </c>
      <c r="Z17" s="480" t="s">
        <v>55</v>
      </c>
      <c r="AA17" s="465" t="s">
        <v>56</v>
      </c>
      <c r="AB17" s="465" t="s">
        <v>57</v>
      </c>
      <c r="AC17" s="465" t="s">
        <v>58</v>
      </c>
      <c r="AD17" s="465" t="s">
        <v>59</v>
      </c>
      <c r="AE17" s="509"/>
      <c r="AF17" s="510"/>
      <c r="AG17" s="69"/>
      <c r="BD17" s="68" t="s">
        <v>60</v>
      </c>
    </row>
    <row r="18" spans="1:68" ht="14.25" customHeight="1" x14ac:dyDescent="0.2">
      <c r="A18" s="357"/>
      <c r="B18" s="357"/>
      <c r="C18" s="357"/>
      <c r="D18" s="392"/>
      <c r="E18" s="394"/>
      <c r="F18" s="357"/>
      <c r="G18" s="357"/>
      <c r="H18" s="357"/>
      <c r="I18" s="357"/>
      <c r="J18" s="357"/>
      <c r="K18" s="357"/>
      <c r="L18" s="357"/>
      <c r="M18" s="357"/>
      <c r="N18" s="357"/>
      <c r="O18" s="357"/>
      <c r="P18" s="392"/>
      <c r="Q18" s="393"/>
      <c r="R18" s="393"/>
      <c r="S18" s="393"/>
      <c r="T18" s="394"/>
      <c r="U18" s="70" t="s">
        <v>61</v>
      </c>
      <c r="V18" s="70" t="s">
        <v>62</v>
      </c>
      <c r="W18" s="357"/>
      <c r="X18" s="357"/>
      <c r="Y18" s="530"/>
      <c r="Z18" s="481"/>
      <c r="AA18" s="466"/>
      <c r="AB18" s="466"/>
      <c r="AC18" s="466"/>
      <c r="AD18" s="511"/>
      <c r="AE18" s="512"/>
      <c r="AF18" s="513"/>
      <c r="AG18" s="69"/>
      <c r="BD18" s="68"/>
    </row>
    <row r="19" spans="1:68" ht="27.75" hidden="1" customHeight="1" x14ac:dyDescent="0.2">
      <c r="A19" s="358" t="s">
        <v>63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359"/>
      <c r="Z19" s="359"/>
      <c r="AA19" s="48"/>
      <c r="AB19" s="48"/>
      <c r="AC19" s="48"/>
    </row>
    <row r="20" spans="1:68" ht="16.5" hidden="1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5"/>
      <c r="AB20" s="315"/>
      <c r="AC20" s="315"/>
    </row>
    <row r="21" spans="1:68" ht="14.25" hidden="1" customHeight="1" x14ac:dyDescent="0.25">
      <c r="A21" s="349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16"/>
      <c r="AB21" s="316"/>
      <c r="AC21" s="31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6">
        <v>4607111035752</v>
      </c>
      <c r="E22" s="327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9"/>
      <c r="R22" s="329"/>
      <c r="S22" s="329"/>
      <c r="T22" s="330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1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2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2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58" t="s">
        <v>75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59"/>
      <c r="Z25" s="359"/>
      <c r="AA25" s="48"/>
      <c r="AB25" s="48"/>
      <c r="AC25" s="48"/>
    </row>
    <row r="26" spans="1:68" ht="16.5" hidden="1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5"/>
      <c r="AB26" s="315"/>
      <c r="AC26" s="315"/>
    </row>
    <row r="27" spans="1:68" ht="14.25" hidden="1" customHeight="1" x14ac:dyDescent="0.25">
      <c r="A27" s="349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16"/>
      <c r="AB27" s="316"/>
      <c r="AC27" s="31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26">
        <v>4607111036537</v>
      </c>
      <c r="E28" s="327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29"/>
      <c r="R28" s="329"/>
      <c r="S28" s="329"/>
      <c r="T28" s="330"/>
      <c r="U28" s="34"/>
      <c r="V28" s="34"/>
      <c r="W28" s="35" t="s">
        <v>70</v>
      </c>
      <c r="X28" s="320">
        <v>56</v>
      </c>
      <c r="Y28" s="321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26">
        <v>4607111036605</v>
      </c>
      <c r="E29" s="327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29"/>
      <c r="R29" s="329"/>
      <c r="S29" s="329"/>
      <c r="T29" s="330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41"/>
      <c r="B30" s="337"/>
      <c r="C30" s="337"/>
      <c r="D30" s="337"/>
      <c r="E30" s="337"/>
      <c r="F30" s="337"/>
      <c r="G30" s="337"/>
      <c r="H30" s="337"/>
      <c r="I30" s="337"/>
      <c r="J30" s="337"/>
      <c r="K30" s="337"/>
      <c r="L30" s="337"/>
      <c r="M30" s="337"/>
      <c r="N30" s="337"/>
      <c r="O30" s="342"/>
      <c r="P30" s="333" t="s">
        <v>73</v>
      </c>
      <c r="Q30" s="334"/>
      <c r="R30" s="334"/>
      <c r="S30" s="334"/>
      <c r="T30" s="334"/>
      <c r="U30" s="334"/>
      <c r="V30" s="335"/>
      <c r="W30" s="37" t="s">
        <v>70</v>
      </c>
      <c r="X30" s="322">
        <f>IFERROR(SUM(X28:X29),"0")</f>
        <v>56</v>
      </c>
      <c r="Y30" s="322">
        <f>IFERROR(SUM(Y28:Y29),"0")</f>
        <v>56</v>
      </c>
      <c r="Z30" s="322">
        <f>IFERROR(IF(Z28="",0,Z28),"0")+IFERROR(IF(Z29="",0,Z29),"0")</f>
        <v>0.52695999999999998</v>
      </c>
      <c r="AA30" s="323"/>
      <c r="AB30" s="323"/>
      <c r="AC30" s="323"/>
    </row>
    <row r="31" spans="1:68" x14ac:dyDescent="0.2">
      <c r="A31" s="337"/>
      <c r="B31" s="337"/>
      <c r="C31" s="337"/>
      <c r="D31" s="337"/>
      <c r="E31" s="337"/>
      <c r="F31" s="337"/>
      <c r="G31" s="337"/>
      <c r="H31" s="337"/>
      <c r="I31" s="337"/>
      <c r="J31" s="337"/>
      <c r="K31" s="337"/>
      <c r="L31" s="337"/>
      <c r="M31" s="337"/>
      <c r="N31" s="337"/>
      <c r="O31" s="342"/>
      <c r="P31" s="333" t="s">
        <v>73</v>
      </c>
      <c r="Q31" s="334"/>
      <c r="R31" s="334"/>
      <c r="S31" s="334"/>
      <c r="T31" s="334"/>
      <c r="U31" s="334"/>
      <c r="V31" s="335"/>
      <c r="W31" s="37" t="s">
        <v>74</v>
      </c>
      <c r="X31" s="322">
        <f>IFERROR(SUMPRODUCT(X28:X29*H28:H29),"0")</f>
        <v>84</v>
      </c>
      <c r="Y31" s="322">
        <f>IFERROR(SUMPRODUCT(Y28:Y29*H28:H29),"0")</f>
        <v>84</v>
      </c>
      <c r="Z31" s="37"/>
      <c r="AA31" s="323"/>
      <c r="AB31" s="323"/>
      <c r="AC31" s="323"/>
    </row>
    <row r="32" spans="1:68" ht="16.5" hidden="1" customHeight="1" x14ac:dyDescent="0.25">
      <c r="A32" s="336" t="s">
        <v>85</v>
      </c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37"/>
      <c r="P32" s="337"/>
      <c r="Q32" s="337"/>
      <c r="R32" s="337"/>
      <c r="S32" s="337"/>
      <c r="T32" s="337"/>
      <c r="U32" s="337"/>
      <c r="V32" s="337"/>
      <c r="W32" s="337"/>
      <c r="X32" s="337"/>
      <c r="Y32" s="337"/>
      <c r="Z32" s="337"/>
      <c r="AA32" s="315"/>
      <c r="AB32" s="315"/>
      <c r="AC32" s="315"/>
    </row>
    <row r="33" spans="1:68" ht="14.25" hidden="1" customHeight="1" x14ac:dyDescent="0.25">
      <c r="A33" s="349" t="s">
        <v>64</v>
      </c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37"/>
      <c r="P33" s="337"/>
      <c r="Q33" s="337"/>
      <c r="R33" s="337"/>
      <c r="S33" s="337"/>
      <c r="T33" s="337"/>
      <c r="U33" s="337"/>
      <c r="V33" s="337"/>
      <c r="W33" s="337"/>
      <c r="X33" s="337"/>
      <c r="Y33" s="337"/>
      <c r="Z33" s="337"/>
      <c r="AA33" s="316"/>
      <c r="AB33" s="316"/>
      <c r="AC33" s="316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26">
        <v>4620207490075</v>
      </c>
      <c r="E34" s="327"/>
      <c r="F34" s="319">
        <v>0.7</v>
      </c>
      <c r="G34" s="32">
        <v>8</v>
      </c>
      <c r="H34" s="319">
        <v>5.6</v>
      </c>
      <c r="I34" s="31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9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29"/>
      <c r="R34" s="329"/>
      <c r="S34" s="329"/>
      <c r="T34" s="330"/>
      <c r="U34" s="34"/>
      <c r="V34" s="34"/>
      <c r="W34" s="35" t="s">
        <v>70</v>
      </c>
      <c r="X34" s="320">
        <v>0</v>
      </c>
      <c r="Y34" s="32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326">
        <v>4620207490174</v>
      </c>
      <c r="E35" s="327"/>
      <c r="F35" s="319">
        <v>0.7</v>
      </c>
      <c r="G35" s="32">
        <v>8</v>
      </c>
      <c r="H35" s="319">
        <v>5.6</v>
      </c>
      <c r="I35" s="31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3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29"/>
      <c r="R35" s="329"/>
      <c r="S35" s="329"/>
      <c r="T35" s="330"/>
      <c r="U35" s="34"/>
      <c r="V35" s="34"/>
      <c r="W35" s="35" t="s">
        <v>70</v>
      </c>
      <c r="X35" s="320">
        <v>0</v>
      </c>
      <c r="Y35" s="32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26">
        <v>4620207490044</v>
      </c>
      <c r="E36" s="327"/>
      <c r="F36" s="319">
        <v>0.7</v>
      </c>
      <c r="G36" s="32">
        <v>8</v>
      </c>
      <c r="H36" s="319">
        <v>5.6</v>
      </c>
      <c r="I36" s="31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29"/>
      <c r="R36" s="329"/>
      <c r="S36" s="329"/>
      <c r="T36" s="330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41"/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7"/>
      <c r="N37" s="337"/>
      <c r="O37" s="342"/>
      <c r="P37" s="333" t="s">
        <v>73</v>
      </c>
      <c r="Q37" s="334"/>
      <c r="R37" s="334"/>
      <c r="S37" s="334"/>
      <c r="T37" s="334"/>
      <c r="U37" s="334"/>
      <c r="V37" s="335"/>
      <c r="W37" s="37" t="s">
        <v>70</v>
      </c>
      <c r="X37" s="322">
        <f>IFERROR(SUM(X34:X36),"0")</f>
        <v>0</v>
      </c>
      <c r="Y37" s="322">
        <f>IFERROR(SUM(Y34:Y36),"0")</f>
        <v>0</v>
      </c>
      <c r="Z37" s="322">
        <f>IFERROR(IF(Z34="",0,Z34),"0")+IFERROR(IF(Z35="",0,Z35),"0")+IFERROR(IF(Z36="",0,Z36),"0")</f>
        <v>0</v>
      </c>
      <c r="AA37" s="323"/>
      <c r="AB37" s="323"/>
      <c r="AC37" s="323"/>
    </row>
    <row r="38" spans="1:68" hidden="1" x14ac:dyDescent="0.2">
      <c r="A38" s="337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2"/>
      <c r="P38" s="333" t="s">
        <v>73</v>
      </c>
      <c r="Q38" s="334"/>
      <c r="R38" s="334"/>
      <c r="S38" s="334"/>
      <c r="T38" s="334"/>
      <c r="U38" s="334"/>
      <c r="V38" s="335"/>
      <c r="W38" s="37" t="s">
        <v>74</v>
      </c>
      <c r="X38" s="322">
        <f>IFERROR(SUMPRODUCT(X34:X36*H34:H36),"0")</f>
        <v>0</v>
      </c>
      <c r="Y38" s="322">
        <f>IFERROR(SUMPRODUCT(Y34:Y36*H34:H36),"0")</f>
        <v>0</v>
      </c>
      <c r="Z38" s="37"/>
      <c r="AA38" s="323"/>
      <c r="AB38" s="323"/>
      <c r="AC38" s="323"/>
    </row>
    <row r="39" spans="1:68" ht="16.5" hidden="1" customHeight="1" x14ac:dyDescent="0.25">
      <c r="A39" s="336" t="s">
        <v>95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  <c r="T39" s="337"/>
      <c r="U39" s="337"/>
      <c r="V39" s="337"/>
      <c r="W39" s="337"/>
      <c r="X39" s="337"/>
      <c r="Y39" s="337"/>
      <c r="Z39" s="337"/>
      <c r="AA39" s="315"/>
      <c r="AB39" s="315"/>
      <c r="AC39" s="315"/>
    </row>
    <row r="40" spans="1:68" ht="14.25" hidden="1" customHeight="1" x14ac:dyDescent="0.25">
      <c r="A40" s="349" t="s">
        <v>64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6"/>
      <c r="AB40" s="316"/>
      <c r="AC40" s="316"/>
    </row>
    <row r="41" spans="1:68" ht="27" hidden="1" customHeight="1" x14ac:dyDescent="0.25">
      <c r="A41" s="54" t="s">
        <v>96</v>
      </c>
      <c r="B41" s="54" t="s">
        <v>97</v>
      </c>
      <c r="C41" s="31">
        <v>4301071032</v>
      </c>
      <c r="D41" s="326">
        <v>4607111038999</v>
      </c>
      <c r="E41" s="327"/>
      <c r="F41" s="319">
        <v>0.4</v>
      </c>
      <c r="G41" s="32">
        <v>16</v>
      </c>
      <c r="H41" s="319">
        <v>6.4</v>
      </c>
      <c r="I41" s="319">
        <v>6.7195999999999998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3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29"/>
      <c r="R41" s="329"/>
      <c r="S41" s="329"/>
      <c r="T41" s="330"/>
      <c r="U41" s="34"/>
      <c r="V41" s="34"/>
      <c r="W41" s="35" t="s">
        <v>70</v>
      </c>
      <c r="X41" s="320">
        <v>0</v>
      </c>
      <c r="Y41" s="321">
        <f t="shared" ref="Y41:Y46" si="0">IFERROR(IF(X41="","",X41),"")</f>
        <v>0</v>
      </c>
      <c r="Z41" s="36">
        <f t="shared" ref="Z41:Z46" si="1"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 t="shared" ref="BM41:BM46" si="2">IFERROR(X41*I41,"0")</f>
        <v>0</v>
      </c>
      <c r="BN41" s="67">
        <f t="shared" ref="BN41:BN46" si="3">IFERROR(Y41*I41,"0")</f>
        <v>0</v>
      </c>
      <c r="BO41" s="67">
        <f t="shared" ref="BO41:BO46" si="4">IFERROR(X41/J41,"0")</f>
        <v>0</v>
      </c>
      <c r="BP41" s="67">
        <f t="shared" ref="BP41:BP46" si="5">IFERROR(Y41/J41,"0")</f>
        <v>0</v>
      </c>
    </row>
    <row r="42" spans="1:68" ht="27" hidden="1" customHeight="1" x14ac:dyDescent="0.25">
      <c r="A42" s="54" t="s">
        <v>99</v>
      </c>
      <c r="B42" s="54" t="s">
        <v>100</v>
      </c>
      <c r="C42" s="31">
        <v>4301070972</v>
      </c>
      <c r="D42" s="326">
        <v>4607111037183</v>
      </c>
      <c r="E42" s="327"/>
      <c r="F42" s="319">
        <v>0.9</v>
      </c>
      <c r="G42" s="32">
        <v>8</v>
      </c>
      <c r="H42" s="319">
        <v>7.2</v>
      </c>
      <c r="I42" s="319">
        <v>7.4859999999999998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7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29"/>
      <c r="R42" s="329"/>
      <c r="S42" s="329"/>
      <c r="T42" s="330"/>
      <c r="U42" s="34"/>
      <c r="V42" s="34"/>
      <c r="W42" s="35" t="s">
        <v>70</v>
      </c>
      <c r="X42" s="320">
        <v>0</v>
      </c>
      <c r="Y42" s="321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72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4301071044</v>
      </c>
      <c r="D43" s="326">
        <v>4607111039385</v>
      </c>
      <c r="E43" s="327"/>
      <c r="F43" s="319">
        <v>0.7</v>
      </c>
      <c r="G43" s="32">
        <v>10</v>
      </c>
      <c r="H43" s="319">
        <v>7</v>
      </c>
      <c r="I43" s="319">
        <v>7.3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1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29"/>
      <c r="R43" s="329"/>
      <c r="S43" s="329"/>
      <c r="T43" s="330"/>
      <c r="U43" s="34"/>
      <c r="V43" s="34"/>
      <c r="W43" s="35" t="s">
        <v>70</v>
      </c>
      <c r="X43" s="320">
        <v>0</v>
      </c>
      <c r="Y43" s="321">
        <f t="shared" si="0"/>
        <v>0</v>
      </c>
      <c r="Z43" s="36">
        <f t="shared" si="1"/>
        <v>0</v>
      </c>
      <c r="AA43" s="56"/>
      <c r="AB43" s="57"/>
      <c r="AC43" s="88" t="s">
        <v>98</v>
      </c>
      <c r="AG43" s="67"/>
      <c r="AJ43" s="71" t="s">
        <v>72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4301071031</v>
      </c>
      <c r="D44" s="326">
        <v>4607111038982</v>
      </c>
      <c r="E44" s="327"/>
      <c r="F44" s="319">
        <v>0.7</v>
      </c>
      <c r="G44" s="32">
        <v>10</v>
      </c>
      <c r="H44" s="319">
        <v>7</v>
      </c>
      <c r="I44" s="319">
        <v>7.2859999999999996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6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29"/>
      <c r="R44" s="329"/>
      <c r="S44" s="329"/>
      <c r="T44" s="330"/>
      <c r="U44" s="34"/>
      <c r="V44" s="34"/>
      <c r="W44" s="35" t="s">
        <v>70</v>
      </c>
      <c r="X44" s="320">
        <v>0</v>
      </c>
      <c r="Y44" s="321">
        <f t="shared" si="0"/>
        <v>0</v>
      </c>
      <c r="Z44" s="36">
        <f t="shared" si="1"/>
        <v>0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106</v>
      </c>
      <c r="B45" s="54" t="s">
        <v>107</v>
      </c>
      <c r="C45" s="31">
        <v>4301071046</v>
      </c>
      <c r="D45" s="326">
        <v>4607111039354</v>
      </c>
      <c r="E45" s="327"/>
      <c r="F45" s="319">
        <v>0.4</v>
      </c>
      <c r="G45" s="32">
        <v>16</v>
      </c>
      <c r="H45" s="319">
        <v>6.4</v>
      </c>
      <c r="I45" s="319">
        <v>6.7195999999999998</v>
      </c>
      <c r="J45" s="32">
        <v>84</v>
      </c>
      <c r="K45" s="32" t="s">
        <v>67</v>
      </c>
      <c r="L45" s="32" t="s">
        <v>108</v>
      </c>
      <c r="M45" s="33" t="s">
        <v>69</v>
      </c>
      <c r="N45" s="33"/>
      <c r="O45" s="32">
        <v>180</v>
      </c>
      <c r="P45" s="46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29"/>
      <c r="R45" s="329"/>
      <c r="S45" s="329"/>
      <c r="T45" s="330"/>
      <c r="U45" s="34"/>
      <c r="V45" s="34"/>
      <c r="W45" s="35" t="s">
        <v>70</v>
      </c>
      <c r="X45" s="320">
        <v>0</v>
      </c>
      <c r="Y45" s="321">
        <f t="shared" si="0"/>
        <v>0</v>
      </c>
      <c r="Z45" s="36">
        <f t="shared" si="1"/>
        <v>0</v>
      </c>
      <c r="AA45" s="56"/>
      <c r="AB45" s="57"/>
      <c r="AC45" s="92" t="s">
        <v>105</v>
      </c>
      <c r="AG45" s="67"/>
      <c r="AJ45" s="71" t="s">
        <v>109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110</v>
      </c>
      <c r="B46" s="54" t="s">
        <v>111</v>
      </c>
      <c r="C46" s="31">
        <v>4301071047</v>
      </c>
      <c r="D46" s="326">
        <v>4607111039330</v>
      </c>
      <c r="E46" s="327"/>
      <c r="F46" s="319">
        <v>0.7</v>
      </c>
      <c r="G46" s="32">
        <v>10</v>
      </c>
      <c r="H46" s="319">
        <v>7</v>
      </c>
      <c r="I46" s="319">
        <v>7.3</v>
      </c>
      <c r="J46" s="32">
        <v>84</v>
      </c>
      <c r="K46" s="32" t="s">
        <v>67</v>
      </c>
      <c r="L46" s="32" t="s">
        <v>108</v>
      </c>
      <c r="M46" s="33" t="s">
        <v>69</v>
      </c>
      <c r="N46" s="33"/>
      <c r="O46" s="32">
        <v>180</v>
      </c>
      <c r="P46" s="43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29"/>
      <c r="R46" s="329"/>
      <c r="S46" s="329"/>
      <c r="T46" s="330"/>
      <c r="U46" s="34"/>
      <c r="V46" s="34"/>
      <c r="W46" s="35" t="s">
        <v>70</v>
      </c>
      <c r="X46" s="320">
        <v>24</v>
      </c>
      <c r="Y46" s="321">
        <f t="shared" si="0"/>
        <v>24</v>
      </c>
      <c r="Z46" s="36">
        <f t="shared" si="1"/>
        <v>0.372</v>
      </c>
      <c r="AA46" s="56"/>
      <c r="AB46" s="57"/>
      <c r="AC46" s="94" t="s">
        <v>105</v>
      </c>
      <c r="AG46" s="67"/>
      <c r="AJ46" s="71" t="s">
        <v>109</v>
      </c>
      <c r="AK46" s="71">
        <v>12</v>
      </c>
      <c r="BB46" s="95" t="s">
        <v>1</v>
      </c>
      <c r="BM46" s="67">
        <f t="shared" si="2"/>
        <v>175.2</v>
      </c>
      <c r="BN46" s="67">
        <f t="shared" si="3"/>
        <v>175.2</v>
      </c>
      <c r="BO46" s="67">
        <f t="shared" si="4"/>
        <v>0.2857142857142857</v>
      </c>
      <c r="BP46" s="67">
        <f t="shared" si="5"/>
        <v>0.2857142857142857</v>
      </c>
    </row>
    <row r="47" spans="1:68" x14ac:dyDescent="0.2">
      <c r="A47" s="341"/>
      <c r="B47" s="337"/>
      <c r="C47" s="337"/>
      <c r="D47" s="337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42"/>
      <c r="P47" s="333" t="s">
        <v>73</v>
      </c>
      <c r="Q47" s="334"/>
      <c r="R47" s="334"/>
      <c r="S47" s="334"/>
      <c r="T47" s="334"/>
      <c r="U47" s="334"/>
      <c r="V47" s="335"/>
      <c r="W47" s="37" t="s">
        <v>70</v>
      </c>
      <c r="X47" s="322">
        <f>IFERROR(SUM(X41:X46),"0")</f>
        <v>24</v>
      </c>
      <c r="Y47" s="322">
        <f>IFERROR(SUM(Y41:Y46),"0")</f>
        <v>24</v>
      </c>
      <c r="Z47" s="322">
        <f>IFERROR(IF(Z41="",0,Z41),"0")+IFERROR(IF(Z42="",0,Z42),"0")+IFERROR(IF(Z43="",0,Z43),"0")+IFERROR(IF(Z44="",0,Z44),"0")+IFERROR(IF(Z45="",0,Z45),"0")+IFERROR(IF(Z46="",0,Z46),"0")</f>
        <v>0.372</v>
      </c>
      <c r="AA47" s="323"/>
      <c r="AB47" s="323"/>
      <c r="AC47" s="323"/>
    </row>
    <row r="48" spans="1:68" x14ac:dyDescent="0.2">
      <c r="A48" s="337"/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42"/>
      <c r="P48" s="333" t="s">
        <v>73</v>
      </c>
      <c r="Q48" s="334"/>
      <c r="R48" s="334"/>
      <c r="S48" s="334"/>
      <c r="T48" s="334"/>
      <c r="U48" s="334"/>
      <c r="V48" s="335"/>
      <c r="W48" s="37" t="s">
        <v>74</v>
      </c>
      <c r="X48" s="322">
        <f>IFERROR(SUMPRODUCT(X41:X46*H41:H46),"0")</f>
        <v>168</v>
      </c>
      <c r="Y48" s="322">
        <f>IFERROR(SUMPRODUCT(Y41:Y46*H41:H46),"0")</f>
        <v>168</v>
      </c>
      <c r="Z48" s="37"/>
      <c r="AA48" s="323"/>
      <c r="AB48" s="323"/>
      <c r="AC48" s="323"/>
    </row>
    <row r="49" spans="1:68" ht="16.5" hidden="1" customHeight="1" x14ac:dyDescent="0.25">
      <c r="A49" s="336" t="s">
        <v>112</v>
      </c>
      <c r="B49" s="337"/>
      <c r="C49" s="337"/>
      <c r="D49" s="337"/>
      <c r="E49" s="337"/>
      <c r="F49" s="337"/>
      <c r="G49" s="337"/>
      <c r="H49" s="337"/>
      <c r="I49" s="337"/>
      <c r="J49" s="337"/>
      <c r="K49" s="337"/>
      <c r="L49" s="337"/>
      <c r="M49" s="337"/>
      <c r="N49" s="337"/>
      <c r="O49" s="337"/>
      <c r="P49" s="337"/>
      <c r="Q49" s="337"/>
      <c r="R49" s="337"/>
      <c r="S49" s="337"/>
      <c r="T49" s="337"/>
      <c r="U49" s="337"/>
      <c r="V49" s="337"/>
      <c r="W49" s="337"/>
      <c r="X49" s="337"/>
      <c r="Y49" s="337"/>
      <c r="Z49" s="337"/>
      <c r="AA49" s="315"/>
      <c r="AB49" s="315"/>
      <c r="AC49" s="315"/>
    </row>
    <row r="50" spans="1:68" ht="14.25" hidden="1" customHeight="1" x14ac:dyDescent="0.25">
      <c r="A50" s="349" t="s">
        <v>64</v>
      </c>
      <c r="B50" s="337"/>
      <c r="C50" s="337"/>
      <c r="D50" s="337"/>
      <c r="E50" s="337"/>
      <c r="F50" s="337"/>
      <c r="G50" s="337"/>
      <c r="H50" s="337"/>
      <c r="I50" s="337"/>
      <c r="J50" s="337"/>
      <c r="K50" s="337"/>
      <c r="L50" s="337"/>
      <c r="M50" s="337"/>
      <c r="N50" s="337"/>
      <c r="O50" s="337"/>
      <c r="P50" s="337"/>
      <c r="Q50" s="337"/>
      <c r="R50" s="337"/>
      <c r="S50" s="337"/>
      <c r="T50" s="337"/>
      <c r="U50" s="337"/>
      <c r="V50" s="337"/>
      <c r="W50" s="337"/>
      <c r="X50" s="337"/>
      <c r="Y50" s="337"/>
      <c r="Z50" s="337"/>
      <c r="AA50" s="316"/>
      <c r="AB50" s="316"/>
      <c r="AC50" s="316"/>
    </row>
    <row r="51" spans="1:68" ht="16.5" hidden="1" customHeight="1" x14ac:dyDescent="0.25">
      <c r="A51" s="54" t="s">
        <v>113</v>
      </c>
      <c r="B51" s="54" t="s">
        <v>114</v>
      </c>
      <c r="C51" s="31">
        <v>4301071073</v>
      </c>
      <c r="D51" s="326">
        <v>4620207490822</v>
      </c>
      <c r="E51" s="327"/>
      <c r="F51" s="319">
        <v>0.43</v>
      </c>
      <c r="G51" s="32">
        <v>8</v>
      </c>
      <c r="H51" s="319">
        <v>3.44</v>
      </c>
      <c r="I51" s="319">
        <v>3.64</v>
      </c>
      <c r="J51" s="32">
        <v>144</v>
      </c>
      <c r="K51" s="32" t="s">
        <v>67</v>
      </c>
      <c r="L51" s="32" t="s">
        <v>68</v>
      </c>
      <c r="M51" s="33" t="s">
        <v>69</v>
      </c>
      <c r="N51" s="33"/>
      <c r="O51" s="32">
        <v>365</v>
      </c>
      <c r="P51" s="44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29"/>
      <c r="R51" s="329"/>
      <c r="S51" s="329"/>
      <c r="T51" s="330"/>
      <c r="U51" s="34"/>
      <c r="V51" s="34"/>
      <c r="W51" s="35" t="s">
        <v>70</v>
      </c>
      <c r="X51" s="320">
        <v>0</v>
      </c>
      <c r="Y51" s="321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115</v>
      </c>
      <c r="AG51" s="67"/>
      <c r="AJ51" s="71" t="s">
        <v>72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hidden="1" x14ac:dyDescent="0.2">
      <c r="A52" s="341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42"/>
      <c r="P52" s="333" t="s">
        <v>73</v>
      </c>
      <c r="Q52" s="334"/>
      <c r="R52" s="334"/>
      <c r="S52" s="334"/>
      <c r="T52" s="334"/>
      <c r="U52" s="334"/>
      <c r="V52" s="335"/>
      <c r="W52" s="37" t="s">
        <v>70</v>
      </c>
      <c r="X52" s="322">
        <f>IFERROR(SUM(X51:X51),"0")</f>
        <v>0</v>
      </c>
      <c r="Y52" s="322">
        <f>IFERROR(SUM(Y51:Y51),"0")</f>
        <v>0</v>
      </c>
      <c r="Z52" s="322">
        <f>IFERROR(IF(Z51="",0,Z51),"0")</f>
        <v>0</v>
      </c>
      <c r="AA52" s="323"/>
      <c r="AB52" s="323"/>
      <c r="AC52" s="323"/>
    </row>
    <row r="53" spans="1:68" hidden="1" x14ac:dyDescent="0.2">
      <c r="A53" s="337"/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42"/>
      <c r="P53" s="333" t="s">
        <v>73</v>
      </c>
      <c r="Q53" s="334"/>
      <c r="R53" s="334"/>
      <c r="S53" s="334"/>
      <c r="T53" s="334"/>
      <c r="U53" s="334"/>
      <c r="V53" s="335"/>
      <c r="W53" s="37" t="s">
        <v>74</v>
      </c>
      <c r="X53" s="322">
        <f>IFERROR(SUMPRODUCT(X51:X51*H51:H51),"0")</f>
        <v>0</v>
      </c>
      <c r="Y53" s="322">
        <f>IFERROR(SUMPRODUCT(Y51:Y51*H51:H51),"0")</f>
        <v>0</v>
      </c>
      <c r="Z53" s="37"/>
      <c r="AA53" s="323"/>
      <c r="AB53" s="323"/>
      <c r="AC53" s="323"/>
    </row>
    <row r="54" spans="1:68" ht="14.25" hidden="1" customHeight="1" x14ac:dyDescent="0.25">
      <c r="A54" s="349" t="s">
        <v>116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37"/>
      <c r="Z54" s="337"/>
      <c r="AA54" s="316"/>
      <c r="AB54" s="316"/>
      <c r="AC54" s="316"/>
    </row>
    <row r="55" spans="1:68" ht="16.5" hidden="1" customHeight="1" x14ac:dyDescent="0.25">
      <c r="A55" s="54" t="s">
        <v>117</v>
      </c>
      <c r="B55" s="54" t="s">
        <v>118</v>
      </c>
      <c r="C55" s="31">
        <v>4301100087</v>
      </c>
      <c r="D55" s="326">
        <v>4607111039743</v>
      </c>
      <c r="E55" s="327"/>
      <c r="F55" s="319">
        <v>0.18</v>
      </c>
      <c r="G55" s="32">
        <v>6</v>
      </c>
      <c r="H55" s="319">
        <v>1.08</v>
      </c>
      <c r="I55" s="319">
        <v>2.34</v>
      </c>
      <c r="J55" s="32">
        <v>182</v>
      </c>
      <c r="K55" s="32" t="s">
        <v>80</v>
      </c>
      <c r="L55" s="32" t="s">
        <v>68</v>
      </c>
      <c r="M55" s="33" t="s">
        <v>69</v>
      </c>
      <c r="N55" s="33"/>
      <c r="O55" s="32">
        <v>365</v>
      </c>
      <c r="P55" s="40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29"/>
      <c r="R55" s="329"/>
      <c r="S55" s="329"/>
      <c r="T55" s="330"/>
      <c r="U55" s="34"/>
      <c r="V55" s="34"/>
      <c r="W55" s="35" t="s">
        <v>70</v>
      </c>
      <c r="X55" s="320">
        <v>0</v>
      </c>
      <c r="Y55" s="321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119</v>
      </c>
      <c r="AG55" s="67"/>
      <c r="AJ55" s="71" t="s">
        <v>72</v>
      </c>
      <c r="AK55" s="71">
        <v>1</v>
      </c>
      <c r="BB55" s="99" t="s">
        <v>82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41"/>
      <c r="B56" s="337"/>
      <c r="C56" s="337"/>
      <c r="D56" s="337"/>
      <c r="E56" s="337"/>
      <c r="F56" s="337"/>
      <c r="G56" s="337"/>
      <c r="H56" s="337"/>
      <c r="I56" s="337"/>
      <c r="J56" s="337"/>
      <c r="K56" s="337"/>
      <c r="L56" s="337"/>
      <c r="M56" s="337"/>
      <c r="N56" s="337"/>
      <c r="O56" s="342"/>
      <c r="P56" s="333" t="s">
        <v>73</v>
      </c>
      <c r="Q56" s="334"/>
      <c r="R56" s="334"/>
      <c r="S56" s="334"/>
      <c r="T56" s="334"/>
      <c r="U56" s="334"/>
      <c r="V56" s="335"/>
      <c r="W56" s="37" t="s">
        <v>70</v>
      </c>
      <c r="X56" s="322">
        <f>IFERROR(SUM(X55:X55),"0")</f>
        <v>0</v>
      </c>
      <c r="Y56" s="322">
        <f>IFERROR(SUM(Y55:Y55),"0")</f>
        <v>0</v>
      </c>
      <c r="Z56" s="322">
        <f>IFERROR(IF(Z55="",0,Z55),"0")</f>
        <v>0</v>
      </c>
      <c r="AA56" s="323"/>
      <c r="AB56" s="323"/>
      <c r="AC56" s="323"/>
    </row>
    <row r="57" spans="1:68" hidden="1" x14ac:dyDescent="0.2">
      <c r="A57" s="337"/>
      <c r="B57" s="337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  <c r="N57" s="337"/>
      <c r="O57" s="342"/>
      <c r="P57" s="333" t="s">
        <v>73</v>
      </c>
      <c r="Q57" s="334"/>
      <c r="R57" s="334"/>
      <c r="S57" s="334"/>
      <c r="T57" s="334"/>
      <c r="U57" s="334"/>
      <c r="V57" s="335"/>
      <c r="W57" s="37" t="s">
        <v>74</v>
      </c>
      <c r="X57" s="322">
        <f>IFERROR(SUMPRODUCT(X55:X55*H55:H55),"0")</f>
        <v>0</v>
      </c>
      <c r="Y57" s="322">
        <f>IFERROR(SUMPRODUCT(Y55:Y55*H55:H55),"0")</f>
        <v>0</v>
      </c>
      <c r="Z57" s="37"/>
      <c r="AA57" s="323"/>
      <c r="AB57" s="323"/>
      <c r="AC57" s="323"/>
    </row>
    <row r="58" spans="1:68" ht="14.25" hidden="1" customHeight="1" x14ac:dyDescent="0.25">
      <c r="A58" s="349" t="s">
        <v>77</v>
      </c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37"/>
      <c r="P58" s="337"/>
      <c r="Q58" s="337"/>
      <c r="R58" s="337"/>
      <c r="S58" s="337"/>
      <c r="T58" s="337"/>
      <c r="U58" s="337"/>
      <c r="V58" s="337"/>
      <c r="W58" s="337"/>
      <c r="X58" s="337"/>
      <c r="Y58" s="337"/>
      <c r="Z58" s="337"/>
      <c r="AA58" s="316"/>
      <c r="AB58" s="316"/>
      <c r="AC58" s="316"/>
    </row>
    <row r="59" spans="1:68" ht="16.5" hidden="1" customHeight="1" x14ac:dyDescent="0.25">
      <c r="A59" s="54" t="s">
        <v>120</v>
      </c>
      <c r="B59" s="54" t="s">
        <v>121</v>
      </c>
      <c r="C59" s="31">
        <v>4301132194</v>
      </c>
      <c r="D59" s="326">
        <v>4607111039712</v>
      </c>
      <c r="E59" s="327"/>
      <c r="F59" s="319">
        <v>0.2</v>
      </c>
      <c r="G59" s="32">
        <v>6</v>
      </c>
      <c r="H59" s="319">
        <v>1.2</v>
      </c>
      <c r="I59" s="319">
        <v>1.56</v>
      </c>
      <c r="J59" s="32">
        <v>140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8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29"/>
      <c r="R59" s="329"/>
      <c r="S59" s="329"/>
      <c r="T59" s="330"/>
      <c r="U59" s="34"/>
      <c r="V59" s="34"/>
      <c r="W59" s="35" t="s">
        <v>70</v>
      </c>
      <c r="X59" s="320">
        <v>0</v>
      </c>
      <c r="Y59" s="321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122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41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2"/>
      <c r="P60" s="333" t="s">
        <v>73</v>
      </c>
      <c r="Q60" s="334"/>
      <c r="R60" s="334"/>
      <c r="S60" s="334"/>
      <c r="T60" s="334"/>
      <c r="U60" s="334"/>
      <c r="V60" s="335"/>
      <c r="W60" s="37" t="s">
        <v>70</v>
      </c>
      <c r="X60" s="322">
        <f>IFERROR(SUM(X59:X59),"0")</f>
        <v>0</v>
      </c>
      <c r="Y60" s="322">
        <f>IFERROR(SUM(Y59:Y59),"0")</f>
        <v>0</v>
      </c>
      <c r="Z60" s="322">
        <f>IFERROR(IF(Z59="",0,Z59),"0")</f>
        <v>0</v>
      </c>
      <c r="AA60" s="323"/>
      <c r="AB60" s="323"/>
      <c r="AC60" s="323"/>
    </row>
    <row r="61" spans="1:68" hidden="1" x14ac:dyDescent="0.2">
      <c r="A61" s="337"/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42"/>
      <c r="P61" s="333" t="s">
        <v>73</v>
      </c>
      <c r="Q61" s="334"/>
      <c r="R61" s="334"/>
      <c r="S61" s="334"/>
      <c r="T61" s="334"/>
      <c r="U61" s="334"/>
      <c r="V61" s="335"/>
      <c r="W61" s="37" t="s">
        <v>74</v>
      </c>
      <c r="X61" s="322">
        <f>IFERROR(SUMPRODUCT(X59:X59*H59:H59),"0")</f>
        <v>0</v>
      </c>
      <c r="Y61" s="322">
        <f>IFERROR(SUMPRODUCT(Y59:Y59*H59:H59),"0")</f>
        <v>0</v>
      </c>
      <c r="Z61" s="37"/>
      <c r="AA61" s="323"/>
      <c r="AB61" s="323"/>
      <c r="AC61" s="323"/>
    </row>
    <row r="62" spans="1:68" ht="14.25" hidden="1" customHeight="1" x14ac:dyDescent="0.25">
      <c r="A62" s="349" t="s">
        <v>123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16"/>
      <c r="AB62" s="316"/>
      <c r="AC62" s="316"/>
    </row>
    <row r="63" spans="1:68" ht="16.5" hidden="1" customHeight="1" x14ac:dyDescent="0.25">
      <c r="A63" s="54" t="s">
        <v>124</v>
      </c>
      <c r="B63" s="54" t="s">
        <v>125</v>
      </c>
      <c r="C63" s="31">
        <v>4301136018</v>
      </c>
      <c r="D63" s="326">
        <v>4607111037008</v>
      </c>
      <c r="E63" s="327"/>
      <c r="F63" s="319">
        <v>0.36</v>
      </c>
      <c r="G63" s="32">
        <v>4</v>
      </c>
      <c r="H63" s="319">
        <v>1.44</v>
      </c>
      <c r="I63" s="319">
        <v>1.74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9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29"/>
      <c r="R63" s="329"/>
      <c r="S63" s="329"/>
      <c r="T63" s="330"/>
      <c r="U63" s="34"/>
      <c r="V63" s="34"/>
      <c r="W63" s="35" t="s">
        <v>70</v>
      </c>
      <c r="X63" s="320">
        <v>0</v>
      </c>
      <c r="Y63" s="321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126</v>
      </c>
      <c r="AG63" s="67"/>
      <c r="AJ63" s="71" t="s">
        <v>72</v>
      </c>
      <c r="AK63" s="71">
        <v>1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hidden="1" customHeight="1" x14ac:dyDescent="0.25">
      <c r="A64" s="54" t="s">
        <v>127</v>
      </c>
      <c r="B64" s="54" t="s">
        <v>128</v>
      </c>
      <c r="C64" s="31">
        <v>4301136015</v>
      </c>
      <c r="D64" s="326">
        <v>4607111037398</v>
      </c>
      <c r="E64" s="327"/>
      <c r="F64" s="319">
        <v>0.09</v>
      </c>
      <c r="G64" s="32">
        <v>24</v>
      </c>
      <c r="H64" s="319">
        <v>2.16</v>
      </c>
      <c r="I64" s="319">
        <v>4.0199999999999996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0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29"/>
      <c r="R64" s="329"/>
      <c r="S64" s="329"/>
      <c r="T64" s="330"/>
      <c r="U64" s="34"/>
      <c r="V64" s="34"/>
      <c r="W64" s="35" t="s">
        <v>70</v>
      </c>
      <c r="X64" s="320">
        <v>0</v>
      </c>
      <c r="Y64" s="321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126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41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2"/>
      <c r="P65" s="333" t="s">
        <v>73</v>
      </c>
      <c r="Q65" s="334"/>
      <c r="R65" s="334"/>
      <c r="S65" s="334"/>
      <c r="T65" s="334"/>
      <c r="U65" s="334"/>
      <c r="V65" s="335"/>
      <c r="W65" s="37" t="s">
        <v>70</v>
      </c>
      <c r="X65" s="322">
        <f>IFERROR(SUM(X63:X64),"0")</f>
        <v>0</v>
      </c>
      <c r="Y65" s="322">
        <f>IFERROR(SUM(Y63:Y64),"0")</f>
        <v>0</v>
      </c>
      <c r="Z65" s="322">
        <f>IFERROR(IF(Z63="",0,Z63),"0")+IFERROR(IF(Z64="",0,Z64),"0")</f>
        <v>0</v>
      </c>
      <c r="AA65" s="323"/>
      <c r="AB65" s="323"/>
      <c r="AC65" s="323"/>
    </row>
    <row r="66" spans="1:68" hidden="1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2"/>
      <c r="P66" s="333" t="s">
        <v>73</v>
      </c>
      <c r="Q66" s="334"/>
      <c r="R66" s="334"/>
      <c r="S66" s="334"/>
      <c r="T66" s="334"/>
      <c r="U66" s="334"/>
      <c r="V66" s="335"/>
      <c r="W66" s="37" t="s">
        <v>74</v>
      </c>
      <c r="X66" s="322">
        <f>IFERROR(SUMPRODUCT(X63:X64*H63:H64),"0")</f>
        <v>0</v>
      </c>
      <c r="Y66" s="322">
        <f>IFERROR(SUMPRODUCT(Y63:Y64*H63:H64),"0")</f>
        <v>0</v>
      </c>
      <c r="Z66" s="37"/>
      <c r="AA66" s="323"/>
      <c r="AB66" s="323"/>
      <c r="AC66" s="323"/>
    </row>
    <row r="67" spans="1:68" ht="14.25" hidden="1" customHeight="1" x14ac:dyDescent="0.25">
      <c r="A67" s="349" t="s">
        <v>129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6"/>
      <c r="AB67" s="316"/>
      <c r="AC67" s="316"/>
    </row>
    <row r="68" spans="1:68" ht="16.5" hidden="1" customHeight="1" x14ac:dyDescent="0.25">
      <c r="A68" s="54" t="s">
        <v>130</v>
      </c>
      <c r="B68" s="54" t="s">
        <v>131</v>
      </c>
      <c r="C68" s="31">
        <v>4301135664</v>
      </c>
      <c r="D68" s="326">
        <v>4607111039705</v>
      </c>
      <c r="E68" s="327"/>
      <c r="F68" s="319">
        <v>0.2</v>
      </c>
      <c r="G68" s="32">
        <v>6</v>
      </c>
      <c r="H68" s="319">
        <v>1.2</v>
      </c>
      <c r="I68" s="31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1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29"/>
      <c r="R68" s="329"/>
      <c r="S68" s="329"/>
      <c r="T68" s="330"/>
      <c r="U68" s="34"/>
      <c r="V68" s="34"/>
      <c r="W68" s="35" t="s">
        <v>70</v>
      </c>
      <c r="X68" s="320">
        <v>0</v>
      </c>
      <c r="Y68" s="32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4301135665</v>
      </c>
      <c r="D69" s="326">
        <v>4607111039729</v>
      </c>
      <c r="E69" s="327"/>
      <c r="F69" s="319">
        <v>0.2</v>
      </c>
      <c r="G69" s="32">
        <v>6</v>
      </c>
      <c r="H69" s="319">
        <v>1.2</v>
      </c>
      <c r="I69" s="319">
        <v>1.56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2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29"/>
      <c r="R69" s="329"/>
      <c r="S69" s="329"/>
      <c r="T69" s="330"/>
      <c r="U69" s="34"/>
      <c r="V69" s="34"/>
      <c r="W69" s="35" t="s">
        <v>70</v>
      </c>
      <c r="X69" s="320">
        <v>0</v>
      </c>
      <c r="Y69" s="321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134</v>
      </c>
      <c r="AG69" s="67"/>
      <c r="AJ69" s="71" t="s">
        <v>72</v>
      </c>
      <c r="AK69" s="71">
        <v>1</v>
      </c>
      <c r="BB69" s="109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135</v>
      </c>
      <c r="B70" s="54" t="s">
        <v>136</v>
      </c>
      <c r="C70" s="31">
        <v>4301135702</v>
      </c>
      <c r="D70" s="326">
        <v>4620207490228</v>
      </c>
      <c r="E70" s="327"/>
      <c r="F70" s="319">
        <v>0.2</v>
      </c>
      <c r="G70" s="32">
        <v>6</v>
      </c>
      <c r="H70" s="319">
        <v>1.2</v>
      </c>
      <c r="I70" s="31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1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29"/>
      <c r="R70" s="329"/>
      <c r="S70" s="329"/>
      <c r="T70" s="330"/>
      <c r="U70" s="34"/>
      <c r="V70" s="34"/>
      <c r="W70" s="35" t="s">
        <v>70</v>
      </c>
      <c r="X70" s="320">
        <v>0</v>
      </c>
      <c r="Y70" s="32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134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41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2"/>
      <c r="P71" s="333" t="s">
        <v>73</v>
      </c>
      <c r="Q71" s="334"/>
      <c r="R71" s="334"/>
      <c r="S71" s="334"/>
      <c r="T71" s="334"/>
      <c r="U71" s="334"/>
      <c r="V71" s="335"/>
      <c r="W71" s="37" t="s">
        <v>70</v>
      </c>
      <c r="X71" s="322">
        <f>IFERROR(SUM(X68:X70),"0")</f>
        <v>0</v>
      </c>
      <c r="Y71" s="322">
        <f>IFERROR(SUM(Y68:Y70),"0")</f>
        <v>0</v>
      </c>
      <c r="Z71" s="322">
        <f>IFERROR(IF(Z68="",0,Z68),"0")+IFERROR(IF(Z69="",0,Z69),"0")+IFERROR(IF(Z70="",0,Z70),"0")</f>
        <v>0</v>
      </c>
      <c r="AA71" s="323"/>
      <c r="AB71" s="323"/>
      <c r="AC71" s="323"/>
    </row>
    <row r="72" spans="1:68" hidden="1" x14ac:dyDescent="0.2">
      <c r="A72" s="337"/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42"/>
      <c r="P72" s="333" t="s">
        <v>73</v>
      </c>
      <c r="Q72" s="334"/>
      <c r="R72" s="334"/>
      <c r="S72" s="334"/>
      <c r="T72" s="334"/>
      <c r="U72" s="334"/>
      <c r="V72" s="335"/>
      <c r="W72" s="37" t="s">
        <v>74</v>
      </c>
      <c r="X72" s="322">
        <f>IFERROR(SUMPRODUCT(X68:X70*H68:H70),"0")</f>
        <v>0</v>
      </c>
      <c r="Y72" s="322">
        <f>IFERROR(SUMPRODUCT(Y68:Y70*H68:H70),"0")</f>
        <v>0</v>
      </c>
      <c r="Z72" s="37"/>
      <c r="AA72" s="323"/>
      <c r="AB72" s="323"/>
      <c r="AC72" s="323"/>
    </row>
    <row r="73" spans="1:68" ht="16.5" hidden="1" customHeight="1" x14ac:dyDescent="0.25">
      <c r="A73" s="336" t="s">
        <v>137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15"/>
      <c r="AB73" s="315"/>
      <c r="AC73" s="315"/>
    </row>
    <row r="74" spans="1:68" ht="14.25" hidden="1" customHeight="1" x14ac:dyDescent="0.25">
      <c r="A74" s="349" t="s">
        <v>64</v>
      </c>
      <c r="B74" s="337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37"/>
      <c r="P74" s="337"/>
      <c r="Q74" s="337"/>
      <c r="R74" s="337"/>
      <c r="S74" s="337"/>
      <c r="T74" s="337"/>
      <c r="U74" s="337"/>
      <c r="V74" s="337"/>
      <c r="W74" s="337"/>
      <c r="X74" s="337"/>
      <c r="Y74" s="337"/>
      <c r="Z74" s="337"/>
      <c r="AA74" s="316"/>
      <c r="AB74" s="316"/>
      <c r="AC74" s="316"/>
    </row>
    <row r="75" spans="1:68" ht="27" hidden="1" customHeight="1" x14ac:dyDescent="0.25">
      <c r="A75" s="54" t="s">
        <v>138</v>
      </c>
      <c r="B75" s="54" t="s">
        <v>139</v>
      </c>
      <c r="C75" s="31">
        <v>4301070977</v>
      </c>
      <c r="D75" s="326">
        <v>4607111037411</v>
      </c>
      <c r="E75" s="327"/>
      <c r="F75" s="319">
        <v>2.7</v>
      </c>
      <c r="G75" s="32">
        <v>1</v>
      </c>
      <c r="H75" s="319">
        <v>2.7</v>
      </c>
      <c r="I75" s="319">
        <v>2.8132000000000001</v>
      </c>
      <c r="J75" s="32">
        <v>234</v>
      </c>
      <c r="K75" s="32" t="s">
        <v>140</v>
      </c>
      <c r="L75" s="32" t="s">
        <v>108</v>
      </c>
      <c r="M75" s="33" t="s">
        <v>69</v>
      </c>
      <c r="N75" s="33"/>
      <c r="O75" s="32">
        <v>180</v>
      </c>
      <c r="P75" s="49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29"/>
      <c r="R75" s="329"/>
      <c r="S75" s="329"/>
      <c r="T75" s="330"/>
      <c r="U75" s="34"/>
      <c r="V75" s="34"/>
      <c r="W75" s="35" t="s">
        <v>70</v>
      </c>
      <c r="X75" s="320">
        <v>0</v>
      </c>
      <c r="Y75" s="321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141</v>
      </c>
      <c r="AG75" s="67"/>
      <c r="AJ75" s="71" t="s">
        <v>109</v>
      </c>
      <c r="AK75" s="71">
        <v>18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hidden="1" customHeight="1" x14ac:dyDescent="0.25">
      <c r="A76" s="54" t="s">
        <v>142</v>
      </c>
      <c r="B76" s="54" t="s">
        <v>143</v>
      </c>
      <c r="C76" s="31">
        <v>4301070981</v>
      </c>
      <c r="D76" s="326">
        <v>4607111036728</v>
      </c>
      <c r="E76" s="327"/>
      <c r="F76" s="319">
        <v>5</v>
      </c>
      <c r="G76" s="32">
        <v>1</v>
      </c>
      <c r="H76" s="319">
        <v>5</v>
      </c>
      <c r="I76" s="319">
        <v>5.2131999999999996</v>
      </c>
      <c r="J76" s="32">
        <v>144</v>
      </c>
      <c r="K76" s="32" t="s">
        <v>67</v>
      </c>
      <c r="L76" s="32" t="s">
        <v>108</v>
      </c>
      <c r="M76" s="33" t="s">
        <v>69</v>
      </c>
      <c r="N76" s="33"/>
      <c r="O76" s="32">
        <v>180</v>
      </c>
      <c r="P76" s="4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29"/>
      <c r="R76" s="329"/>
      <c r="S76" s="329"/>
      <c r="T76" s="330"/>
      <c r="U76" s="34"/>
      <c r="V76" s="34"/>
      <c r="W76" s="35" t="s">
        <v>70</v>
      </c>
      <c r="X76" s="320">
        <v>0</v>
      </c>
      <c r="Y76" s="321">
        <f>IFERROR(IF(X76="","",X76),"")</f>
        <v>0</v>
      </c>
      <c r="Z76" s="36">
        <f>IFERROR(IF(X76="","",X76*0.00866),"")</f>
        <v>0</v>
      </c>
      <c r="AA76" s="56"/>
      <c r="AB76" s="57"/>
      <c r="AC76" s="114" t="s">
        <v>141</v>
      </c>
      <c r="AG76" s="67"/>
      <c r="AJ76" s="71" t="s">
        <v>109</v>
      </c>
      <c r="AK76" s="71">
        <v>12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idden="1" x14ac:dyDescent="0.2">
      <c r="A77" s="341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2"/>
      <c r="P77" s="333" t="s">
        <v>73</v>
      </c>
      <c r="Q77" s="334"/>
      <c r="R77" s="334"/>
      <c r="S77" s="334"/>
      <c r="T77" s="334"/>
      <c r="U77" s="334"/>
      <c r="V77" s="335"/>
      <c r="W77" s="37" t="s">
        <v>70</v>
      </c>
      <c r="X77" s="322">
        <f>IFERROR(SUM(X75:X76),"0")</f>
        <v>0</v>
      </c>
      <c r="Y77" s="322">
        <f>IFERROR(SUM(Y75:Y76),"0")</f>
        <v>0</v>
      </c>
      <c r="Z77" s="322">
        <f>IFERROR(IF(Z75="",0,Z75),"0")+IFERROR(IF(Z76="",0,Z76),"0")</f>
        <v>0</v>
      </c>
      <c r="AA77" s="323"/>
      <c r="AB77" s="323"/>
      <c r="AC77" s="323"/>
    </row>
    <row r="78" spans="1:68" hidden="1" x14ac:dyDescent="0.2">
      <c r="A78" s="337"/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42"/>
      <c r="P78" s="333" t="s">
        <v>73</v>
      </c>
      <c r="Q78" s="334"/>
      <c r="R78" s="334"/>
      <c r="S78" s="334"/>
      <c r="T78" s="334"/>
      <c r="U78" s="334"/>
      <c r="V78" s="335"/>
      <c r="W78" s="37" t="s">
        <v>74</v>
      </c>
      <c r="X78" s="322">
        <f>IFERROR(SUMPRODUCT(X75:X76*H75:H76),"0")</f>
        <v>0</v>
      </c>
      <c r="Y78" s="322">
        <f>IFERROR(SUMPRODUCT(Y75:Y76*H75:H76),"0")</f>
        <v>0</v>
      </c>
      <c r="Z78" s="37"/>
      <c r="AA78" s="323"/>
      <c r="AB78" s="323"/>
      <c r="AC78" s="323"/>
    </row>
    <row r="79" spans="1:68" ht="16.5" hidden="1" customHeight="1" x14ac:dyDescent="0.25">
      <c r="A79" s="336" t="s">
        <v>144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15"/>
      <c r="AB79" s="315"/>
      <c r="AC79" s="315"/>
    </row>
    <row r="80" spans="1:68" ht="14.25" hidden="1" customHeight="1" x14ac:dyDescent="0.25">
      <c r="A80" s="349" t="s">
        <v>129</v>
      </c>
      <c r="B80" s="337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7"/>
      <c r="AA80" s="316"/>
      <c r="AB80" s="316"/>
      <c r="AC80" s="316"/>
    </row>
    <row r="81" spans="1:68" ht="27" hidden="1" customHeight="1" x14ac:dyDescent="0.25">
      <c r="A81" s="54" t="s">
        <v>145</v>
      </c>
      <c r="B81" s="54" t="s">
        <v>146</v>
      </c>
      <c r="C81" s="31">
        <v>4301135574</v>
      </c>
      <c r="D81" s="326">
        <v>4607111033659</v>
      </c>
      <c r="E81" s="327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4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29"/>
      <c r="R81" s="329"/>
      <c r="S81" s="329"/>
      <c r="T81" s="330"/>
      <c r="U81" s="34"/>
      <c r="V81" s="34"/>
      <c r="W81" s="35" t="s">
        <v>70</v>
      </c>
      <c r="X81" s="320">
        <v>0</v>
      </c>
      <c r="Y81" s="321">
        <f>IFERROR(IF(X81="","",X81),"")</f>
        <v>0</v>
      </c>
      <c r="Z81" s="36">
        <f>IFERROR(IF(X81="","",X81*0.01788),"")</f>
        <v>0</v>
      </c>
      <c r="AA81" s="56"/>
      <c r="AB81" s="57"/>
      <c r="AC81" s="116" t="s">
        <v>147</v>
      </c>
      <c r="AG81" s="67"/>
      <c r="AJ81" s="71" t="s">
        <v>72</v>
      </c>
      <c r="AK81" s="71">
        <v>1</v>
      </c>
      <c r="BB81" s="117" t="s">
        <v>82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hidden="1" customHeight="1" x14ac:dyDescent="0.25">
      <c r="A82" s="54" t="s">
        <v>148</v>
      </c>
      <c r="B82" s="54" t="s">
        <v>149</v>
      </c>
      <c r="C82" s="31">
        <v>4301135586</v>
      </c>
      <c r="D82" s="326">
        <v>4607111033659</v>
      </c>
      <c r="E82" s="327"/>
      <c r="F82" s="319">
        <v>0.3</v>
      </c>
      <c r="G82" s="32">
        <v>6</v>
      </c>
      <c r="H82" s="319">
        <v>1.8</v>
      </c>
      <c r="I82" s="319">
        <v>2.2218</v>
      </c>
      <c r="J82" s="32">
        <v>140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48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29"/>
      <c r="R82" s="329"/>
      <c r="S82" s="329"/>
      <c r="T82" s="330"/>
      <c r="U82" s="34"/>
      <c r="V82" s="34"/>
      <c r="W82" s="35" t="s">
        <v>70</v>
      </c>
      <c r="X82" s="320">
        <v>0</v>
      </c>
      <c r="Y82" s="321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147</v>
      </c>
      <c r="AG82" s="67"/>
      <c r="AJ82" s="71" t="s">
        <v>72</v>
      </c>
      <c r="AK82" s="71">
        <v>1</v>
      </c>
      <c r="BB82" s="119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idden="1" x14ac:dyDescent="0.2">
      <c r="A83" s="341"/>
      <c r="B83" s="337"/>
      <c r="C83" s="337"/>
      <c r="D83" s="337"/>
      <c r="E83" s="337"/>
      <c r="F83" s="337"/>
      <c r="G83" s="337"/>
      <c r="H83" s="337"/>
      <c r="I83" s="337"/>
      <c r="J83" s="337"/>
      <c r="K83" s="337"/>
      <c r="L83" s="337"/>
      <c r="M83" s="337"/>
      <c r="N83" s="337"/>
      <c r="O83" s="342"/>
      <c r="P83" s="333" t="s">
        <v>73</v>
      </c>
      <c r="Q83" s="334"/>
      <c r="R83" s="334"/>
      <c r="S83" s="334"/>
      <c r="T83" s="334"/>
      <c r="U83" s="334"/>
      <c r="V83" s="335"/>
      <c r="W83" s="37" t="s">
        <v>70</v>
      </c>
      <c r="X83" s="322">
        <f>IFERROR(SUM(X81:X82),"0")</f>
        <v>0</v>
      </c>
      <c r="Y83" s="322">
        <f>IFERROR(SUM(Y81:Y82),"0")</f>
        <v>0</v>
      </c>
      <c r="Z83" s="322">
        <f>IFERROR(IF(Z81="",0,Z81),"0")+IFERROR(IF(Z82="",0,Z82),"0")</f>
        <v>0</v>
      </c>
      <c r="AA83" s="323"/>
      <c r="AB83" s="323"/>
      <c r="AC83" s="323"/>
    </row>
    <row r="84" spans="1:68" hidden="1" x14ac:dyDescent="0.2">
      <c r="A84" s="337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42"/>
      <c r="P84" s="333" t="s">
        <v>73</v>
      </c>
      <c r="Q84" s="334"/>
      <c r="R84" s="334"/>
      <c r="S84" s="334"/>
      <c r="T84" s="334"/>
      <c r="U84" s="334"/>
      <c r="V84" s="335"/>
      <c r="W84" s="37" t="s">
        <v>74</v>
      </c>
      <c r="X84" s="322">
        <f>IFERROR(SUMPRODUCT(X81:X82*H81:H82),"0")</f>
        <v>0</v>
      </c>
      <c r="Y84" s="322">
        <f>IFERROR(SUMPRODUCT(Y81:Y82*H81:H82),"0")</f>
        <v>0</v>
      </c>
      <c r="Z84" s="37"/>
      <c r="AA84" s="323"/>
      <c r="AB84" s="323"/>
      <c r="AC84" s="323"/>
    </row>
    <row r="85" spans="1:68" ht="16.5" hidden="1" customHeight="1" x14ac:dyDescent="0.25">
      <c r="A85" s="336" t="s">
        <v>150</v>
      </c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37"/>
      <c r="P85" s="337"/>
      <c r="Q85" s="337"/>
      <c r="R85" s="337"/>
      <c r="S85" s="337"/>
      <c r="T85" s="337"/>
      <c r="U85" s="337"/>
      <c r="V85" s="337"/>
      <c r="W85" s="337"/>
      <c r="X85" s="337"/>
      <c r="Y85" s="337"/>
      <c r="Z85" s="337"/>
      <c r="AA85" s="315"/>
      <c r="AB85" s="315"/>
      <c r="AC85" s="315"/>
    </row>
    <row r="86" spans="1:68" ht="14.25" hidden="1" customHeight="1" x14ac:dyDescent="0.25">
      <c r="A86" s="349" t="s">
        <v>151</v>
      </c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  <c r="V86" s="337"/>
      <c r="W86" s="337"/>
      <c r="X86" s="337"/>
      <c r="Y86" s="337"/>
      <c r="Z86" s="337"/>
      <c r="AA86" s="316"/>
      <c r="AB86" s="316"/>
      <c r="AC86" s="316"/>
    </row>
    <row r="87" spans="1:68" ht="27" customHeight="1" x14ac:dyDescent="0.25">
      <c r="A87" s="54" t="s">
        <v>152</v>
      </c>
      <c r="B87" s="54" t="s">
        <v>153</v>
      </c>
      <c r="C87" s="31">
        <v>4301131047</v>
      </c>
      <c r="D87" s="326">
        <v>4607111034120</v>
      </c>
      <c r="E87" s="327"/>
      <c r="F87" s="319">
        <v>0.3</v>
      </c>
      <c r="G87" s="32">
        <v>12</v>
      </c>
      <c r="H87" s="319">
        <v>3.6</v>
      </c>
      <c r="I87" s="319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5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29"/>
      <c r="R87" s="329"/>
      <c r="S87" s="329"/>
      <c r="T87" s="330"/>
      <c r="U87" s="34"/>
      <c r="V87" s="34"/>
      <c r="W87" s="35" t="s">
        <v>70</v>
      </c>
      <c r="X87" s="320">
        <v>42</v>
      </c>
      <c r="Y87" s="321">
        <f>IFERROR(IF(X87="","",X87),"")</f>
        <v>42</v>
      </c>
      <c r="Z87" s="36">
        <f>IFERROR(IF(X87="","",X87*0.01788),"")</f>
        <v>0.75095999999999996</v>
      </c>
      <c r="AA87" s="56"/>
      <c r="AB87" s="57"/>
      <c r="AC87" s="120" t="s">
        <v>154</v>
      </c>
      <c r="AG87" s="67"/>
      <c r="AJ87" s="71" t="s">
        <v>72</v>
      </c>
      <c r="AK87" s="71">
        <v>1</v>
      </c>
      <c r="BB87" s="121" t="s">
        <v>82</v>
      </c>
      <c r="BM87" s="67">
        <f>IFERROR(X87*I87,"0")</f>
        <v>180.75120000000001</v>
      </c>
      <c r="BN87" s="67">
        <f>IFERROR(Y87*I87,"0")</f>
        <v>180.75120000000001</v>
      </c>
      <c r="BO87" s="67">
        <f>IFERROR(X87/J87,"0")</f>
        <v>0.6</v>
      </c>
      <c r="BP87" s="67">
        <f>IFERROR(Y87/J87,"0")</f>
        <v>0.6</v>
      </c>
    </row>
    <row r="88" spans="1:68" ht="27" customHeight="1" x14ac:dyDescent="0.25">
      <c r="A88" s="54" t="s">
        <v>155</v>
      </c>
      <c r="B88" s="54" t="s">
        <v>156</v>
      </c>
      <c r="C88" s="31">
        <v>4301131046</v>
      </c>
      <c r="D88" s="326">
        <v>4607111034137</v>
      </c>
      <c r="E88" s="327"/>
      <c r="F88" s="319">
        <v>0.3</v>
      </c>
      <c r="G88" s="32">
        <v>12</v>
      </c>
      <c r="H88" s="319">
        <v>3.6</v>
      </c>
      <c r="I88" s="319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5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29"/>
      <c r="R88" s="329"/>
      <c r="S88" s="329"/>
      <c r="T88" s="330"/>
      <c r="U88" s="34"/>
      <c r="V88" s="34"/>
      <c r="W88" s="35" t="s">
        <v>70</v>
      </c>
      <c r="X88" s="320">
        <v>42</v>
      </c>
      <c r="Y88" s="321">
        <f>IFERROR(IF(X88="","",X88),"")</f>
        <v>42</v>
      </c>
      <c r="Z88" s="36">
        <f>IFERROR(IF(X88="","",X88*0.01788),"")</f>
        <v>0.75095999999999996</v>
      </c>
      <c r="AA88" s="56"/>
      <c r="AB88" s="57"/>
      <c r="AC88" s="122" t="s">
        <v>157</v>
      </c>
      <c r="AG88" s="67"/>
      <c r="AJ88" s="71" t="s">
        <v>72</v>
      </c>
      <c r="AK88" s="71">
        <v>1</v>
      </c>
      <c r="BB88" s="123" t="s">
        <v>82</v>
      </c>
      <c r="BM88" s="67">
        <f>IFERROR(X88*I88,"0")</f>
        <v>180.75120000000001</v>
      </c>
      <c r="BN88" s="67">
        <f>IFERROR(Y88*I88,"0")</f>
        <v>180.75120000000001</v>
      </c>
      <c r="BO88" s="67">
        <f>IFERROR(X88/J88,"0")</f>
        <v>0.6</v>
      </c>
      <c r="BP88" s="67">
        <f>IFERROR(Y88/J88,"0")</f>
        <v>0.6</v>
      </c>
    </row>
    <row r="89" spans="1:68" x14ac:dyDescent="0.2">
      <c r="A89" s="341"/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42"/>
      <c r="P89" s="333" t="s">
        <v>73</v>
      </c>
      <c r="Q89" s="334"/>
      <c r="R89" s="334"/>
      <c r="S89" s="334"/>
      <c r="T89" s="334"/>
      <c r="U89" s="334"/>
      <c r="V89" s="335"/>
      <c r="W89" s="37" t="s">
        <v>70</v>
      </c>
      <c r="X89" s="322">
        <f>IFERROR(SUM(X87:X88),"0")</f>
        <v>84</v>
      </c>
      <c r="Y89" s="322">
        <f>IFERROR(SUM(Y87:Y88),"0")</f>
        <v>84</v>
      </c>
      <c r="Z89" s="322">
        <f>IFERROR(IF(Z87="",0,Z87),"0")+IFERROR(IF(Z88="",0,Z88),"0")</f>
        <v>1.5019199999999999</v>
      </c>
      <c r="AA89" s="323"/>
      <c r="AB89" s="323"/>
      <c r="AC89" s="323"/>
    </row>
    <row r="90" spans="1:68" x14ac:dyDescent="0.2">
      <c r="A90" s="337"/>
      <c r="B90" s="337"/>
      <c r="C90" s="337"/>
      <c r="D90" s="337"/>
      <c r="E90" s="337"/>
      <c r="F90" s="337"/>
      <c r="G90" s="337"/>
      <c r="H90" s="337"/>
      <c r="I90" s="337"/>
      <c r="J90" s="337"/>
      <c r="K90" s="337"/>
      <c r="L90" s="337"/>
      <c r="M90" s="337"/>
      <c r="N90" s="337"/>
      <c r="O90" s="342"/>
      <c r="P90" s="333" t="s">
        <v>73</v>
      </c>
      <c r="Q90" s="334"/>
      <c r="R90" s="334"/>
      <c r="S90" s="334"/>
      <c r="T90" s="334"/>
      <c r="U90" s="334"/>
      <c r="V90" s="335"/>
      <c r="W90" s="37" t="s">
        <v>74</v>
      </c>
      <c r="X90" s="322">
        <f>IFERROR(SUMPRODUCT(X87:X88*H87:H88),"0")</f>
        <v>302.40000000000003</v>
      </c>
      <c r="Y90" s="322">
        <f>IFERROR(SUMPRODUCT(Y87:Y88*H87:H88),"0")</f>
        <v>302.40000000000003</v>
      </c>
      <c r="Z90" s="37"/>
      <c r="AA90" s="323"/>
      <c r="AB90" s="323"/>
      <c r="AC90" s="323"/>
    </row>
    <row r="91" spans="1:68" ht="16.5" hidden="1" customHeight="1" x14ac:dyDescent="0.25">
      <c r="A91" s="336" t="s">
        <v>158</v>
      </c>
      <c r="B91" s="337"/>
      <c r="C91" s="337"/>
      <c r="D91" s="337"/>
      <c r="E91" s="337"/>
      <c r="F91" s="337"/>
      <c r="G91" s="337"/>
      <c r="H91" s="337"/>
      <c r="I91" s="337"/>
      <c r="J91" s="337"/>
      <c r="K91" s="337"/>
      <c r="L91" s="337"/>
      <c r="M91" s="337"/>
      <c r="N91" s="337"/>
      <c r="O91" s="337"/>
      <c r="P91" s="337"/>
      <c r="Q91" s="337"/>
      <c r="R91" s="337"/>
      <c r="S91" s="337"/>
      <c r="T91" s="337"/>
      <c r="U91" s="337"/>
      <c r="V91" s="337"/>
      <c r="W91" s="337"/>
      <c r="X91" s="337"/>
      <c r="Y91" s="337"/>
      <c r="Z91" s="337"/>
      <c r="AA91" s="315"/>
      <c r="AB91" s="315"/>
      <c r="AC91" s="315"/>
    </row>
    <row r="92" spans="1:68" ht="14.25" hidden="1" customHeight="1" x14ac:dyDescent="0.25">
      <c r="A92" s="349" t="s">
        <v>129</v>
      </c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37"/>
      <c r="P92" s="337"/>
      <c r="Q92" s="337"/>
      <c r="R92" s="337"/>
      <c r="S92" s="337"/>
      <c r="T92" s="337"/>
      <c r="U92" s="337"/>
      <c r="V92" s="337"/>
      <c r="W92" s="337"/>
      <c r="X92" s="337"/>
      <c r="Y92" s="337"/>
      <c r="Z92" s="337"/>
      <c r="AA92" s="316"/>
      <c r="AB92" s="316"/>
      <c r="AC92" s="316"/>
    </row>
    <row r="93" spans="1:68" ht="27" customHeight="1" x14ac:dyDescent="0.25">
      <c r="A93" s="54" t="s">
        <v>159</v>
      </c>
      <c r="B93" s="54" t="s">
        <v>160</v>
      </c>
      <c r="C93" s="31">
        <v>4301135763</v>
      </c>
      <c r="D93" s="326">
        <v>4620207491027</v>
      </c>
      <c r="E93" s="327"/>
      <c r="F93" s="319">
        <v>0.24</v>
      </c>
      <c r="G93" s="32">
        <v>12</v>
      </c>
      <c r="H93" s="319">
        <v>2.88</v>
      </c>
      <c r="I93" s="31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60" t="s">
        <v>161</v>
      </c>
      <c r="Q93" s="329"/>
      <c r="R93" s="329"/>
      <c r="S93" s="329"/>
      <c r="T93" s="330"/>
      <c r="U93" s="34"/>
      <c r="V93" s="34"/>
      <c r="W93" s="35" t="s">
        <v>70</v>
      </c>
      <c r="X93" s="320">
        <v>14</v>
      </c>
      <c r="Y93" s="321">
        <f t="shared" ref="Y93:Y98" si="6">IFERROR(IF(X93="","",X93),"")</f>
        <v>14</v>
      </c>
      <c r="Z93" s="36">
        <f t="shared" ref="Z93:Z98" si="7">IFERROR(IF(X93="","",X93*0.01788),"")</f>
        <v>0.25031999999999999</v>
      </c>
      <c r="AA93" s="56"/>
      <c r="AB93" s="57"/>
      <c r="AC93" s="124" t="s">
        <v>147</v>
      </c>
      <c r="AG93" s="67"/>
      <c r="AJ93" s="71" t="s">
        <v>72</v>
      </c>
      <c r="AK93" s="71">
        <v>1</v>
      </c>
      <c r="BB93" s="125" t="s">
        <v>82</v>
      </c>
      <c r="BM93" s="67">
        <f t="shared" ref="BM93:BM98" si="8">IFERROR(X93*I93,"0")</f>
        <v>50.170400000000001</v>
      </c>
      <c r="BN93" s="67">
        <f t="shared" ref="BN93:BN98" si="9">IFERROR(Y93*I93,"0")</f>
        <v>50.170400000000001</v>
      </c>
      <c r="BO93" s="67">
        <f t="shared" ref="BO93:BO98" si="10">IFERROR(X93/J93,"0")</f>
        <v>0.2</v>
      </c>
      <c r="BP93" s="67">
        <f t="shared" ref="BP93:BP98" si="11">IFERROR(Y93/J93,"0")</f>
        <v>0.2</v>
      </c>
    </row>
    <row r="94" spans="1:68" ht="27" hidden="1" customHeight="1" x14ac:dyDescent="0.25">
      <c r="A94" s="54" t="s">
        <v>162</v>
      </c>
      <c r="B94" s="54" t="s">
        <v>163</v>
      </c>
      <c r="C94" s="31">
        <v>4301135793</v>
      </c>
      <c r="D94" s="326">
        <v>4620207491003</v>
      </c>
      <c r="E94" s="327"/>
      <c r="F94" s="319">
        <v>0.24</v>
      </c>
      <c r="G94" s="32">
        <v>12</v>
      </c>
      <c r="H94" s="319">
        <v>2.88</v>
      </c>
      <c r="I94" s="319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64" t="s">
        <v>164</v>
      </c>
      <c r="Q94" s="329"/>
      <c r="R94" s="329"/>
      <c r="S94" s="329"/>
      <c r="T94" s="330"/>
      <c r="U94" s="34"/>
      <c r="V94" s="34"/>
      <c r="W94" s="35" t="s">
        <v>70</v>
      </c>
      <c r="X94" s="320">
        <v>0</v>
      </c>
      <c r="Y94" s="321">
        <f t="shared" si="6"/>
        <v>0</v>
      </c>
      <c r="Z94" s="36">
        <f t="shared" si="7"/>
        <v>0</v>
      </c>
      <c r="AA94" s="56"/>
      <c r="AB94" s="57"/>
      <c r="AC94" s="126" t="s">
        <v>147</v>
      </c>
      <c r="AG94" s="67"/>
      <c r="AJ94" s="71" t="s">
        <v>72</v>
      </c>
      <c r="AK94" s="71">
        <v>1</v>
      </c>
      <c r="BB94" s="127" t="s">
        <v>82</v>
      </c>
      <c r="BM94" s="67">
        <f t="shared" si="8"/>
        <v>0</v>
      </c>
      <c r="BN94" s="67">
        <f t="shared" si="9"/>
        <v>0</v>
      </c>
      <c r="BO94" s="67">
        <f t="shared" si="10"/>
        <v>0</v>
      </c>
      <c r="BP94" s="67">
        <f t="shared" si="11"/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4301135768</v>
      </c>
      <c r="D95" s="326">
        <v>4620207491034</v>
      </c>
      <c r="E95" s="327"/>
      <c r="F95" s="319">
        <v>0.24</v>
      </c>
      <c r="G95" s="32">
        <v>12</v>
      </c>
      <c r="H95" s="319">
        <v>2.88</v>
      </c>
      <c r="I95" s="31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70" t="s">
        <v>167</v>
      </c>
      <c r="Q95" s="329"/>
      <c r="R95" s="329"/>
      <c r="S95" s="329"/>
      <c r="T95" s="330"/>
      <c r="U95" s="34"/>
      <c r="V95" s="34"/>
      <c r="W95" s="35" t="s">
        <v>70</v>
      </c>
      <c r="X95" s="320">
        <v>14</v>
      </c>
      <c r="Y95" s="321">
        <f t="shared" si="6"/>
        <v>14</v>
      </c>
      <c r="Z95" s="36">
        <f t="shared" si="7"/>
        <v>0.25031999999999999</v>
      </c>
      <c r="AA95" s="56"/>
      <c r="AB95" s="57"/>
      <c r="AC95" s="128" t="s">
        <v>168</v>
      </c>
      <c r="AG95" s="67"/>
      <c r="AJ95" s="71" t="s">
        <v>72</v>
      </c>
      <c r="AK95" s="71">
        <v>1</v>
      </c>
      <c r="BB95" s="129" t="s">
        <v>82</v>
      </c>
      <c r="BM95" s="67">
        <f t="shared" si="8"/>
        <v>50.170400000000001</v>
      </c>
      <c r="BN95" s="67">
        <f t="shared" si="9"/>
        <v>50.170400000000001</v>
      </c>
      <c r="BO95" s="67">
        <f t="shared" si="10"/>
        <v>0.2</v>
      </c>
      <c r="BP95" s="67">
        <f t="shared" si="11"/>
        <v>0.2</v>
      </c>
    </row>
    <row r="96" spans="1:68" ht="27" hidden="1" customHeight="1" x14ac:dyDescent="0.25">
      <c r="A96" s="54" t="s">
        <v>169</v>
      </c>
      <c r="B96" s="54" t="s">
        <v>170</v>
      </c>
      <c r="C96" s="31">
        <v>4301135760</v>
      </c>
      <c r="D96" s="326">
        <v>4620207491010</v>
      </c>
      <c r="E96" s="327"/>
      <c r="F96" s="319">
        <v>0.24</v>
      </c>
      <c r="G96" s="32">
        <v>12</v>
      </c>
      <c r="H96" s="319">
        <v>2.88</v>
      </c>
      <c r="I96" s="319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56" t="s">
        <v>171</v>
      </c>
      <c r="Q96" s="329"/>
      <c r="R96" s="329"/>
      <c r="S96" s="329"/>
      <c r="T96" s="330"/>
      <c r="U96" s="34"/>
      <c r="V96" s="34"/>
      <c r="W96" s="35" t="s">
        <v>70</v>
      </c>
      <c r="X96" s="320">
        <v>0</v>
      </c>
      <c r="Y96" s="321">
        <f t="shared" si="6"/>
        <v>0</v>
      </c>
      <c r="Z96" s="36">
        <f t="shared" si="7"/>
        <v>0</v>
      </c>
      <c r="AA96" s="56"/>
      <c r="AB96" s="57"/>
      <c r="AC96" s="130" t="s">
        <v>147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hidden="1" customHeight="1" x14ac:dyDescent="0.25">
      <c r="A97" s="54" t="s">
        <v>172</v>
      </c>
      <c r="B97" s="54" t="s">
        <v>173</v>
      </c>
      <c r="C97" s="31">
        <v>4301135571</v>
      </c>
      <c r="D97" s="326">
        <v>4607111035028</v>
      </c>
      <c r="E97" s="327"/>
      <c r="F97" s="319">
        <v>0.48</v>
      </c>
      <c r="G97" s="32">
        <v>8</v>
      </c>
      <c r="H97" s="319">
        <v>3.84</v>
      </c>
      <c r="I97" s="319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79" t="s">
        <v>174</v>
      </c>
      <c r="Q97" s="329"/>
      <c r="R97" s="329"/>
      <c r="S97" s="329"/>
      <c r="T97" s="330"/>
      <c r="U97" s="34"/>
      <c r="V97" s="34"/>
      <c r="W97" s="35" t="s">
        <v>70</v>
      </c>
      <c r="X97" s="320">
        <v>0</v>
      </c>
      <c r="Y97" s="321">
        <f t="shared" si="6"/>
        <v>0</v>
      </c>
      <c r="Z97" s="36">
        <f t="shared" si="7"/>
        <v>0</v>
      </c>
      <c r="AA97" s="56"/>
      <c r="AB97" s="57"/>
      <c r="AC97" s="132" t="s">
        <v>147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175</v>
      </c>
      <c r="B98" s="54" t="s">
        <v>176</v>
      </c>
      <c r="C98" s="31">
        <v>4301135285</v>
      </c>
      <c r="D98" s="326">
        <v>4607111036407</v>
      </c>
      <c r="E98" s="327"/>
      <c r="F98" s="319">
        <v>0.3</v>
      </c>
      <c r="G98" s="32">
        <v>14</v>
      </c>
      <c r="H98" s="319">
        <v>4.2</v>
      </c>
      <c r="I98" s="319">
        <v>4.5292000000000003</v>
      </c>
      <c r="J98" s="32">
        <v>70</v>
      </c>
      <c r="K98" s="32" t="s">
        <v>80</v>
      </c>
      <c r="L98" s="32" t="s">
        <v>177</v>
      </c>
      <c r="M98" s="33" t="s">
        <v>69</v>
      </c>
      <c r="N98" s="33"/>
      <c r="O98" s="32">
        <v>180</v>
      </c>
      <c r="P98" s="4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29"/>
      <c r="R98" s="329"/>
      <c r="S98" s="329"/>
      <c r="T98" s="330"/>
      <c r="U98" s="34"/>
      <c r="V98" s="34"/>
      <c r="W98" s="35" t="s">
        <v>70</v>
      </c>
      <c r="X98" s="320">
        <v>84</v>
      </c>
      <c r="Y98" s="321">
        <f t="shared" si="6"/>
        <v>84</v>
      </c>
      <c r="Z98" s="36">
        <f t="shared" si="7"/>
        <v>1.5019199999999999</v>
      </c>
      <c r="AA98" s="56"/>
      <c r="AB98" s="57"/>
      <c r="AC98" s="134" t="s">
        <v>178</v>
      </c>
      <c r="AG98" s="67"/>
      <c r="AJ98" s="71" t="s">
        <v>179</v>
      </c>
      <c r="AK98" s="71">
        <v>70</v>
      </c>
      <c r="BB98" s="135" t="s">
        <v>82</v>
      </c>
      <c r="BM98" s="67">
        <f t="shared" si="8"/>
        <v>380.45280000000002</v>
      </c>
      <c r="BN98" s="67">
        <f t="shared" si="9"/>
        <v>380.45280000000002</v>
      </c>
      <c r="BO98" s="67">
        <f t="shared" si="10"/>
        <v>1.2</v>
      </c>
      <c r="BP98" s="67">
        <f t="shared" si="11"/>
        <v>1.2</v>
      </c>
    </row>
    <row r="99" spans="1:68" x14ac:dyDescent="0.2">
      <c r="A99" s="341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2"/>
      <c r="P99" s="333" t="s">
        <v>73</v>
      </c>
      <c r="Q99" s="334"/>
      <c r="R99" s="334"/>
      <c r="S99" s="334"/>
      <c r="T99" s="334"/>
      <c r="U99" s="334"/>
      <c r="V99" s="335"/>
      <c r="W99" s="37" t="s">
        <v>70</v>
      </c>
      <c r="X99" s="322">
        <f>IFERROR(SUM(X93:X98),"0")</f>
        <v>112</v>
      </c>
      <c r="Y99" s="322">
        <f>IFERROR(SUM(Y93:Y98),"0")</f>
        <v>112</v>
      </c>
      <c r="Z99" s="322">
        <f>IFERROR(IF(Z93="",0,Z93),"0")+IFERROR(IF(Z94="",0,Z94),"0")+IFERROR(IF(Z95="",0,Z95),"0")+IFERROR(IF(Z96="",0,Z96),"0")+IFERROR(IF(Z97="",0,Z97),"0")+IFERROR(IF(Z98="",0,Z98),"0")</f>
        <v>2.0025599999999999</v>
      </c>
      <c r="AA99" s="323"/>
      <c r="AB99" s="323"/>
      <c r="AC99" s="323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2"/>
      <c r="P100" s="333" t="s">
        <v>73</v>
      </c>
      <c r="Q100" s="334"/>
      <c r="R100" s="334"/>
      <c r="S100" s="334"/>
      <c r="T100" s="334"/>
      <c r="U100" s="334"/>
      <c r="V100" s="335"/>
      <c r="W100" s="37" t="s">
        <v>74</v>
      </c>
      <c r="X100" s="322">
        <f>IFERROR(SUMPRODUCT(X93:X98*H93:H98),"0")</f>
        <v>433.44</v>
      </c>
      <c r="Y100" s="322">
        <f>IFERROR(SUMPRODUCT(Y93:Y98*H93:H98),"0")</f>
        <v>433.44</v>
      </c>
      <c r="Z100" s="37"/>
      <c r="AA100" s="323"/>
      <c r="AB100" s="323"/>
      <c r="AC100" s="323"/>
    </row>
    <row r="101" spans="1:68" ht="16.5" hidden="1" customHeight="1" x14ac:dyDescent="0.25">
      <c r="A101" s="336" t="s">
        <v>180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5"/>
      <c r="AB101" s="315"/>
      <c r="AC101" s="315"/>
    </row>
    <row r="102" spans="1:68" ht="14.25" hidden="1" customHeight="1" x14ac:dyDescent="0.25">
      <c r="A102" s="349" t="s">
        <v>123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16"/>
      <c r="AB102" s="316"/>
      <c r="AC102" s="316"/>
    </row>
    <row r="103" spans="1:68" ht="27" hidden="1" customHeight="1" x14ac:dyDescent="0.25">
      <c r="A103" s="54" t="s">
        <v>181</v>
      </c>
      <c r="B103" s="54" t="s">
        <v>182</v>
      </c>
      <c r="C103" s="31">
        <v>4301136070</v>
      </c>
      <c r="D103" s="326">
        <v>4607025784012</v>
      </c>
      <c r="E103" s="327"/>
      <c r="F103" s="319">
        <v>0.09</v>
      </c>
      <c r="G103" s="32">
        <v>24</v>
      </c>
      <c r="H103" s="319">
        <v>2.16</v>
      </c>
      <c r="I103" s="319">
        <v>2.4912000000000001</v>
      </c>
      <c r="J103" s="32">
        <v>126</v>
      </c>
      <c r="K103" s="32" t="s">
        <v>80</v>
      </c>
      <c r="L103" s="32" t="s">
        <v>108</v>
      </c>
      <c r="M103" s="33" t="s">
        <v>69</v>
      </c>
      <c r="N103" s="33"/>
      <c r="O103" s="32">
        <v>180</v>
      </c>
      <c r="P103" s="37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29"/>
      <c r="R103" s="329"/>
      <c r="S103" s="329"/>
      <c r="T103" s="330"/>
      <c r="U103" s="34"/>
      <c r="V103" s="34"/>
      <c r="W103" s="35" t="s">
        <v>70</v>
      </c>
      <c r="X103" s="320">
        <v>0</v>
      </c>
      <c r="Y103" s="321">
        <f>IFERROR(IF(X103="","",X103),"")</f>
        <v>0</v>
      </c>
      <c r="Z103" s="36">
        <f>IFERROR(IF(X103="","",X103*0.00936),"")</f>
        <v>0</v>
      </c>
      <c r="AA103" s="56"/>
      <c r="AB103" s="57"/>
      <c r="AC103" s="136" t="s">
        <v>183</v>
      </c>
      <c r="AG103" s="67"/>
      <c r="AJ103" s="71" t="s">
        <v>109</v>
      </c>
      <c r="AK103" s="71">
        <v>14</v>
      </c>
      <c r="BB103" s="137" t="s">
        <v>82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customHeight="1" x14ac:dyDescent="0.25">
      <c r="A104" s="54" t="s">
        <v>184</v>
      </c>
      <c r="B104" s="54" t="s">
        <v>185</v>
      </c>
      <c r="C104" s="31">
        <v>4301136079</v>
      </c>
      <c r="D104" s="326">
        <v>4607025784319</v>
      </c>
      <c r="E104" s="327"/>
      <c r="F104" s="319">
        <v>0.36</v>
      </c>
      <c r="G104" s="32">
        <v>10</v>
      </c>
      <c r="H104" s="319">
        <v>3.6</v>
      </c>
      <c r="I104" s="319">
        <v>4.2439999999999998</v>
      </c>
      <c r="J104" s="32">
        <v>70</v>
      </c>
      <c r="K104" s="32" t="s">
        <v>80</v>
      </c>
      <c r="L104" s="32" t="s">
        <v>68</v>
      </c>
      <c r="M104" s="33" t="s">
        <v>69</v>
      </c>
      <c r="N104" s="33"/>
      <c r="O104" s="32">
        <v>180</v>
      </c>
      <c r="P104" s="35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329"/>
      <c r="R104" s="329"/>
      <c r="S104" s="329"/>
      <c r="T104" s="330"/>
      <c r="U104" s="34"/>
      <c r="V104" s="34"/>
      <c r="W104" s="35" t="s">
        <v>70</v>
      </c>
      <c r="X104" s="320">
        <v>28</v>
      </c>
      <c r="Y104" s="321">
        <f>IFERROR(IF(X104="","",X104),"")</f>
        <v>28</v>
      </c>
      <c r="Z104" s="36">
        <f>IFERROR(IF(X104="","",X104*0.01788),"")</f>
        <v>0.50063999999999997</v>
      </c>
      <c r="AA104" s="56"/>
      <c r="AB104" s="57"/>
      <c r="AC104" s="138" t="s">
        <v>147</v>
      </c>
      <c r="AG104" s="67"/>
      <c r="AJ104" s="71" t="s">
        <v>72</v>
      </c>
      <c r="AK104" s="71">
        <v>1</v>
      </c>
      <c r="BB104" s="139" t="s">
        <v>82</v>
      </c>
      <c r="BM104" s="67">
        <f>IFERROR(X104*I104,"0")</f>
        <v>118.83199999999999</v>
      </c>
      <c r="BN104" s="67">
        <f>IFERROR(Y104*I104,"0")</f>
        <v>118.83199999999999</v>
      </c>
      <c r="BO104" s="67">
        <f>IFERROR(X104/J104,"0")</f>
        <v>0.4</v>
      </c>
      <c r="BP104" s="67">
        <f>IFERROR(Y104/J104,"0")</f>
        <v>0.4</v>
      </c>
    </row>
    <row r="105" spans="1:68" x14ac:dyDescent="0.2">
      <c r="A105" s="341"/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7"/>
      <c r="N105" s="337"/>
      <c r="O105" s="342"/>
      <c r="P105" s="333" t="s">
        <v>73</v>
      </c>
      <c r="Q105" s="334"/>
      <c r="R105" s="334"/>
      <c r="S105" s="334"/>
      <c r="T105" s="334"/>
      <c r="U105" s="334"/>
      <c r="V105" s="335"/>
      <c r="W105" s="37" t="s">
        <v>70</v>
      </c>
      <c r="X105" s="322">
        <f>IFERROR(SUM(X103:X104),"0")</f>
        <v>28</v>
      </c>
      <c r="Y105" s="322">
        <f>IFERROR(SUM(Y103:Y104),"0")</f>
        <v>28</v>
      </c>
      <c r="Z105" s="322">
        <f>IFERROR(IF(Z103="",0,Z103),"0")+IFERROR(IF(Z104="",0,Z104),"0")</f>
        <v>0.50063999999999997</v>
      </c>
      <c r="AA105" s="323"/>
      <c r="AB105" s="323"/>
      <c r="AC105" s="323"/>
    </row>
    <row r="106" spans="1:68" x14ac:dyDescent="0.2">
      <c r="A106" s="337"/>
      <c r="B106" s="337"/>
      <c r="C106" s="337"/>
      <c r="D106" s="337"/>
      <c r="E106" s="337"/>
      <c r="F106" s="337"/>
      <c r="G106" s="337"/>
      <c r="H106" s="337"/>
      <c r="I106" s="337"/>
      <c r="J106" s="337"/>
      <c r="K106" s="337"/>
      <c r="L106" s="337"/>
      <c r="M106" s="337"/>
      <c r="N106" s="337"/>
      <c r="O106" s="342"/>
      <c r="P106" s="333" t="s">
        <v>73</v>
      </c>
      <c r="Q106" s="334"/>
      <c r="R106" s="334"/>
      <c r="S106" s="334"/>
      <c r="T106" s="334"/>
      <c r="U106" s="334"/>
      <c r="V106" s="335"/>
      <c r="W106" s="37" t="s">
        <v>74</v>
      </c>
      <c r="X106" s="322">
        <f>IFERROR(SUMPRODUCT(X103:X104*H103:H104),"0")</f>
        <v>100.8</v>
      </c>
      <c r="Y106" s="322">
        <f>IFERROR(SUMPRODUCT(Y103:Y104*H103:H104),"0")</f>
        <v>100.8</v>
      </c>
      <c r="Z106" s="37"/>
      <c r="AA106" s="323"/>
      <c r="AB106" s="323"/>
      <c r="AC106" s="323"/>
    </row>
    <row r="107" spans="1:68" ht="16.5" hidden="1" customHeight="1" x14ac:dyDescent="0.25">
      <c r="A107" s="336" t="s">
        <v>186</v>
      </c>
      <c r="B107" s="337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  <c r="N107" s="337"/>
      <c r="O107" s="337"/>
      <c r="P107" s="337"/>
      <c r="Q107" s="337"/>
      <c r="R107" s="337"/>
      <c r="S107" s="337"/>
      <c r="T107" s="337"/>
      <c r="U107" s="337"/>
      <c r="V107" s="337"/>
      <c r="W107" s="337"/>
      <c r="X107" s="337"/>
      <c r="Y107" s="337"/>
      <c r="Z107" s="337"/>
      <c r="AA107" s="315"/>
      <c r="AB107" s="315"/>
      <c r="AC107" s="315"/>
    </row>
    <row r="108" spans="1:68" ht="14.25" hidden="1" customHeight="1" x14ac:dyDescent="0.25">
      <c r="A108" s="349" t="s">
        <v>64</v>
      </c>
      <c r="B108" s="337"/>
      <c r="C108" s="337"/>
      <c r="D108" s="337"/>
      <c r="E108" s="337"/>
      <c r="F108" s="337"/>
      <c r="G108" s="337"/>
      <c r="H108" s="337"/>
      <c r="I108" s="337"/>
      <c r="J108" s="337"/>
      <c r="K108" s="337"/>
      <c r="L108" s="337"/>
      <c r="M108" s="337"/>
      <c r="N108" s="337"/>
      <c r="O108" s="337"/>
      <c r="P108" s="337"/>
      <c r="Q108" s="337"/>
      <c r="R108" s="337"/>
      <c r="S108" s="337"/>
      <c r="T108" s="337"/>
      <c r="U108" s="337"/>
      <c r="V108" s="337"/>
      <c r="W108" s="337"/>
      <c r="X108" s="337"/>
      <c r="Y108" s="337"/>
      <c r="Z108" s="337"/>
      <c r="AA108" s="316"/>
      <c r="AB108" s="316"/>
      <c r="AC108" s="316"/>
    </row>
    <row r="109" spans="1:68" ht="27" hidden="1" customHeight="1" x14ac:dyDescent="0.25">
      <c r="A109" s="54" t="s">
        <v>187</v>
      </c>
      <c r="B109" s="54" t="s">
        <v>188</v>
      </c>
      <c r="C109" s="31">
        <v>4301071074</v>
      </c>
      <c r="D109" s="326">
        <v>4620207491157</v>
      </c>
      <c r="E109" s="327"/>
      <c r="F109" s="319">
        <v>0.7</v>
      </c>
      <c r="G109" s="32">
        <v>10</v>
      </c>
      <c r="H109" s="319">
        <v>7</v>
      </c>
      <c r="I109" s="319">
        <v>7.28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7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329"/>
      <c r="R109" s="329"/>
      <c r="S109" s="329"/>
      <c r="T109" s="330"/>
      <c r="U109" s="34"/>
      <c r="V109" s="34"/>
      <c r="W109" s="35" t="s">
        <v>70</v>
      </c>
      <c r="X109" s="320">
        <v>0</v>
      </c>
      <c r="Y109" s="321">
        <f t="shared" ref="Y109:Y114" si="12">IFERROR(IF(X109="","",X109),"")</f>
        <v>0</v>
      </c>
      <c r="Z109" s="36">
        <f t="shared" ref="Z109:Z114" si="13">IFERROR(IF(X109="","",X109*0.0155),"")</f>
        <v>0</v>
      </c>
      <c r="AA109" s="56"/>
      <c r="AB109" s="57"/>
      <c r="AC109" s="140" t="s">
        <v>189</v>
      </c>
      <c r="AG109" s="67"/>
      <c r="AJ109" s="71" t="s">
        <v>72</v>
      </c>
      <c r="AK109" s="71">
        <v>1</v>
      </c>
      <c r="BB109" s="141" t="s">
        <v>1</v>
      </c>
      <c r="BM109" s="67">
        <f t="shared" ref="BM109:BM114" si="14">IFERROR(X109*I109,"0")</f>
        <v>0</v>
      </c>
      <c r="BN109" s="67">
        <f t="shared" ref="BN109:BN114" si="15">IFERROR(Y109*I109,"0")</f>
        <v>0</v>
      </c>
      <c r="BO109" s="67">
        <f t="shared" ref="BO109:BO114" si="16">IFERROR(X109/J109,"0")</f>
        <v>0</v>
      </c>
      <c r="BP109" s="67">
        <f t="shared" ref="BP109:BP114" si="17">IFERROR(Y109/J109,"0")</f>
        <v>0</v>
      </c>
    </row>
    <row r="110" spans="1:68" ht="27" customHeight="1" x14ac:dyDescent="0.25">
      <c r="A110" s="54" t="s">
        <v>190</v>
      </c>
      <c r="B110" s="54" t="s">
        <v>191</v>
      </c>
      <c r="C110" s="31">
        <v>4301071051</v>
      </c>
      <c r="D110" s="326">
        <v>4607111039262</v>
      </c>
      <c r="E110" s="327"/>
      <c r="F110" s="319">
        <v>0.4</v>
      </c>
      <c r="G110" s="32">
        <v>16</v>
      </c>
      <c r="H110" s="319">
        <v>6.4</v>
      </c>
      <c r="I110" s="319">
        <v>6.7195999999999998</v>
      </c>
      <c r="J110" s="32">
        <v>84</v>
      </c>
      <c r="K110" s="32" t="s">
        <v>67</v>
      </c>
      <c r="L110" s="32" t="s">
        <v>108</v>
      </c>
      <c r="M110" s="33" t="s">
        <v>69</v>
      </c>
      <c r="N110" s="33"/>
      <c r="O110" s="32">
        <v>180</v>
      </c>
      <c r="P110" s="53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29"/>
      <c r="R110" s="329"/>
      <c r="S110" s="329"/>
      <c r="T110" s="330"/>
      <c r="U110" s="34"/>
      <c r="V110" s="34"/>
      <c r="W110" s="35" t="s">
        <v>70</v>
      </c>
      <c r="X110" s="320">
        <v>60</v>
      </c>
      <c r="Y110" s="321">
        <f t="shared" si="12"/>
        <v>60</v>
      </c>
      <c r="Z110" s="36">
        <f t="shared" si="13"/>
        <v>0.92999999999999994</v>
      </c>
      <c r="AA110" s="56"/>
      <c r="AB110" s="57"/>
      <c r="AC110" s="142" t="s">
        <v>141</v>
      </c>
      <c r="AG110" s="67"/>
      <c r="AJ110" s="71" t="s">
        <v>109</v>
      </c>
      <c r="AK110" s="71">
        <v>12</v>
      </c>
      <c r="BB110" s="143" t="s">
        <v>1</v>
      </c>
      <c r="BM110" s="67">
        <f t="shared" si="14"/>
        <v>403.17599999999999</v>
      </c>
      <c r="BN110" s="67">
        <f t="shared" si="15"/>
        <v>403.17599999999999</v>
      </c>
      <c r="BO110" s="67">
        <f t="shared" si="16"/>
        <v>0.7142857142857143</v>
      </c>
      <c r="BP110" s="67">
        <f t="shared" si="17"/>
        <v>0.7142857142857143</v>
      </c>
    </row>
    <row r="111" spans="1:68" ht="27" customHeight="1" x14ac:dyDescent="0.25">
      <c r="A111" s="54" t="s">
        <v>192</v>
      </c>
      <c r="B111" s="54" t="s">
        <v>193</v>
      </c>
      <c r="C111" s="31">
        <v>4301071038</v>
      </c>
      <c r="D111" s="326">
        <v>4607111039248</v>
      </c>
      <c r="E111" s="327"/>
      <c r="F111" s="319">
        <v>0.7</v>
      </c>
      <c r="G111" s="32">
        <v>10</v>
      </c>
      <c r="H111" s="319">
        <v>7</v>
      </c>
      <c r="I111" s="319">
        <v>7.3</v>
      </c>
      <c r="J111" s="32">
        <v>84</v>
      </c>
      <c r="K111" s="32" t="s">
        <v>67</v>
      </c>
      <c r="L111" s="32" t="s">
        <v>108</v>
      </c>
      <c r="M111" s="33" t="s">
        <v>69</v>
      </c>
      <c r="N111" s="33"/>
      <c r="O111" s="32">
        <v>180</v>
      </c>
      <c r="P111" s="48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29"/>
      <c r="R111" s="329"/>
      <c r="S111" s="329"/>
      <c r="T111" s="330"/>
      <c r="U111" s="34"/>
      <c r="V111" s="34"/>
      <c r="W111" s="35" t="s">
        <v>70</v>
      </c>
      <c r="X111" s="320">
        <v>96</v>
      </c>
      <c r="Y111" s="321">
        <f t="shared" si="12"/>
        <v>96</v>
      </c>
      <c r="Z111" s="36">
        <f t="shared" si="13"/>
        <v>1.488</v>
      </c>
      <c r="AA111" s="56"/>
      <c r="AB111" s="57"/>
      <c r="AC111" s="144" t="s">
        <v>141</v>
      </c>
      <c r="AG111" s="67"/>
      <c r="AJ111" s="71" t="s">
        <v>109</v>
      </c>
      <c r="AK111" s="71">
        <v>12</v>
      </c>
      <c r="BB111" s="145" t="s">
        <v>1</v>
      </c>
      <c r="BM111" s="67">
        <f t="shared" si="14"/>
        <v>700.8</v>
      </c>
      <c r="BN111" s="67">
        <f t="shared" si="15"/>
        <v>700.8</v>
      </c>
      <c r="BO111" s="67">
        <f t="shared" si="16"/>
        <v>1.1428571428571428</v>
      </c>
      <c r="BP111" s="67">
        <f t="shared" si="17"/>
        <v>1.1428571428571428</v>
      </c>
    </row>
    <row r="112" spans="1:68" ht="27" customHeight="1" x14ac:dyDescent="0.25">
      <c r="A112" s="54" t="s">
        <v>194</v>
      </c>
      <c r="B112" s="54" t="s">
        <v>195</v>
      </c>
      <c r="C112" s="31">
        <v>4301071049</v>
      </c>
      <c r="D112" s="326">
        <v>4607111039293</v>
      </c>
      <c r="E112" s="327"/>
      <c r="F112" s="319">
        <v>0.4</v>
      </c>
      <c r="G112" s="32">
        <v>16</v>
      </c>
      <c r="H112" s="319">
        <v>6.4</v>
      </c>
      <c r="I112" s="319">
        <v>6.7195999999999998</v>
      </c>
      <c r="J112" s="32">
        <v>84</v>
      </c>
      <c r="K112" s="32" t="s">
        <v>67</v>
      </c>
      <c r="L112" s="32" t="s">
        <v>108</v>
      </c>
      <c r="M112" s="33" t="s">
        <v>69</v>
      </c>
      <c r="N112" s="33"/>
      <c r="O112" s="32">
        <v>180</v>
      </c>
      <c r="P112" s="4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2" s="329"/>
      <c r="R112" s="329"/>
      <c r="S112" s="329"/>
      <c r="T112" s="330"/>
      <c r="U112" s="34"/>
      <c r="V112" s="34"/>
      <c r="W112" s="35" t="s">
        <v>70</v>
      </c>
      <c r="X112" s="320">
        <v>36</v>
      </c>
      <c r="Y112" s="321">
        <f t="shared" si="12"/>
        <v>36</v>
      </c>
      <c r="Z112" s="36">
        <f t="shared" si="13"/>
        <v>0.55800000000000005</v>
      </c>
      <c r="AA112" s="56"/>
      <c r="AB112" s="57"/>
      <c r="AC112" s="146" t="s">
        <v>141</v>
      </c>
      <c r="AG112" s="67"/>
      <c r="AJ112" s="71" t="s">
        <v>109</v>
      </c>
      <c r="AK112" s="71">
        <v>12</v>
      </c>
      <c r="BB112" s="147" t="s">
        <v>1</v>
      </c>
      <c r="BM112" s="67">
        <f t="shared" si="14"/>
        <v>241.90559999999999</v>
      </c>
      <c r="BN112" s="67">
        <f t="shared" si="15"/>
        <v>241.90559999999999</v>
      </c>
      <c r="BO112" s="67">
        <f t="shared" si="16"/>
        <v>0.42857142857142855</v>
      </c>
      <c r="BP112" s="67">
        <f t="shared" si="17"/>
        <v>0.42857142857142855</v>
      </c>
    </row>
    <row r="113" spans="1:68" ht="27" customHeight="1" x14ac:dyDescent="0.25">
      <c r="A113" s="54" t="s">
        <v>196</v>
      </c>
      <c r="B113" s="54" t="s">
        <v>197</v>
      </c>
      <c r="C113" s="31">
        <v>4301071039</v>
      </c>
      <c r="D113" s="326">
        <v>4607111039279</v>
      </c>
      <c r="E113" s="327"/>
      <c r="F113" s="319">
        <v>0.7</v>
      </c>
      <c r="G113" s="32">
        <v>10</v>
      </c>
      <c r="H113" s="319">
        <v>7</v>
      </c>
      <c r="I113" s="319">
        <v>7.3</v>
      </c>
      <c r="J113" s="32">
        <v>84</v>
      </c>
      <c r="K113" s="32" t="s">
        <v>67</v>
      </c>
      <c r="L113" s="32" t="s">
        <v>108</v>
      </c>
      <c r="M113" s="33" t="s">
        <v>69</v>
      </c>
      <c r="N113" s="33"/>
      <c r="O113" s="32">
        <v>180</v>
      </c>
      <c r="P113" s="38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3" s="329"/>
      <c r="R113" s="329"/>
      <c r="S113" s="329"/>
      <c r="T113" s="330"/>
      <c r="U113" s="34"/>
      <c r="V113" s="34"/>
      <c r="W113" s="35" t="s">
        <v>70</v>
      </c>
      <c r="X113" s="320">
        <v>60</v>
      </c>
      <c r="Y113" s="321">
        <f t="shared" si="12"/>
        <v>60</v>
      </c>
      <c r="Z113" s="36">
        <f t="shared" si="13"/>
        <v>0.92999999999999994</v>
      </c>
      <c r="AA113" s="56"/>
      <c r="AB113" s="57"/>
      <c r="AC113" s="148" t="s">
        <v>141</v>
      </c>
      <c r="AG113" s="67"/>
      <c r="AJ113" s="71" t="s">
        <v>109</v>
      </c>
      <c r="AK113" s="71">
        <v>12</v>
      </c>
      <c r="BB113" s="149" t="s">
        <v>1</v>
      </c>
      <c r="BM113" s="67">
        <f t="shared" si="14"/>
        <v>438</v>
      </c>
      <c r="BN113" s="67">
        <f t="shared" si="15"/>
        <v>438</v>
      </c>
      <c r="BO113" s="67">
        <f t="shared" si="16"/>
        <v>0.7142857142857143</v>
      </c>
      <c r="BP113" s="67">
        <f t="shared" si="17"/>
        <v>0.7142857142857143</v>
      </c>
    </row>
    <row r="114" spans="1:68" ht="27" hidden="1" customHeight="1" x14ac:dyDescent="0.25">
      <c r="A114" s="54" t="s">
        <v>198</v>
      </c>
      <c r="B114" s="54" t="s">
        <v>199</v>
      </c>
      <c r="C114" s="31">
        <v>4301071075</v>
      </c>
      <c r="D114" s="326">
        <v>4620207491102</v>
      </c>
      <c r="E114" s="327"/>
      <c r="F114" s="319">
        <v>0.7</v>
      </c>
      <c r="G114" s="32">
        <v>10</v>
      </c>
      <c r="H114" s="319">
        <v>7</v>
      </c>
      <c r="I114" s="319">
        <v>7.23</v>
      </c>
      <c r="J114" s="32">
        <v>84</v>
      </c>
      <c r="K114" s="32" t="s">
        <v>67</v>
      </c>
      <c r="L114" s="32" t="s">
        <v>68</v>
      </c>
      <c r="M114" s="33" t="s">
        <v>69</v>
      </c>
      <c r="N114" s="33"/>
      <c r="O114" s="32">
        <v>180</v>
      </c>
      <c r="P114" s="496" t="s">
        <v>200</v>
      </c>
      <c r="Q114" s="329"/>
      <c r="R114" s="329"/>
      <c r="S114" s="329"/>
      <c r="T114" s="330"/>
      <c r="U114" s="34"/>
      <c r="V114" s="34"/>
      <c r="W114" s="35" t="s">
        <v>70</v>
      </c>
      <c r="X114" s="320">
        <v>0</v>
      </c>
      <c r="Y114" s="321">
        <f t="shared" si="12"/>
        <v>0</v>
      </c>
      <c r="Z114" s="36">
        <f t="shared" si="13"/>
        <v>0</v>
      </c>
      <c r="AA114" s="56"/>
      <c r="AB114" s="57"/>
      <c r="AC114" s="150" t="s">
        <v>201</v>
      </c>
      <c r="AG114" s="67"/>
      <c r="AJ114" s="71" t="s">
        <v>72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x14ac:dyDescent="0.2">
      <c r="A115" s="341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2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22">
        <f>IFERROR(SUM(X109:X114),"0")</f>
        <v>252</v>
      </c>
      <c r="Y115" s="322">
        <f>IFERROR(SUM(Y109:Y114),"0")</f>
        <v>252</v>
      </c>
      <c r="Z115" s="322">
        <f>IFERROR(IF(Z109="",0,Z109),"0")+IFERROR(IF(Z110="",0,Z110),"0")+IFERROR(IF(Z111="",0,Z111),"0")+IFERROR(IF(Z112="",0,Z112),"0")+IFERROR(IF(Z113="",0,Z113),"0")+IFERROR(IF(Z114="",0,Z114),"0")</f>
        <v>3.9059999999999997</v>
      </c>
      <c r="AA115" s="323"/>
      <c r="AB115" s="323"/>
      <c r="AC115" s="323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2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22">
        <f>IFERROR(SUMPRODUCT(X109:X114*H109:H114),"0")</f>
        <v>1706.4</v>
      </c>
      <c r="Y116" s="322">
        <f>IFERROR(SUMPRODUCT(Y109:Y114*H109:H114),"0")</f>
        <v>1706.4</v>
      </c>
      <c r="Z116" s="37"/>
      <c r="AA116" s="323"/>
      <c r="AB116" s="323"/>
      <c r="AC116" s="323"/>
    </row>
    <row r="117" spans="1:68" ht="14.25" hidden="1" customHeight="1" x14ac:dyDescent="0.25">
      <c r="A117" s="349" t="s">
        <v>129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6"/>
      <c r="AB117" s="316"/>
      <c r="AC117" s="316"/>
    </row>
    <row r="118" spans="1:68" ht="27" customHeight="1" x14ac:dyDescent="0.25">
      <c r="A118" s="54" t="s">
        <v>202</v>
      </c>
      <c r="B118" s="54" t="s">
        <v>203</v>
      </c>
      <c r="C118" s="31">
        <v>4301135670</v>
      </c>
      <c r="D118" s="326">
        <v>4620207490983</v>
      </c>
      <c r="E118" s="327"/>
      <c r="F118" s="319">
        <v>0.22</v>
      </c>
      <c r="G118" s="32">
        <v>12</v>
      </c>
      <c r="H118" s="319">
        <v>2.64</v>
      </c>
      <c r="I118" s="319">
        <v>3.3435999999999999</v>
      </c>
      <c r="J118" s="32">
        <v>70</v>
      </c>
      <c r="K118" s="32" t="s">
        <v>80</v>
      </c>
      <c r="L118" s="32" t="s">
        <v>68</v>
      </c>
      <c r="M118" s="33" t="s">
        <v>69</v>
      </c>
      <c r="N118" s="33"/>
      <c r="O118" s="32">
        <v>180</v>
      </c>
      <c r="P118" s="39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8" s="329"/>
      <c r="R118" s="329"/>
      <c r="S118" s="329"/>
      <c r="T118" s="330"/>
      <c r="U118" s="34"/>
      <c r="V118" s="34"/>
      <c r="W118" s="35" t="s">
        <v>70</v>
      </c>
      <c r="X118" s="320">
        <v>42</v>
      </c>
      <c r="Y118" s="321">
        <f>IFERROR(IF(X118="","",X118),"")</f>
        <v>42</v>
      </c>
      <c r="Z118" s="36">
        <f>IFERROR(IF(X118="","",X118*0.01788),"")</f>
        <v>0.75095999999999996</v>
      </c>
      <c r="AA118" s="56"/>
      <c r="AB118" s="57"/>
      <c r="AC118" s="152" t="s">
        <v>204</v>
      </c>
      <c r="AG118" s="67"/>
      <c r="AJ118" s="71" t="s">
        <v>72</v>
      </c>
      <c r="AK118" s="71">
        <v>1</v>
      </c>
      <c r="BB118" s="153" t="s">
        <v>82</v>
      </c>
      <c r="BM118" s="67">
        <f>IFERROR(X118*I118,"0")</f>
        <v>140.43119999999999</v>
      </c>
      <c r="BN118" s="67">
        <f>IFERROR(Y118*I118,"0")</f>
        <v>140.43119999999999</v>
      </c>
      <c r="BO118" s="67">
        <f>IFERROR(X118/J118,"0")</f>
        <v>0.6</v>
      </c>
      <c r="BP118" s="67">
        <f>IFERROR(Y118/J118,"0")</f>
        <v>0.6</v>
      </c>
    </row>
    <row r="119" spans="1:68" x14ac:dyDescent="0.2">
      <c r="A119" s="341"/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42"/>
      <c r="P119" s="333" t="s">
        <v>73</v>
      </c>
      <c r="Q119" s="334"/>
      <c r="R119" s="334"/>
      <c r="S119" s="334"/>
      <c r="T119" s="334"/>
      <c r="U119" s="334"/>
      <c r="V119" s="335"/>
      <c r="W119" s="37" t="s">
        <v>70</v>
      </c>
      <c r="X119" s="322">
        <f>IFERROR(SUM(X118:X118),"0")</f>
        <v>42</v>
      </c>
      <c r="Y119" s="322">
        <f>IFERROR(SUM(Y118:Y118),"0")</f>
        <v>42</v>
      </c>
      <c r="Z119" s="322">
        <f>IFERROR(IF(Z118="",0,Z118),"0")</f>
        <v>0.75095999999999996</v>
      </c>
      <c r="AA119" s="323"/>
      <c r="AB119" s="323"/>
      <c r="AC119" s="323"/>
    </row>
    <row r="120" spans="1:68" x14ac:dyDescent="0.2">
      <c r="A120" s="337"/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7"/>
      <c r="N120" s="337"/>
      <c r="O120" s="342"/>
      <c r="P120" s="333" t="s">
        <v>73</v>
      </c>
      <c r="Q120" s="334"/>
      <c r="R120" s="334"/>
      <c r="S120" s="334"/>
      <c r="T120" s="334"/>
      <c r="U120" s="334"/>
      <c r="V120" s="335"/>
      <c r="W120" s="37" t="s">
        <v>74</v>
      </c>
      <c r="X120" s="322">
        <f>IFERROR(SUMPRODUCT(X118:X118*H118:H118),"0")</f>
        <v>110.88000000000001</v>
      </c>
      <c r="Y120" s="322">
        <f>IFERROR(SUMPRODUCT(Y118:Y118*H118:H118),"0")</f>
        <v>110.88000000000001</v>
      </c>
      <c r="Z120" s="37"/>
      <c r="AA120" s="323"/>
      <c r="AB120" s="323"/>
      <c r="AC120" s="323"/>
    </row>
    <row r="121" spans="1:68" ht="16.5" hidden="1" customHeight="1" x14ac:dyDescent="0.25">
      <c r="A121" s="336" t="s">
        <v>205</v>
      </c>
      <c r="B121" s="337"/>
      <c r="C121" s="337"/>
      <c r="D121" s="337"/>
      <c r="E121" s="337"/>
      <c r="F121" s="337"/>
      <c r="G121" s="337"/>
      <c r="H121" s="337"/>
      <c r="I121" s="337"/>
      <c r="J121" s="337"/>
      <c r="K121" s="337"/>
      <c r="L121" s="337"/>
      <c r="M121" s="337"/>
      <c r="N121" s="337"/>
      <c r="O121" s="337"/>
      <c r="P121" s="337"/>
      <c r="Q121" s="337"/>
      <c r="R121" s="337"/>
      <c r="S121" s="337"/>
      <c r="T121" s="337"/>
      <c r="U121" s="337"/>
      <c r="V121" s="337"/>
      <c r="W121" s="337"/>
      <c r="X121" s="337"/>
      <c r="Y121" s="337"/>
      <c r="Z121" s="337"/>
      <c r="AA121" s="315"/>
      <c r="AB121" s="315"/>
      <c r="AC121" s="315"/>
    </row>
    <row r="122" spans="1:68" ht="14.25" hidden="1" customHeight="1" x14ac:dyDescent="0.25">
      <c r="A122" s="349" t="s">
        <v>129</v>
      </c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37"/>
      <c r="P122" s="337"/>
      <c r="Q122" s="337"/>
      <c r="R122" s="337"/>
      <c r="S122" s="337"/>
      <c r="T122" s="337"/>
      <c r="U122" s="337"/>
      <c r="V122" s="337"/>
      <c r="W122" s="337"/>
      <c r="X122" s="337"/>
      <c r="Y122" s="337"/>
      <c r="Z122" s="337"/>
      <c r="AA122" s="316"/>
      <c r="AB122" s="316"/>
      <c r="AC122" s="316"/>
    </row>
    <row r="123" spans="1:68" ht="27" customHeight="1" x14ac:dyDescent="0.25">
      <c r="A123" s="54" t="s">
        <v>206</v>
      </c>
      <c r="B123" s="54" t="s">
        <v>207</v>
      </c>
      <c r="C123" s="31">
        <v>4301135555</v>
      </c>
      <c r="D123" s="326">
        <v>4607111034014</v>
      </c>
      <c r="E123" s="327"/>
      <c r="F123" s="319">
        <v>0.25</v>
      </c>
      <c r="G123" s="32">
        <v>12</v>
      </c>
      <c r="H123" s="319">
        <v>3</v>
      </c>
      <c r="I123" s="319">
        <v>3.7035999999999998</v>
      </c>
      <c r="J123" s="32">
        <v>70</v>
      </c>
      <c r="K123" s="32" t="s">
        <v>80</v>
      </c>
      <c r="L123" s="32" t="s">
        <v>177</v>
      </c>
      <c r="M123" s="33" t="s">
        <v>69</v>
      </c>
      <c r="N123" s="33"/>
      <c r="O123" s="32">
        <v>180</v>
      </c>
      <c r="P123" s="53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29"/>
      <c r="R123" s="329"/>
      <c r="S123" s="329"/>
      <c r="T123" s="330"/>
      <c r="U123" s="34"/>
      <c r="V123" s="34"/>
      <c r="W123" s="35" t="s">
        <v>70</v>
      </c>
      <c r="X123" s="320">
        <v>70</v>
      </c>
      <c r="Y123" s="321">
        <f>IFERROR(IF(X123="","",X123),"")</f>
        <v>70</v>
      </c>
      <c r="Z123" s="36">
        <f>IFERROR(IF(X123="","",X123*0.01788),"")</f>
        <v>1.2516</v>
      </c>
      <c r="AA123" s="56"/>
      <c r="AB123" s="57"/>
      <c r="AC123" s="154" t="s">
        <v>208</v>
      </c>
      <c r="AG123" s="67"/>
      <c r="AJ123" s="71" t="s">
        <v>179</v>
      </c>
      <c r="AK123" s="71">
        <v>70</v>
      </c>
      <c r="BB123" s="155" t="s">
        <v>82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209</v>
      </c>
      <c r="B124" s="54" t="s">
        <v>210</v>
      </c>
      <c r="C124" s="31">
        <v>4301135532</v>
      </c>
      <c r="D124" s="326">
        <v>4607111033994</v>
      </c>
      <c r="E124" s="327"/>
      <c r="F124" s="319">
        <v>0.25</v>
      </c>
      <c r="G124" s="32">
        <v>12</v>
      </c>
      <c r="H124" s="319">
        <v>3</v>
      </c>
      <c r="I124" s="319">
        <v>3.7035999999999998</v>
      </c>
      <c r="J124" s="32">
        <v>70</v>
      </c>
      <c r="K124" s="32" t="s">
        <v>80</v>
      </c>
      <c r="L124" s="32" t="s">
        <v>177</v>
      </c>
      <c r="M124" s="33" t="s">
        <v>69</v>
      </c>
      <c r="N124" s="33"/>
      <c r="O124" s="32">
        <v>180</v>
      </c>
      <c r="P124" s="53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29"/>
      <c r="R124" s="329"/>
      <c r="S124" s="329"/>
      <c r="T124" s="330"/>
      <c r="U124" s="34"/>
      <c r="V124" s="34"/>
      <c r="W124" s="35" t="s">
        <v>70</v>
      </c>
      <c r="X124" s="320">
        <v>70</v>
      </c>
      <c r="Y124" s="321">
        <f>IFERROR(IF(X124="","",X124),"")</f>
        <v>70</v>
      </c>
      <c r="Z124" s="36">
        <f>IFERROR(IF(X124="","",X124*0.01788),"")</f>
        <v>1.2516</v>
      </c>
      <c r="AA124" s="56"/>
      <c r="AB124" s="57"/>
      <c r="AC124" s="156" t="s">
        <v>147</v>
      </c>
      <c r="AG124" s="67"/>
      <c r="AJ124" s="71" t="s">
        <v>179</v>
      </c>
      <c r="AK124" s="71">
        <v>70</v>
      </c>
      <c r="BB124" s="157" t="s">
        <v>82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x14ac:dyDescent="0.2">
      <c r="A125" s="341"/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42"/>
      <c r="P125" s="333" t="s">
        <v>73</v>
      </c>
      <c r="Q125" s="334"/>
      <c r="R125" s="334"/>
      <c r="S125" s="334"/>
      <c r="T125" s="334"/>
      <c r="U125" s="334"/>
      <c r="V125" s="335"/>
      <c r="W125" s="37" t="s">
        <v>70</v>
      </c>
      <c r="X125" s="322">
        <f>IFERROR(SUM(X123:X124),"0")</f>
        <v>140</v>
      </c>
      <c r="Y125" s="322">
        <f>IFERROR(SUM(Y123:Y124),"0")</f>
        <v>140</v>
      </c>
      <c r="Z125" s="322">
        <f>IFERROR(IF(Z123="",0,Z123),"0")+IFERROR(IF(Z124="",0,Z124),"0")</f>
        <v>2.5032000000000001</v>
      </c>
      <c r="AA125" s="323"/>
      <c r="AB125" s="323"/>
      <c r="AC125" s="323"/>
    </row>
    <row r="126" spans="1:68" x14ac:dyDescent="0.2">
      <c r="A126" s="337"/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7"/>
      <c r="N126" s="337"/>
      <c r="O126" s="342"/>
      <c r="P126" s="333" t="s">
        <v>73</v>
      </c>
      <c r="Q126" s="334"/>
      <c r="R126" s="334"/>
      <c r="S126" s="334"/>
      <c r="T126" s="334"/>
      <c r="U126" s="334"/>
      <c r="V126" s="335"/>
      <c r="W126" s="37" t="s">
        <v>74</v>
      </c>
      <c r="X126" s="322">
        <f>IFERROR(SUMPRODUCT(X123:X124*H123:H124),"0")</f>
        <v>420</v>
      </c>
      <c r="Y126" s="322">
        <f>IFERROR(SUMPRODUCT(Y123:Y124*H123:H124),"0")</f>
        <v>420</v>
      </c>
      <c r="Z126" s="37"/>
      <c r="AA126" s="323"/>
      <c r="AB126" s="323"/>
      <c r="AC126" s="323"/>
    </row>
    <row r="127" spans="1:68" ht="16.5" hidden="1" customHeight="1" x14ac:dyDescent="0.25">
      <c r="A127" s="336" t="s">
        <v>211</v>
      </c>
      <c r="B127" s="337"/>
      <c r="C127" s="337"/>
      <c r="D127" s="337"/>
      <c r="E127" s="337"/>
      <c r="F127" s="337"/>
      <c r="G127" s="337"/>
      <c r="H127" s="337"/>
      <c r="I127" s="337"/>
      <c r="J127" s="337"/>
      <c r="K127" s="337"/>
      <c r="L127" s="337"/>
      <c r="M127" s="337"/>
      <c r="N127" s="337"/>
      <c r="O127" s="337"/>
      <c r="P127" s="337"/>
      <c r="Q127" s="337"/>
      <c r="R127" s="337"/>
      <c r="S127" s="337"/>
      <c r="T127" s="337"/>
      <c r="U127" s="337"/>
      <c r="V127" s="337"/>
      <c r="W127" s="337"/>
      <c r="X127" s="337"/>
      <c r="Y127" s="337"/>
      <c r="Z127" s="337"/>
      <c r="AA127" s="315"/>
      <c r="AB127" s="315"/>
      <c r="AC127" s="315"/>
    </row>
    <row r="128" spans="1:68" ht="14.25" hidden="1" customHeight="1" x14ac:dyDescent="0.25">
      <c r="A128" s="349" t="s">
        <v>129</v>
      </c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37"/>
      <c r="P128" s="337"/>
      <c r="Q128" s="337"/>
      <c r="R128" s="337"/>
      <c r="S128" s="337"/>
      <c r="T128" s="337"/>
      <c r="U128" s="337"/>
      <c r="V128" s="337"/>
      <c r="W128" s="337"/>
      <c r="X128" s="337"/>
      <c r="Y128" s="337"/>
      <c r="Z128" s="337"/>
      <c r="AA128" s="316"/>
      <c r="AB128" s="316"/>
      <c r="AC128" s="316"/>
    </row>
    <row r="129" spans="1:68" ht="27" hidden="1" customHeight="1" x14ac:dyDescent="0.25">
      <c r="A129" s="54" t="s">
        <v>212</v>
      </c>
      <c r="B129" s="54" t="s">
        <v>213</v>
      </c>
      <c r="C129" s="31">
        <v>4301135549</v>
      </c>
      <c r="D129" s="326">
        <v>4607111039095</v>
      </c>
      <c r="E129" s="327"/>
      <c r="F129" s="319">
        <v>0.25</v>
      </c>
      <c r="G129" s="32">
        <v>12</v>
      </c>
      <c r="H129" s="319">
        <v>3</v>
      </c>
      <c r="I129" s="319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9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29"/>
      <c r="R129" s="329"/>
      <c r="S129" s="329"/>
      <c r="T129" s="330"/>
      <c r="U129" s="34"/>
      <c r="V129" s="34"/>
      <c r="W129" s="35" t="s">
        <v>70</v>
      </c>
      <c r="X129" s="320">
        <v>0</v>
      </c>
      <c r="Y129" s="321">
        <f>IFERROR(IF(X129="","",X129),"")</f>
        <v>0</v>
      </c>
      <c r="Z129" s="36">
        <f>IFERROR(IF(X129="","",X129*0.01788),"")</f>
        <v>0</v>
      </c>
      <c r="AA129" s="56"/>
      <c r="AB129" s="57"/>
      <c r="AC129" s="158" t="s">
        <v>214</v>
      </c>
      <c r="AG129" s="67"/>
      <c r="AJ129" s="71" t="s">
        <v>72</v>
      </c>
      <c r="AK129" s="71">
        <v>1</v>
      </c>
      <c r="BB129" s="159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215</v>
      </c>
      <c r="B130" s="54" t="s">
        <v>216</v>
      </c>
      <c r="C130" s="31">
        <v>4301135550</v>
      </c>
      <c r="D130" s="326">
        <v>4607111034199</v>
      </c>
      <c r="E130" s="327"/>
      <c r="F130" s="319">
        <v>0.25</v>
      </c>
      <c r="G130" s="32">
        <v>12</v>
      </c>
      <c r="H130" s="319">
        <v>3</v>
      </c>
      <c r="I130" s="319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8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29"/>
      <c r="R130" s="329"/>
      <c r="S130" s="329"/>
      <c r="T130" s="330"/>
      <c r="U130" s="34"/>
      <c r="V130" s="34"/>
      <c r="W130" s="35" t="s">
        <v>70</v>
      </c>
      <c r="X130" s="320">
        <v>42</v>
      </c>
      <c r="Y130" s="321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60" t="s">
        <v>217</v>
      </c>
      <c r="AG130" s="67"/>
      <c r="AJ130" s="71" t="s">
        <v>72</v>
      </c>
      <c r="AK130" s="71">
        <v>1</v>
      </c>
      <c r="BB130" s="161" t="s">
        <v>82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341"/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42"/>
      <c r="P131" s="333" t="s">
        <v>73</v>
      </c>
      <c r="Q131" s="334"/>
      <c r="R131" s="334"/>
      <c r="S131" s="334"/>
      <c r="T131" s="334"/>
      <c r="U131" s="334"/>
      <c r="V131" s="335"/>
      <c r="W131" s="37" t="s">
        <v>70</v>
      </c>
      <c r="X131" s="322">
        <f>IFERROR(SUM(X129:X130),"0")</f>
        <v>42</v>
      </c>
      <c r="Y131" s="322">
        <f>IFERROR(SUM(Y129:Y130),"0")</f>
        <v>42</v>
      </c>
      <c r="Z131" s="322">
        <f>IFERROR(IF(Z129="",0,Z129),"0")+IFERROR(IF(Z130="",0,Z130),"0")</f>
        <v>0.75095999999999996</v>
      </c>
      <c r="AA131" s="323"/>
      <c r="AB131" s="323"/>
      <c r="AC131" s="323"/>
    </row>
    <row r="132" spans="1:68" x14ac:dyDescent="0.2">
      <c r="A132" s="337"/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337"/>
      <c r="M132" s="337"/>
      <c r="N132" s="337"/>
      <c r="O132" s="342"/>
      <c r="P132" s="333" t="s">
        <v>73</v>
      </c>
      <c r="Q132" s="334"/>
      <c r="R132" s="334"/>
      <c r="S132" s="334"/>
      <c r="T132" s="334"/>
      <c r="U132" s="334"/>
      <c r="V132" s="335"/>
      <c r="W132" s="37" t="s">
        <v>74</v>
      </c>
      <c r="X132" s="322">
        <f>IFERROR(SUMPRODUCT(X129:X130*H129:H130),"0")</f>
        <v>126</v>
      </c>
      <c r="Y132" s="322">
        <f>IFERROR(SUMPRODUCT(Y129:Y130*H129:H130),"0")</f>
        <v>126</v>
      </c>
      <c r="Z132" s="37"/>
      <c r="AA132" s="323"/>
      <c r="AB132" s="323"/>
      <c r="AC132" s="323"/>
    </row>
    <row r="133" spans="1:68" ht="16.5" hidden="1" customHeight="1" x14ac:dyDescent="0.25">
      <c r="A133" s="336" t="s">
        <v>218</v>
      </c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37"/>
      <c r="P133" s="337"/>
      <c r="Q133" s="337"/>
      <c r="R133" s="337"/>
      <c r="S133" s="337"/>
      <c r="T133" s="337"/>
      <c r="U133" s="337"/>
      <c r="V133" s="337"/>
      <c r="W133" s="337"/>
      <c r="X133" s="337"/>
      <c r="Y133" s="337"/>
      <c r="Z133" s="337"/>
      <c r="AA133" s="315"/>
      <c r="AB133" s="315"/>
      <c r="AC133" s="315"/>
    </row>
    <row r="134" spans="1:68" ht="14.25" hidden="1" customHeight="1" x14ac:dyDescent="0.25">
      <c r="A134" s="349" t="s">
        <v>129</v>
      </c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37"/>
      <c r="P134" s="337"/>
      <c r="Q134" s="337"/>
      <c r="R134" s="337"/>
      <c r="S134" s="337"/>
      <c r="T134" s="337"/>
      <c r="U134" s="337"/>
      <c r="V134" s="337"/>
      <c r="W134" s="337"/>
      <c r="X134" s="337"/>
      <c r="Y134" s="337"/>
      <c r="Z134" s="337"/>
      <c r="AA134" s="316"/>
      <c r="AB134" s="316"/>
      <c r="AC134" s="316"/>
    </row>
    <row r="135" spans="1:68" ht="27" customHeight="1" x14ac:dyDescent="0.25">
      <c r="A135" s="54" t="s">
        <v>219</v>
      </c>
      <c r="B135" s="54" t="s">
        <v>220</v>
      </c>
      <c r="C135" s="31">
        <v>4301135753</v>
      </c>
      <c r="D135" s="326">
        <v>4620207490914</v>
      </c>
      <c r="E135" s="327"/>
      <c r="F135" s="319">
        <v>0.2</v>
      </c>
      <c r="G135" s="32">
        <v>12</v>
      </c>
      <c r="H135" s="319">
        <v>2.4</v>
      </c>
      <c r="I135" s="319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08" t="s">
        <v>221</v>
      </c>
      <c r="Q135" s="329"/>
      <c r="R135" s="329"/>
      <c r="S135" s="329"/>
      <c r="T135" s="330"/>
      <c r="U135" s="34"/>
      <c r="V135" s="34"/>
      <c r="W135" s="35" t="s">
        <v>70</v>
      </c>
      <c r="X135" s="320">
        <v>42</v>
      </c>
      <c r="Y135" s="321">
        <f>IFERROR(IF(X135="","",X135),"")</f>
        <v>42</v>
      </c>
      <c r="Z135" s="36">
        <f>IFERROR(IF(X135="","",X135*0.01788),"")</f>
        <v>0.75095999999999996</v>
      </c>
      <c r="AA135" s="56"/>
      <c r="AB135" s="57"/>
      <c r="AC135" s="162" t="s">
        <v>208</v>
      </c>
      <c r="AG135" s="67"/>
      <c r="AJ135" s="71" t="s">
        <v>72</v>
      </c>
      <c r="AK135" s="71">
        <v>1</v>
      </c>
      <c r="BB135" s="163" t="s">
        <v>82</v>
      </c>
      <c r="BM135" s="67">
        <f>IFERROR(X135*I135,"0")</f>
        <v>112.56</v>
      </c>
      <c r="BN135" s="67">
        <f>IFERROR(Y135*I135,"0")</f>
        <v>112.56</v>
      </c>
      <c r="BO135" s="67">
        <f>IFERROR(X135/J135,"0")</f>
        <v>0.6</v>
      </c>
      <c r="BP135" s="67">
        <f>IFERROR(Y135/J135,"0")</f>
        <v>0.6</v>
      </c>
    </row>
    <row r="136" spans="1:68" ht="27" customHeight="1" x14ac:dyDescent="0.25">
      <c r="A136" s="54" t="s">
        <v>222</v>
      </c>
      <c r="B136" s="54" t="s">
        <v>223</v>
      </c>
      <c r="C136" s="31">
        <v>4301135778</v>
      </c>
      <c r="D136" s="326">
        <v>4620207490853</v>
      </c>
      <c r="E136" s="327"/>
      <c r="F136" s="319">
        <v>0.2</v>
      </c>
      <c r="G136" s="32">
        <v>12</v>
      </c>
      <c r="H136" s="319">
        <v>2.4</v>
      </c>
      <c r="I136" s="31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518" t="s">
        <v>224</v>
      </c>
      <c r="Q136" s="329"/>
      <c r="R136" s="329"/>
      <c r="S136" s="329"/>
      <c r="T136" s="330"/>
      <c r="U136" s="34"/>
      <c r="V136" s="34"/>
      <c r="W136" s="35" t="s">
        <v>70</v>
      </c>
      <c r="X136" s="320">
        <v>42</v>
      </c>
      <c r="Y136" s="321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64" t="s">
        <v>208</v>
      </c>
      <c r="AG136" s="67"/>
      <c r="AJ136" s="71" t="s">
        <v>72</v>
      </c>
      <c r="AK136" s="71">
        <v>1</v>
      </c>
      <c r="BB136" s="165" t="s">
        <v>82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x14ac:dyDescent="0.2">
      <c r="A137" s="341"/>
      <c r="B137" s="337"/>
      <c r="C137" s="337"/>
      <c r="D137" s="337"/>
      <c r="E137" s="337"/>
      <c r="F137" s="337"/>
      <c r="G137" s="337"/>
      <c r="H137" s="337"/>
      <c r="I137" s="337"/>
      <c r="J137" s="337"/>
      <c r="K137" s="337"/>
      <c r="L137" s="337"/>
      <c r="M137" s="337"/>
      <c r="N137" s="337"/>
      <c r="O137" s="342"/>
      <c r="P137" s="333" t="s">
        <v>73</v>
      </c>
      <c r="Q137" s="334"/>
      <c r="R137" s="334"/>
      <c r="S137" s="334"/>
      <c r="T137" s="334"/>
      <c r="U137" s="334"/>
      <c r="V137" s="335"/>
      <c r="W137" s="37" t="s">
        <v>70</v>
      </c>
      <c r="X137" s="322">
        <f>IFERROR(SUM(X135:X136),"0")</f>
        <v>84</v>
      </c>
      <c r="Y137" s="322">
        <f>IFERROR(SUM(Y135:Y136),"0")</f>
        <v>84</v>
      </c>
      <c r="Z137" s="322">
        <f>IFERROR(IF(Z135="",0,Z135),"0")+IFERROR(IF(Z136="",0,Z136),"0")</f>
        <v>1.5019199999999999</v>
      </c>
      <c r="AA137" s="323"/>
      <c r="AB137" s="323"/>
      <c r="AC137" s="323"/>
    </row>
    <row r="138" spans="1:68" x14ac:dyDescent="0.2">
      <c r="A138" s="337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2"/>
      <c r="P138" s="333" t="s">
        <v>73</v>
      </c>
      <c r="Q138" s="334"/>
      <c r="R138" s="334"/>
      <c r="S138" s="334"/>
      <c r="T138" s="334"/>
      <c r="U138" s="334"/>
      <c r="V138" s="335"/>
      <c r="W138" s="37" t="s">
        <v>74</v>
      </c>
      <c r="X138" s="322">
        <f>IFERROR(SUMPRODUCT(X135:X136*H135:H136),"0")</f>
        <v>201.6</v>
      </c>
      <c r="Y138" s="322">
        <f>IFERROR(SUMPRODUCT(Y135:Y136*H135:H136),"0")</f>
        <v>201.6</v>
      </c>
      <c r="Z138" s="37"/>
      <c r="AA138" s="323"/>
      <c r="AB138" s="323"/>
      <c r="AC138" s="323"/>
    </row>
    <row r="139" spans="1:68" ht="16.5" hidden="1" customHeight="1" x14ac:dyDescent="0.25">
      <c r="A139" s="336" t="s">
        <v>225</v>
      </c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37"/>
      <c r="P139" s="337"/>
      <c r="Q139" s="337"/>
      <c r="R139" s="337"/>
      <c r="S139" s="337"/>
      <c r="T139" s="337"/>
      <c r="U139" s="337"/>
      <c r="V139" s="337"/>
      <c r="W139" s="337"/>
      <c r="X139" s="337"/>
      <c r="Y139" s="337"/>
      <c r="Z139" s="337"/>
      <c r="AA139" s="315"/>
      <c r="AB139" s="315"/>
      <c r="AC139" s="315"/>
    </row>
    <row r="140" spans="1:68" ht="14.25" hidden="1" customHeight="1" x14ac:dyDescent="0.25">
      <c r="A140" s="349" t="s">
        <v>129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6"/>
      <c r="AB140" s="316"/>
      <c r="AC140" s="316"/>
    </row>
    <row r="141" spans="1:68" ht="27" customHeight="1" x14ac:dyDescent="0.25">
      <c r="A141" s="54" t="s">
        <v>226</v>
      </c>
      <c r="B141" s="54" t="s">
        <v>227</v>
      </c>
      <c r="C141" s="31">
        <v>4301135570</v>
      </c>
      <c r="D141" s="326">
        <v>4607111035806</v>
      </c>
      <c r="E141" s="327"/>
      <c r="F141" s="319">
        <v>0.25</v>
      </c>
      <c r="G141" s="32">
        <v>12</v>
      </c>
      <c r="H141" s="319">
        <v>3</v>
      </c>
      <c r="I141" s="319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5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29"/>
      <c r="R141" s="329"/>
      <c r="S141" s="329"/>
      <c r="T141" s="330"/>
      <c r="U141" s="34"/>
      <c r="V141" s="34"/>
      <c r="W141" s="35" t="s">
        <v>70</v>
      </c>
      <c r="X141" s="320">
        <v>42</v>
      </c>
      <c r="Y141" s="321">
        <f>IFERROR(IF(X141="","",X141),"")</f>
        <v>42</v>
      </c>
      <c r="Z141" s="36">
        <f>IFERROR(IF(X141="","",X141*0.01788),"")</f>
        <v>0.75095999999999996</v>
      </c>
      <c r="AA141" s="56"/>
      <c r="AB141" s="57"/>
      <c r="AC141" s="166" t="s">
        <v>228</v>
      </c>
      <c r="AG141" s="67"/>
      <c r="AJ141" s="71" t="s">
        <v>72</v>
      </c>
      <c r="AK141" s="71">
        <v>1</v>
      </c>
      <c r="BB141" s="167" t="s">
        <v>82</v>
      </c>
      <c r="BM141" s="67">
        <f>IFERROR(X141*I141,"0")</f>
        <v>155.55119999999999</v>
      </c>
      <c r="BN141" s="67">
        <f>IFERROR(Y141*I141,"0")</f>
        <v>155.55119999999999</v>
      </c>
      <c r="BO141" s="67">
        <f>IFERROR(X141/J141,"0")</f>
        <v>0.6</v>
      </c>
      <c r="BP141" s="67">
        <f>IFERROR(Y141/J141,"0")</f>
        <v>0.6</v>
      </c>
    </row>
    <row r="142" spans="1:68" x14ac:dyDescent="0.2">
      <c r="A142" s="341"/>
      <c r="B142" s="337"/>
      <c r="C142" s="337"/>
      <c r="D142" s="337"/>
      <c r="E142" s="337"/>
      <c r="F142" s="337"/>
      <c r="G142" s="337"/>
      <c r="H142" s="337"/>
      <c r="I142" s="337"/>
      <c r="J142" s="337"/>
      <c r="K142" s="337"/>
      <c r="L142" s="337"/>
      <c r="M142" s="337"/>
      <c r="N142" s="337"/>
      <c r="O142" s="342"/>
      <c r="P142" s="333" t="s">
        <v>73</v>
      </c>
      <c r="Q142" s="334"/>
      <c r="R142" s="334"/>
      <c r="S142" s="334"/>
      <c r="T142" s="334"/>
      <c r="U142" s="334"/>
      <c r="V142" s="335"/>
      <c r="W142" s="37" t="s">
        <v>70</v>
      </c>
      <c r="X142" s="322">
        <f>IFERROR(SUM(X141:X141),"0")</f>
        <v>42</v>
      </c>
      <c r="Y142" s="322">
        <f>IFERROR(SUM(Y141:Y141),"0")</f>
        <v>42</v>
      </c>
      <c r="Z142" s="322">
        <f>IFERROR(IF(Z141="",0,Z141),"0")</f>
        <v>0.75095999999999996</v>
      </c>
      <c r="AA142" s="323"/>
      <c r="AB142" s="323"/>
      <c r="AC142" s="323"/>
    </row>
    <row r="143" spans="1:68" x14ac:dyDescent="0.2">
      <c r="A143" s="337"/>
      <c r="B143" s="337"/>
      <c r="C143" s="337"/>
      <c r="D143" s="337"/>
      <c r="E143" s="337"/>
      <c r="F143" s="337"/>
      <c r="G143" s="337"/>
      <c r="H143" s="337"/>
      <c r="I143" s="337"/>
      <c r="J143" s="337"/>
      <c r="K143" s="337"/>
      <c r="L143" s="337"/>
      <c r="M143" s="337"/>
      <c r="N143" s="337"/>
      <c r="O143" s="342"/>
      <c r="P143" s="333" t="s">
        <v>73</v>
      </c>
      <c r="Q143" s="334"/>
      <c r="R143" s="334"/>
      <c r="S143" s="334"/>
      <c r="T143" s="334"/>
      <c r="U143" s="334"/>
      <c r="V143" s="335"/>
      <c r="W143" s="37" t="s">
        <v>74</v>
      </c>
      <c r="X143" s="322">
        <f>IFERROR(SUMPRODUCT(X141:X141*H141:H141),"0")</f>
        <v>126</v>
      </c>
      <c r="Y143" s="322">
        <f>IFERROR(SUMPRODUCT(Y141:Y141*H141:H141),"0")</f>
        <v>126</v>
      </c>
      <c r="Z143" s="37"/>
      <c r="AA143" s="323"/>
      <c r="AB143" s="323"/>
      <c r="AC143" s="323"/>
    </row>
    <row r="144" spans="1:68" ht="16.5" hidden="1" customHeight="1" x14ac:dyDescent="0.25">
      <c r="A144" s="336" t="s">
        <v>229</v>
      </c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37"/>
      <c r="P144" s="337"/>
      <c r="Q144" s="337"/>
      <c r="R144" s="337"/>
      <c r="S144" s="337"/>
      <c r="T144" s="337"/>
      <c r="U144" s="337"/>
      <c r="V144" s="337"/>
      <c r="W144" s="337"/>
      <c r="X144" s="337"/>
      <c r="Y144" s="337"/>
      <c r="Z144" s="337"/>
      <c r="AA144" s="315"/>
      <c r="AB144" s="315"/>
      <c r="AC144" s="315"/>
    </row>
    <row r="145" spans="1:68" ht="14.25" hidden="1" customHeight="1" x14ac:dyDescent="0.25">
      <c r="A145" s="349" t="s">
        <v>129</v>
      </c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37"/>
      <c r="P145" s="337"/>
      <c r="Q145" s="337"/>
      <c r="R145" s="337"/>
      <c r="S145" s="337"/>
      <c r="T145" s="337"/>
      <c r="U145" s="337"/>
      <c r="V145" s="337"/>
      <c r="W145" s="337"/>
      <c r="X145" s="337"/>
      <c r="Y145" s="337"/>
      <c r="Z145" s="337"/>
      <c r="AA145" s="316"/>
      <c r="AB145" s="316"/>
      <c r="AC145" s="316"/>
    </row>
    <row r="146" spans="1:68" ht="16.5" hidden="1" customHeight="1" x14ac:dyDescent="0.25">
      <c r="A146" s="54" t="s">
        <v>230</v>
      </c>
      <c r="B146" s="54" t="s">
        <v>231</v>
      </c>
      <c r="C146" s="31">
        <v>4301135607</v>
      </c>
      <c r="D146" s="326">
        <v>4607111039613</v>
      </c>
      <c r="E146" s="327"/>
      <c r="F146" s="319">
        <v>0.09</v>
      </c>
      <c r="G146" s="32">
        <v>30</v>
      </c>
      <c r="H146" s="319">
        <v>2.7</v>
      </c>
      <c r="I146" s="319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9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29"/>
      <c r="R146" s="329"/>
      <c r="S146" s="329"/>
      <c r="T146" s="330"/>
      <c r="U146" s="34"/>
      <c r="V146" s="34"/>
      <c r="W146" s="35" t="s">
        <v>70</v>
      </c>
      <c r="X146" s="320">
        <v>0</v>
      </c>
      <c r="Y146" s="321">
        <f>IFERROR(IF(X146="","",X146),"")</f>
        <v>0</v>
      </c>
      <c r="Z146" s="36">
        <f>IFERROR(IF(X146="","",X146*0.00936),"")</f>
        <v>0</v>
      </c>
      <c r="AA146" s="56"/>
      <c r="AB146" s="57"/>
      <c r="AC146" s="168" t="s">
        <v>214</v>
      </c>
      <c r="AG146" s="67"/>
      <c r="AJ146" s="71" t="s">
        <v>72</v>
      </c>
      <c r="AK146" s="71">
        <v>1</v>
      </c>
      <c r="BB146" s="16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41"/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42"/>
      <c r="P147" s="333" t="s">
        <v>73</v>
      </c>
      <c r="Q147" s="334"/>
      <c r="R147" s="334"/>
      <c r="S147" s="334"/>
      <c r="T147" s="334"/>
      <c r="U147" s="334"/>
      <c r="V147" s="335"/>
      <c r="W147" s="37" t="s">
        <v>70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hidden="1" x14ac:dyDescent="0.2">
      <c r="A148" s="337"/>
      <c r="B148" s="337"/>
      <c r="C148" s="337"/>
      <c r="D148" s="337"/>
      <c r="E148" s="337"/>
      <c r="F148" s="337"/>
      <c r="G148" s="337"/>
      <c r="H148" s="337"/>
      <c r="I148" s="337"/>
      <c r="J148" s="337"/>
      <c r="K148" s="337"/>
      <c r="L148" s="337"/>
      <c r="M148" s="337"/>
      <c r="N148" s="337"/>
      <c r="O148" s="342"/>
      <c r="P148" s="333" t="s">
        <v>73</v>
      </c>
      <c r="Q148" s="334"/>
      <c r="R148" s="334"/>
      <c r="S148" s="334"/>
      <c r="T148" s="334"/>
      <c r="U148" s="334"/>
      <c r="V148" s="335"/>
      <c r="W148" s="37" t="s">
        <v>74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hidden="1" customHeight="1" x14ac:dyDescent="0.25">
      <c r="A149" s="336" t="s">
        <v>232</v>
      </c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37"/>
      <c r="P149" s="337"/>
      <c r="Q149" s="337"/>
      <c r="R149" s="337"/>
      <c r="S149" s="337"/>
      <c r="T149" s="337"/>
      <c r="U149" s="337"/>
      <c r="V149" s="337"/>
      <c r="W149" s="337"/>
      <c r="X149" s="337"/>
      <c r="Y149" s="337"/>
      <c r="Z149" s="337"/>
      <c r="AA149" s="315"/>
      <c r="AB149" s="315"/>
      <c r="AC149" s="315"/>
    </row>
    <row r="150" spans="1:68" ht="14.25" hidden="1" customHeight="1" x14ac:dyDescent="0.25">
      <c r="A150" s="349" t="s">
        <v>233</v>
      </c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37"/>
      <c r="P150" s="337"/>
      <c r="Q150" s="337"/>
      <c r="R150" s="337"/>
      <c r="S150" s="337"/>
      <c r="T150" s="337"/>
      <c r="U150" s="337"/>
      <c r="V150" s="337"/>
      <c r="W150" s="337"/>
      <c r="X150" s="337"/>
      <c r="Y150" s="337"/>
      <c r="Z150" s="337"/>
      <c r="AA150" s="316"/>
      <c r="AB150" s="316"/>
      <c r="AC150" s="316"/>
    </row>
    <row r="151" spans="1:68" ht="27" hidden="1" customHeight="1" x14ac:dyDescent="0.25">
      <c r="A151" s="54" t="s">
        <v>234</v>
      </c>
      <c r="B151" s="54" t="s">
        <v>235</v>
      </c>
      <c r="C151" s="31">
        <v>4301135540</v>
      </c>
      <c r="D151" s="326">
        <v>4607111035646</v>
      </c>
      <c r="E151" s="327"/>
      <c r="F151" s="319">
        <v>0.2</v>
      </c>
      <c r="G151" s="32">
        <v>8</v>
      </c>
      <c r="H151" s="319">
        <v>1.6</v>
      </c>
      <c r="I151" s="319">
        <v>2.12</v>
      </c>
      <c r="J151" s="32">
        <v>72</v>
      </c>
      <c r="K151" s="32" t="s">
        <v>236</v>
      </c>
      <c r="L151" s="32" t="s">
        <v>68</v>
      </c>
      <c r="M151" s="33" t="s">
        <v>69</v>
      </c>
      <c r="N151" s="33"/>
      <c r="O151" s="32">
        <v>180</v>
      </c>
      <c r="P151" s="52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29"/>
      <c r="R151" s="329"/>
      <c r="S151" s="329"/>
      <c r="T151" s="330"/>
      <c r="U151" s="34"/>
      <c r="V151" s="34"/>
      <c r="W151" s="35" t="s">
        <v>70</v>
      </c>
      <c r="X151" s="320">
        <v>0</v>
      </c>
      <c r="Y151" s="321">
        <f>IFERROR(IF(X151="","",X151),"")</f>
        <v>0</v>
      </c>
      <c r="Z151" s="36">
        <f>IFERROR(IF(X151="","",X151*0.01157),"")</f>
        <v>0</v>
      </c>
      <c r="AA151" s="56"/>
      <c r="AB151" s="57"/>
      <c r="AC151" s="170" t="s">
        <v>237</v>
      </c>
      <c r="AG151" s="67"/>
      <c r="AJ151" s="71" t="s">
        <v>72</v>
      </c>
      <c r="AK151" s="71">
        <v>1</v>
      </c>
      <c r="BB151" s="17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41"/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42"/>
      <c r="P152" s="333" t="s">
        <v>73</v>
      </c>
      <c r="Q152" s="334"/>
      <c r="R152" s="334"/>
      <c r="S152" s="334"/>
      <c r="T152" s="334"/>
      <c r="U152" s="334"/>
      <c r="V152" s="335"/>
      <c r="W152" s="37" t="s">
        <v>70</v>
      </c>
      <c r="X152" s="322">
        <f>IFERROR(SUM(X151:X151),"0")</f>
        <v>0</v>
      </c>
      <c r="Y152" s="322">
        <f>IFERROR(SUM(Y151:Y151),"0")</f>
        <v>0</v>
      </c>
      <c r="Z152" s="322">
        <f>IFERROR(IF(Z151="",0,Z151),"0")</f>
        <v>0</v>
      </c>
      <c r="AA152" s="323"/>
      <c r="AB152" s="323"/>
      <c r="AC152" s="323"/>
    </row>
    <row r="153" spans="1:68" hidden="1" x14ac:dyDescent="0.2">
      <c r="A153" s="337"/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42"/>
      <c r="P153" s="333" t="s">
        <v>73</v>
      </c>
      <c r="Q153" s="334"/>
      <c r="R153" s="334"/>
      <c r="S153" s="334"/>
      <c r="T153" s="334"/>
      <c r="U153" s="334"/>
      <c r="V153" s="335"/>
      <c r="W153" s="37" t="s">
        <v>74</v>
      </c>
      <c r="X153" s="322">
        <f>IFERROR(SUMPRODUCT(X151:X151*H151:H151),"0")</f>
        <v>0</v>
      </c>
      <c r="Y153" s="322">
        <f>IFERROR(SUMPRODUCT(Y151:Y151*H151:H151),"0")</f>
        <v>0</v>
      </c>
      <c r="Z153" s="37"/>
      <c r="AA153" s="323"/>
      <c r="AB153" s="323"/>
      <c r="AC153" s="323"/>
    </row>
    <row r="154" spans="1:68" ht="16.5" hidden="1" customHeight="1" x14ac:dyDescent="0.25">
      <c r="A154" s="336" t="s">
        <v>238</v>
      </c>
      <c r="B154" s="337"/>
      <c r="C154" s="337"/>
      <c r="D154" s="337"/>
      <c r="E154" s="337"/>
      <c r="F154" s="337"/>
      <c r="G154" s="337"/>
      <c r="H154" s="337"/>
      <c r="I154" s="337"/>
      <c r="J154" s="337"/>
      <c r="K154" s="337"/>
      <c r="L154" s="337"/>
      <c r="M154" s="337"/>
      <c r="N154" s="337"/>
      <c r="O154" s="337"/>
      <c r="P154" s="337"/>
      <c r="Q154" s="337"/>
      <c r="R154" s="337"/>
      <c r="S154" s="337"/>
      <c r="T154" s="337"/>
      <c r="U154" s="337"/>
      <c r="V154" s="337"/>
      <c r="W154" s="337"/>
      <c r="X154" s="337"/>
      <c r="Y154" s="337"/>
      <c r="Z154" s="337"/>
      <c r="AA154" s="315"/>
      <c r="AB154" s="315"/>
      <c r="AC154" s="315"/>
    </row>
    <row r="155" spans="1:68" ht="14.25" hidden="1" customHeight="1" x14ac:dyDescent="0.25">
      <c r="A155" s="349" t="s">
        <v>129</v>
      </c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37"/>
      <c r="P155" s="337"/>
      <c r="Q155" s="337"/>
      <c r="R155" s="337"/>
      <c r="S155" s="337"/>
      <c r="T155" s="337"/>
      <c r="U155" s="337"/>
      <c r="V155" s="337"/>
      <c r="W155" s="337"/>
      <c r="X155" s="337"/>
      <c r="Y155" s="337"/>
      <c r="Z155" s="337"/>
      <c r="AA155" s="316"/>
      <c r="AB155" s="316"/>
      <c r="AC155" s="316"/>
    </row>
    <row r="156" spans="1:68" ht="27" hidden="1" customHeight="1" x14ac:dyDescent="0.25">
      <c r="A156" s="54" t="s">
        <v>239</v>
      </c>
      <c r="B156" s="54" t="s">
        <v>240</v>
      </c>
      <c r="C156" s="31">
        <v>4301135591</v>
      </c>
      <c r="D156" s="326">
        <v>4607111036568</v>
      </c>
      <c r="E156" s="327"/>
      <c r="F156" s="319">
        <v>0.28000000000000003</v>
      </c>
      <c r="G156" s="32">
        <v>6</v>
      </c>
      <c r="H156" s="319">
        <v>1.68</v>
      </c>
      <c r="I156" s="319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46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29"/>
      <c r="R156" s="329"/>
      <c r="S156" s="329"/>
      <c r="T156" s="330"/>
      <c r="U156" s="34"/>
      <c r="V156" s="34"/>
      <c r="W156" s="35" t="s">
        <v>70</v>
      </c>
      <c r="X156" s="320">
        <v>0</v>
      </c>
      <c r="Y156" s="321">
        <f>IFERROR(IF(X156="","",X156),"")</f>
        <v>0</v>
      </c>
      <c r="Z156" s="36">
        <f>IFERROR(IF(X156="","",X156*0.00941),"")</f>
        <v>0</v>
      </c>
      <c r="AA156" s="56"/>
      <c r="AB156" s="57"/>
      <c r="AC156" s="172" t="s">
        <v>241</v>
      </c>
      <c r="AG156" s="67"/>
      <c r="AJ156" s="71" t="s">
        <v>72</v>
      </c>
      <c r="AK156" s="71">
        <v>1</v>
      </c>
      <c r="BB156" s="17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41"/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42"/>
      <c r="P157" s="333" t="s">
        <v>73</v>
      </c>
      <c r="Q157" s="334"/>
      <c r="R157" s="334"/>
      <c r="S157" s="334"/>
      <c r="T157" s="334"/>
      <c r="U157" s="334"/>
      <c r="V157" s="335"/>
      <c r="W157" s="37" t="s">
        <v>70</v>
      </c>
      <c r="X157" s="322">
        <f>IFERROR(SUM(X156:X156),"0")</f>
        <v>0</v>
      </c>
      <c r="Y157" s="322">
        <f>IFERROR(SUM(Y156:Y156),"0")</f>
        <v>0</v>
      </c>
      <c r="Z157" s="322">
        <f>IFERROR(IF(Z156="",0,Z156),"0")</f>
        <v>0</v>
      </c>
      <c r="AA157" s="323"/>
      <c r="AB157" s="323"/>
      <c r="AC157" s="323"/>
    </row>
    <row r="158" spans="1:68" hidden="1" x14ac:dyDescent="0.2">
      <c r="A158" s="337"/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42"/>
      <c r="P158" s="333" t="s">
        <v>73</v>
      </c>
      <c r="Q158" s="334"/>
      <c r="R158" s="334"/>
      <c r="S158" s="334"/>
      <c r="T158" s="334"/>
      <c r="U158" s="334"/>
      <c r="V158" s="335"/>
      <c r="W158" s="37" t="s">
        <v>74</v>
      </c>
      <c r="X158" s="322">
        <f>IFERROR(SUMPRODUCT(X156:X156*H156:H156),"0")</f>
        <v>0</v>
      </c>
      <c r="Y158" s="322">
        <f>IFERROR(SUMPRODUCT(Y156:Y156*H156:H156),"0")</f>
        <v>0</v>
      </c>
      <c r="Z158" s="37"/>
      <c r="AA158" s="323"/>
      <c r="AB158" s="323"/>
      <c r="AC158" s="323"/>
    </row>
    <row r="159" spans="1:68" ht="27.75" hidden="1" customHeight="1" x14ac:dyDescent="0.2">
      <c r="A159" s="358" t="s">
        <v>242</v>
      </c>
      <c r="B159" s="359"/>
      <c r="C159" s="359"/>
      <c r="D159" s="359"/>
      <c r="E159" s="359"/>
      <c r="F159" s="359"/>
      <c r="G159" s="359"/>
      <c r="H159" s="359"/>
      <c r="I159" s="359"/>
      <c r="J159" s="359"/>
      <c r="K159" s="359"/>
      <c r="L159" s="359"/>
      <c r="M159" s="359"/>
      <c r="N159" s="359"/>
      <c r="O159" s="359"/>
      <c r="P159" s="359"/>
      <c r="Q159" s="359"/>
      <c r="R159" s="359"/>
      <c r="S159" s="359"/>
      <c r="T159" s="359"/>
      <c r="U159" s="359"/>
      <c r="V159" s="359"/>
      <c r="W159" s="359"/>
      <c r="X159" s="359"/>
      <c r="Y159" s="359"/>
      <c r="Z159" s="359"/>
      <c r="AA159" s="48"/>
      <c r="AB159" s="48"/>
      <c r="AC159" s="48"/>
    </row>
    <row r="160" spans="1:68" ht="16.5" hidden="1" customHeight="1" x14ac:dyDescent="0.25">
      <c r="A160" s="336" t="s">
        <v>243</v>
      </c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  <c r="P160" s="337"/>
      <c r="Q160" s="337"/>
      <c r="R160" s="337"/>
      <c r="S160" s="337"/>
      <c r="T160" s="337"/>
      <c r="U160" s="337"/>
      <c r="V160" s="337"/>
      <c r="W160" s="337"/>
      <c r="X160" s="337"/>
      <c r="Y160" s="337"/>
      <c r="Z160" s="337"/>
      <c r="AA160" s="315"/>
      <c r="AB160" s="315"/>
      <c r="AC160" s="315"/>
    </row>
    <row r="161" spans="1:68" ht="14.25" hidden="1" customHeight="1" x14ac:dyDescent="0.25">
      <c r="A161" s="349" t="s">
        <v>129</v>
      </c>
      <c r="B161" s="337"/>
      <c r="C161" s="337"/>
      <c r="D161" s="337"/>
      <c r="E161" s="337"/>
      <c r="F161" s="337"/>
      <c r="G161" s="337"/>
      <c r="H161" s="337"/>
      <c r="I161" s="337"/>
      <c r="J161" s="337"/>
      <c r="K161" s="337"/>
      <c r="L161" s="337"/>
      <c r="M161" s="337"/>
      <c r="N161" s="337"/>
      <c r="O161" s="337"/>
      <c r="P161" s="337"/>
      <c r="Q161" s="337"/>
      <c r="R161" s="337"/>
      <c r="S161" s="337"/>
      <c r="T161" s="337"/>
      <c r="U161" s="337"/>
      <c r="V161" s="337"/>
      <c r="W161" s="337"/>
      <c r="X161" s="337"/>
      <c r="Y161" s="337"/>
      <c r="Z161" s="337"/>
      <c r="AA161" s="316"/>
      <c r="AB161" s="316"/>
      <c r="AC161" s="316"/>
    </row>
    <row r="162" spans="1:68" ht="27" hidden="1" customHeight="1" x14ac:dyDescent="0.25">
      <c r="A162" s="54" t="s">
        <v>244</v>
      </c>
      <c r="B162" s="54" t="s">
        <v>245</v>
      </c>
      <c r="C162" s="31">
        <v>4301135548</v>
      </c>
      <c r="D162" s="326">
        <v>4607111039057</v>
      </c>
      <c r="E162" s="327"/>
      <c r="F162" s="319">
        <v>1.8</v>
      </c>
      <c r="G162" s="32">
        <v>1</v>
      </c>
      <c r="H162" s="319">
        <v>1.8</v>
      </c>
      <c r="I162" s="319">
        <v>1.9</v>
      </c>
      <c r="J162" s="32">
        <v>234</v>
      </c>
      <c r="K162" s="32" t="s">
        <v>140</v>
      </c>
      <c r="L162" s="32" t="s">
        <v>68</v>
      </c>
      <c r="M162" s="33" t="s">
        <v>69</v>
      </c>
      <c r="N162" s="33"/>
      <c r="O162" s="32">
        <v>180</v>
      </c>
      <c r="P162" s="459" t="s">
        <v>246</v>
      </c>
      <c r="Q162" s="329"/>
      <c r="R162" s="329"/>
      <c r="S162" s="329"/>
      <c r="T162" s="330"/>
      <c r="U162" s="34"/>
      <c r="V162" s="34"/>
      <c r="W162" s="35" t="s">
        <v>70</v>
      </c>
      <c r="X162" s="320">
        <v>0</v>
      </c>
      <c r="Y162" s="321">
        <f>IFERROR(IF(X162="","",X162),"")</f>
        <v>0</v>
      </c>
      <c r="Z162" s="36">
        <f>IFERROR(IF(X162="","",X162*0.00502),"")</f>
        <v>0</v>
      </c>
      <c r="AA162" s="56"/>
      <c r="AB162" s="57"/>
      <c r="AC162" s="174" t="s">
        <v>214</v>
      </c>
      <c r="AG162" s="67"/>
      <c r="AJ162" s="71" t="s">
        <v>72</v>
      </c>
      <c r="AK162" s="71">
        <v>1</v>
      </c>
      <c r="BB162" s="175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41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2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22">
        <f>IFERROR(SUM(X162:X162),"0")</f>
        <v>0</v>
      </c>
      <c r="Y163" s="322">
        <f>IFERROR(SUM(Y162:Y162),"0")</f>
        <v>0</v>
      </c>
      <c r="Z163" s="322">
        <f>IFERROR(IF(Z162="",0,Z162),"0")</f>
        <v>0</v>
      </c>
      <c r="AA163" s="323"/>
      <c r="AB163" s="323"/>
      <c r="AC163" s="323"/>
    </row>
    <row r="164" spans="1:68" hidden="1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2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22">
        <f>IFERROR(SUMPRODUCT(X162:X162*H162:H162),"0")</f>
        <v>0</v>
      </c>
      <c r="Y164" s="322">
        <f>IFERROR(SUMPRODUCT(Y162:Y162*H162:H162),"0")</f>
        <v>0</v>
      </c>
      <c r="Z164" s="37"/>
      <c r="AA164" s="323"/>
      <c r="AB164" s="323"/>
      <c r="AC164" s="323"/>
    </row>
    <row r="165" spans="1:68" ht="16.5" hidden="1" customHeight="1" x14ac:dyDescent="0.25">
      <c r="A165" s="336" t="s">
        <v>247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15"/>
      <c r="AB165" s="315"/>
      <c r="AC165" s="315"/>
    </row>
    <row r="166" spans="1:68" ht="14.25" hidden="1" customHeight="1" x14ac:dyDescent="0.25">
      <c r="A166" s="349" t="s">
        <v>64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337"/>
      <c r="Z166" s="337"/>
      <c r="AA166" s="316"/>
      <c r="AB166" s="316"/>
      <c r="AC166" s="316"/>
    </row>
    <row r="167" spans="1:68" ht="16.5" hidden="1" customHeight="1" x14ac:dyDescent="0.25">
      <c r="A167" s="54" t="s">
        <v>248</v>
      </c>
      <c r="B167" s="54" t="s">
        <v>249</v>
      </c>
      <c r="C167" s="31">
        <v>4301071062</v>
      </c>
      <c r="D167" s="326">
        <v>4607111036384</v>
      </c>
      <c r="E167" s="327"/>
      <c r="F167" s="319">
        <v>5</v>
      </c>
      <c r="G167" s="32">
        <v>1</v>
      </c>
      <c r="H167" s="319">
        <v>5</v>
      </c>
      <c r="I167" s="319">
        <v>5.2106000000000003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180</v>
      </c>
      <c r="P167" s="400" t="s">
        <v>250</v>
      </c>
      <c r="Q167" s="329"/>
      <c r="R167" s="329"/>
      <c r="S167" s="329"/>
      <c r="T167" s="330"/>
      <c r="U167" s="34"/>
      <c r="V167" s="34"/>
      <c r="W167" s="35" t="s">
        <v>70</v>
      </c>
      <c r="X167" s="320">
        <v>0</v>
      </c>
      <c r="Y167" s="321">
        <f>IFERROR(IF(X167="","",X167),"")</f>
        <v>0</v>
      </c>
      <c r="Z167" s="36">
        <f>IFERROR(IF(X167="","",X167*0.00866),"")</f>
        <v>0</v>
      </c>
      <c r="AA167" s="56"/>
      <c r="AB167" s="57"/>
      <c r="AC167" s="176" t="s">
        <v>251</v>
      </c>
      <c r="AG167" s="67"/>
      <c r="AJ167" s="71" t="s">
        <v>72</v>
      </c>
      <c r="AK167" s="71">
        <v>1</v>
      </c>
      <c r="BB167" s="177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hidden="1" customHeight="1" x14ac:dyDescent="0.25">
      <c r="A168" s="54" t="s">
        <v>252</v>
      </c>
      <c r="B168" s="54" t="s">
        <v>253</v>
      </c>
      <c r="C168" s="31">
        <v>4301071056</v>
      </c>
      <c r="D168" s="326">
        <v>4640242180250</v>
      </c>
      <c r="E168" s="327"/>
      <c r="F168" s="319">
        <v>5</v>
      </c>
      <c r="G168" s="32">
        <v>1</v>
      </c>
      <c r="H168" s="319">
        <v>5</v>
      </c>
      <c r="I168" s="319">
        <v>5.2131999999999996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380" t="s">
        <v>254</v>
      </c>
      <c r="Q168" s="329"/>
      <c r="R168" s="329"/>
      <c r="S168" s="329"/>
      <c r="T168" s="330"/>
      <c r="U168" s="34"/>
      <c r="V168" s="34"/>
      <c r="W168" s="35" t="s">
        <v>70</v>
      </c>
      <c r="X168" s="320">
        <v>0</v>
      </c>
      <c r="Y168" s="321">
        <f>IFERROR(IF(X168="","",X168),"")</f>
        <v>0</v>
      </c>
      <c r="Z168" s="36">
        <f>IFERROR(IF(X168="","",X168*0.00866),"")</f>
        <v>0</v>
      </c>
      <c r="AA168" s="56"/>
      <c r="AB168" s="57"/>
      <c r="AC168" s="178" t="s">
        <v>255</v>
      </c>
      <c r="AG168" s="67"/>
      <c r="AJ168" s="71" t="s">
        <v>72</v>
      </c>
      <c r="AK168" s="71">
        <v>1</v>
      </c>
      <c r="BB168" s="179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hidden="1" customHeight="1" x14ac:dyDescent="0.25">
      <c r="A169" s="54" t="s">
        <v>256</v>
      </c>
      <c r="B169" s="54" t="s">
        <v>257</v>
      </c>
      <c r="C169" s="31">
        <v>4301071050</v>
      </c>
      <c r="D169" s="326">
        <v>4607111036216</v>
      </c>
      <c r="E169" s="327"/>
      <c r="F169" s="319">
        <v>5</v>
      </c>
      <c r="G169" s="32">
        <v>1</v>
      </c>
      <c r="H169" s="319">
        <v>5</v>
      </c>
      <c r="I169" s="319">
        <v>5.2131999999999996</v>
      </c>
      <c r="J169" s="32">
        <v>144</v>
      </c>
      <c r="K169" s="32" t="s">
        <v>67</v>
      </c>
      <c r="L169" s="32" t="s">
        <v>108</v>
      </c>
      <c r="M169" s="33" t="s">
        <v>69</v>
      </c>
      <c r="N169" s="33"/>
      <c r="O169" s="32">
        <v>180</v>
      </c>
      <c r="P169" s="40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29"/>
      <c r="R169" s="329"/>
      <c r="S169" s="329"/>
      <c r="T169" s="330"/>
      <c r="U169" s="34"/>
      <c r="V169" s="34"/>
      <c r="W169" s="35" t="s">
        <v>70</v>
      </c>
      <c r="X169" s="320">
        <v>0</v>
      </c>
      <c r="Y169" s="321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258</v>
      </c>
      <c r="AG169" s="67"/>
      <c r="AJ169" s="71" t="s">
        <v>109</v>
      </c>
      <c r="AK169" s="71">
        <v>12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259</v>
      </c>
      <c r="B170" s="54" t="s">
        <v>260</v>
      </c>
      <c r="C170" s="31">
        <v>4301071061</v>
      </c>
      <c r="D170" s="326">
        <v>4607111036278</v>
      </c>
      <c r="E170" s="327"/>
      <c r="F170" s="319">
        <v>5</v>
      </c>
      <c r="G170" s="32">
        <v>1</v>
      </c>
      <c r="H170" s="319">
        <v>5</v>
      </c>
      <c r="I170" s="319">
        <v>5.2405999999999997</v>
      </c>
      <c r="J170" s="32">
        <v>84</v>
      </c>
      <c r="K170" s="32" t="s">
        <v>67</v>
      </c>
      <c r="L170" s="32" t="s">
        <v>68</v>
      </c>
      <c r="M170" s="33" t="s">
        <v>69</v>
      </c>
      <c r="N170" s="33"/>
      <c r="O170" s="32">
        <v>180</v>
      </c>
      <c r="P170" s="3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29"/>
      <c r="R170" s="329"/>
      <c r="S170" s="329"/>
      <c r="T170" s="330"/>
      <c r="U170" s="34"/>
      <c r="V170" s="34"/>
      <c r="W170" s="35" t="s">
        <v>70</v>
      </c>
      <c r="X170" s="320">
        <v>0</v>
      </c>
      <c r="Y170" s="321">
        <f>IFERROR(IF(X170="","",X170),"")</f>
        <v>0</v>
      </c>
      <c r="Z170" s="36">
        <f>IFERROR(IF(X170="","",X170*0.0155),"")</f>
        <v>0</v>
      </c>
      <c r="AA170" s="56"/>
      <c r="AB170" s="57"/>
      <c r="AC170" s="182" t="s">
        <v>261</v>
      </c>
      <c r="AG170" s="67"/>
      <c r="AJ170" s="71" t="s">
        <v>72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41"/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42"/>
      <c r="P171" s="333" t="s">
        <v>73</v>
      </c>
      <c r="Q171" s="334"/>
      <c r="R171" s="334"/>
      <c r="S171" s="334"/>
      <c r="T171" s="334"/>
      <c r="U171" s="334"/>
      <c r="V171" s="335"/>
      <c r="W171" s="37" t="s">
        <v>70</v>
      </c>
      <c r="X171" s="322">
        <f>IFERROR(SUM(X167:X170),"0")</f>
        <v>0</v>
      </c>
      <c r="Y171" s="322">
        <f>IFERROR(SUM(Y167:Y170),"0")</f>
        <v>0</v>
      </c>
      <c r="Z171" s="322">
        <f>IFERROR(IF(Z167="",0,Z167),"0")+IFERROR(IF(Z168="",0,Z168),"0")+IFERROR(IF(Z169="",0,Z169),"0")+IFERROR(IF(Z170="",0,Z170),"0")</f>
        <v>0</v>
      </c>
      <c r="AA171" s="323"/>
      <c r="AB171" s="323"/>
      <c r="AC171" s="323"/>
    </row>
    <row r="172" spans="1:68" hidden="1" x14ac:dyDescent="0.2">
      <c r="A172" s="337"/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42"/>
      <c r="P172" s="333" t="s">
        <v>73</v>
      </c>
      <c r="Q172" s="334"/>
      <c r="R172" s="334"/>
      <c r="S172" s="334"/>
      <c r="T172" s="334"/>
      <c r="U172" s="334"/>
      <c r="V172" s="335"/>
      <c r="W172" s="37" t="s">
        <v>74</v>
      </c>
      <c r="X172" s="322">
        <f>IFERROR(SUMPRODUCT(X167:X170*H167:H170),"0")</f>
        <v>0</v>
      </c>
      <c r="Y172" s="322">
        <f>IFERROR(SUMPRODUCT(Y167:Y170*H167:H170),"0")</f>
        <v>0</v>
      </c>
      <c r="Z172" s="37"/>
      <c r="AA172" s="323"/>
      <c r="AB172" s="323"/>
      <c r="AC172" s="323"/>
    </row>
    <row r="173" spans="1:68" ht="14.25" hidden="1" customHeight="1" x14ac:dyDescent="0.25">
      <c r="A173" s="349" t="s">
        <v>262</v>
      </c>
      <c r="B173" s="337"/>
      <c r="C173" s="337"/>
      <c r="D173" s="337"/>
      <c r="E173" s="337"/>
      <c r="F173" s="337"/>
      <c r="G173" s="337"/>
      <c r="H173" s="337"/>
      <c r="I173" s="337"/>
      <c r="J173" s="337"/>
      <c r="K173" s="337"/>
      <c r="L173" s="337"/>
      <c r="M173" s="337"/>
      <c r="N173" s="337"/>
      <c r="O173" s="337"/>
      <c r="P173" s="337"/>
      <c r="Q173" s="337"/>
      <c r="R173" s="337"/>
      <c r="S173" s="337"/>
      <c r="T173" s="337"/>
      <c r="U173" s="337"/>
      <c r="V173" s="337"/>
      <c r="W173" s="337"/>
      <c r="X173" s="337"/>
      <c r="Y173" s="337"/>
      <c r="Z173" s="337"/>
      <c r="AA173" s="316"/>
      <c r="AB173" s="316"/>
      <c r="AC173" s="316"/>
    </row>
    <row r="174" spans="1:68" ht="27" hidden="1" customHeight="1" x14ac:dyDescent="0.25">
      <c r="A174" s="54" t="s">
        <v>263</v>
      </c>
      <c r="B174" s="54" t="s">
        <v>264</v>
      </c>
      <c r="C174" s="31">
        <v>4301080153</v>
      </c>
      <c r="D174" s="326">
        <v>4607111036827</v>
      </c>
      <c r="E174" s="327"/>
      <c r="F174" s="319">
        <v>1</v>
      </c>
      <c r="G174" s="32">
        <v>5</v>
      </c>
      <c r="H174" s="319">
        <v>5</v>
      </c>
      <c r="I174" s="319">
        <v>5.2</v>
      </c>
      <c r="J174" s="32">
        <v>144</v>
      </c>
      <c r="K174" s="32" t="s">
        <v>67</v>
      </c>
      <c r="L174" s="32" t="s">
        <v>68</v>
      </c>
      <c r="M174" s="33" t="s">
        <v>69</v>
      </c>
      <c r="N174" s="33"/>
      <c r="O174" s="32">
        <v>90</v>
      </c>
      <c r="P174" s="52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29"/>
      <c r="R174" s="329"/>
      <c r="S174" s="329"/>
      <c r="T174" s="330"/>
      <c r="U174" s="34"/>
      <c r="V174" s="34"/>
      <c r="W174" s="35" t="s">
        <v>70</v>
      </c>
      <c r="X174" s="320">
        <v>0</v>
      </c>
      <c r="Y174" s="321">
        <f>IFERROR(IF(X174="","",X174),"")</f>
        <v>0</v>
      </c>
      <c r="Z174" s="36">
        <f>IFERROR(IF(X174="","",X174*0.00866),"")</f>
        <v>0</v>
      </c>
      <c r="AA174" s="56"/>
      <c r="AB174" s="57"/>
      <c r="AC174" s="184" t="s">
        <v>265</v>
      </c>
      <c r="AG174" s="67"/>
      <c r="AJ174" s="71" t="s">
        <v>72</v>
      </c>
      <c r="AK174" s="71">
        <v>1</v>
      </c>
      <c r="BB174" s="185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266</v>
      </c>
      <c r="B175" s="54" t="s">
        <v>267</v>
      </c>
      <c r="C175" s="31">
        <v>4301080154</v>
      </c>
      <c r="D175" s="326">
        <v>4607111036834</v>
      </c>
      <c r="E175" s="327"/>
      <c r="F175" s="319">
        <v>1</v>
      </c>
      <c r="G175" s="32">
        <v>5</v>
      </c>
      <c r="H175" s="319">
        <v>5</v>
      </c>
      <c r="I175" s="319">
        <v>5.2530000000000001</v>
      </c>
      <c r="J175" s="32">
        <v>144</v>
      </c>
      <c r="K175" s="32" t="s">
        <v>67</v>
      </c>
      <c r="L175" s="32" t="s">
        <v>68</v>
      </c>
      <c r="M175" s="33" t="s">
        <v>69</v>
      </c>
      <c r="N175" s="33"/>
      <c r="O175" s="32">
        <v>90</v>
      </c>
      <c r="P175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29"/>
      <c r="R175" s="329"/>
      <c r="S175" s="329"/>
      <c r="T175" s="330"/>
      <c r="U175" s="34"/>
      <c r="V175" s="34"/>
      <c r="W175" s="35" t="s">
        <v>70</v>
      </c>
      <c r="X175" s="320">
        <v>0</v>
      </c>
      <c r="Y175" s="321">
        <f>IFERROR(IF(X175="","",X175),"")</f>
        <v>0</v>
      </c>
      <c r="Z175" s="36">
        <f>IFERROR(IF(X175="","",X175*0.00866),"")</f>
        <v>0</v>
      </c>
      <c r="AA175" s="56"/>
      <c r="AB175" s="57"/>
      <c r="AC175" s="186" t="s">
        <v>265</v>
      </c>
      <c r="AG175" s="67"/>
      <c r="AJ175" s="71" t="s">
        <v>72</v>
      </c>
      <c r="AK175" s="71">
        <v>1</v>
      </c>
      <c r="BB175" s="187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41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2"/>
      <c r="P176" s="333" t="s">
        <v>73</v>
      </c>
      <c r="Q176" s="334"/>
      <c r="R176" s="334"/>
      <c r="S176" s="334"/>
      <c r="T176" s="334"/>
      <c r="U176" s="334"/>
      <c r="V176" s="335"/>
      <c r="W176" s="37" t="s">
        <v>70</v>
      </c>
      <c r="X176" s="322">
        <f>IFERROR(SUM(X174:X175),"0")</f>
        <v>0</v>
      </c>
      <c r="Y176" s="322">
        <f>IFERROR(SUM(Y174:Y175),"0")</f>
        <v>0</v>
      </c>
      <c r="Z176" s="322">
        <f>IFERROR(IF(Z174="",0,Z174),"0")+IFERROR(IF(Z175="",0,Z175),"0")</f>
        <v>0</v>
      </c>
      <c r="AA176" s="323"/>
      <c r="AB176" s="323"/>
      <c r="AC176" s="323"/>
    </row>
    <row r="177" spans="1:68" hidden="1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2"/>
      <c r="P177" s="333" t="s">
        <v>73</v>
      </c>
      <c r="Q177" s="334"/>
      <c r="R177" s="334"/>
      <c r="S177" s="334"/>
      <c r="T177" s="334"/>
      <c r="U177" s="334"/>
      <c r="V177" s="335"/>
      <c r="W177" s="37" t="s">
        <v>74</v>
      </c>
      <c r="X177" s="322">
        <f>IFERROR(SUMPRODUCT(X174:X175*H174:H175),"0")</f>
        <v>0</v>
      </c>
      <c r="Y177" s="322">
        <f>IFERROR(SUMPRODUCT(Y174:Y175*H174:H175),"0")</f>
        <v>0</v>
      </c>
      <c r="Z177" s="37"/>
      <c r="AA177" s="323"/>
      <c r="AB177" s="323"/>
      <c r="AC177" s="323"/>
    </row>
    <row r="178" spans="1:68" ht="27.75" hidden="1" customHeight="1" x14ac:dyDescent="0.2">
      <c r="A178" s="358" t="s">
        <v>268</v>
      </c>
      <c r="B178" s="359"/>
      <c r="C178" s="359"/>
      <c r="D178" s="359"/>
      <c r="E178" s="359"/>
      <c r="F178" s="359"/>
      <c r="G178" s="359"/>
      <c r="H178" s="359"/>
      <c r="I178" s="359"/>
      <c r="J178" s="359"/>
      <c r="K178" s="359"/>
      <c r="L178" s="359"/>
      <c r="M178" s="359"/>
      <c r="N178" s="359"/>
      <c r="O178" s="359"/>
      <c r="P178" s="359"/>
      <c r="Q178" s="359"/>
      <c r="R178" s="359"/>
      <c r="S178" s="359"/>
      <c r="T178" s="359"/>
      <c r="U178" s="359"/>
      <c r="V178" s="359"/>
      <c r="W178" s="359"/>
      <c r="X178" s="359"/>
      <c r="Y178" s="359"/>
      <c r="Z178" s="359"/>
      <c r="AA178" s="48"/>
      <c r="AB178" s="48"/>
      <c r="AC178" s="48"/>
    </row>
    <row r="179" spans="1:68" ht="16.5" hidden="1" customHeight="1" x14ac:dyDescent="0.25">
      <c r="A179" s="336" t="s">
        <v>269</v>
      </c>
      <c r="B179" s="337"/>
      <c r="C179" s="337"/>
      <c r="D179" s="337"/>
      <c r="E179" s="337"/>
      <c r="F179" s="337"/>
      <c r="G179" s="337"/>
      <c r="H179" s="337"/>
      <c r="I179" s="337"/>
      <c r="J179" s="337"/>
      <c r="K179" s="337"/>
      <c r="L179" s="337"/>
      <c r="M179" s="337"/>
      <c r="N179" s="337"/>
      <c r="O179" s="337"/>
      <c r="P179" s="337"/>
      <c r="Q179" s="337"/>
      <c r="R179" s="337"/>
      <c r="S179" s="337"/>
      <c r="T179" s="337"/>
      <c r="U179" s="337"/>
      <c r="V179" s="337"/>
      <c r="W179" s="337"/>
      <c r="X179" s="337"/>
      <c r="Y179" s="337"/>
      <c r="Z179" s="337"/>
      <c r="AA179" s="315"/>
      <c r="AB179" s="315"/>
      <c r="AC179" s="315"/>
    </row>
    <row r="180" spans="1:68" ht="14.25" hidden="1" customHeight="1" x14ac:dyDescent="0.25">
      <c r="A180" s="349" t="s">
        <v>77</v>
      </c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37"/>
      <c r="P180" s="337"/>
      <c r="Q180" s="337"/>
      <c r="R180" s="337"/>
      <c r="S180" s="337"/>
      <c r="T180" s="337"/>
      <c r="U180" s="337"/>
      <c r="V180" s="337"/>
      <c r="W180" s="337"/>
      <c r="X180" s="337"/>
      <c r="Y180" s="337"/>
      <c r="Z180" s="337"/>
      <c r="AA180" s="316"/>
      <c r="AB180" s="316"/>
      <c r="AC180" s="316"/>
    </row>
    <row r="181" spans="1:68" ht="16.5" customHeight="1" x14ac:dyDescent="0.25">
      <c r="A181" s="54" t="s">
        <v>270</v>
      </c>
      <c r="B181" s="54" t="s">
        <v>271</v>
      </c>
      <c r="C181" s="31">
        <v>4301132179</v>
      </c>
      <c r="D181" s="326">
        <v>4607111035691</v>
      </c>
      <c r="E181" s="327"/>
      <c r="F181" s="319">
        <v>0.25</v>
      </c>
      <c r="G181" s="32">
        <v>12</v>
      </c>
      <c r="H181" s="319">
        <v>3</v>
      </c>
      <c r="I181" s="319">
        <v>3.3879999999999999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365</v>
      </c>
      <c r="P181" s="49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1" s="329"/>
      <c r="R181" s="329"/>
      <c r="S181" s="329"/>
      <c r="T181" s="330"/>
      <c r="U181" s="34"/>
      <c r="V181" s="34"/>
      <c r="W181" s="35" t="s">
        <v>70</v>
      </c>
      <c r="X181" s="320">
        <v>42</v>
      </c>
      <c r="Y181" s="321">
        <f>IFERROR(IF(X181="","",X181),"")</f>
        <v>42</v>
      </c>
      <c r="Z181" s="36">
        <f>IFERROR(IF(X181="","",X181*0.01788),"")</f>
        <v>0.75095999999999996</v>
      </c>
      <c r="AA181" s="56"/>
      <c r="AB181" s="57"/>
      <c r="AC181" s="188" t="s">
        <v>272</v>
      </c>
      <c r="AG181" s="67"/>
      <c r="AJ181" s="71" t="s">
        <v>72</v>
      </c>
      <c r="AK181" s="71">
        <v>1</v>
      </c>
      <c r="BB181" s="189" t="s">
        <v>82</v>
      </c>
      <c r="BM181" s="67">
        <f>IFERROR(X181*I181,"0")</f>
        <v>142.29599999999999</v>
      </c>
      <c r="BN181" s="67">
        <f>IFERROR(Y181*I181,"0")</f>
        <v>142.29599999999999</v>
      </c>
      <c r="BO181" s="67">
        <f>IFERROR(X181/J181,"0")</f>
        <v>0.6</v>
      </c>
      <c r="BP181" s="67">
        <f>IFERROR(Y181/J181,"0")</f>
        <v>0.6</v>
      </c>
    </row>
    <row r="182" spans="1:68" ht="27" customHeight="1" x14ac:dyDescent="0.25">
      <c r="A182" s="54" t="s">
        <v>273</v>
      </c>
      <c r="B182" s="54" t="s">
        <v>274</v>
      </c>
      <c r="C182" s="31">
        <v>4301132182</v>
      </c>
      <c r="D182" s="326">
        <v>4607111035721</v>
      </c>
      <c r="E182" s="327"/>
      <c r="F182" s="319">
        <v>0.25</v>
      </c>
      <c r="G182" s="32">
        <v>12</v>
      </c>
      <c r="H182" s="319">
        <v>3</v>
      </c>
      <c r="I182" s="319">
        <v>3.3879999999999999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365</v>
      </c>
      <c r="P182" s="40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2" s="329"/>
      <c r="R182" s="329"/>
      <c r="S182" s="329"/>
      <c r="T182" s="330"/>
      <c r="U182" s="34"/>
      <c r="V182" s="34"/>
      <c r="W182" s="35" t="s">
        <v>70</v>
      </c>
      <c r="X182" s="320">
        <v>42</v>
      </c>
      <c r="Y182" s="321">
        <f>IFERROR(IF(X182="","",X182),"")</f>
        <v>42</v>
      </c>
      <c r="Z182" s="36">
        <f>IFERROR(IF(X182="","",X182*0.01788),"")</f>
        <v>0.75095999999999996</v>
      </c>
      <c r="AA182" s="56"/>
      <c r="AB182" s="57"/>
      <c r="AC182" s="190" t="s">
        <v>275</v>
      </c>
      <c r="AG182" s="67"/>
      <c r="AJ182" s="71" t="s">
        <v>72</v>
      </c>
      <c r="AK182" s="71">
        <v>1</v>
      </c>
      <c r="BB182" s="191" t="s">
        <v>82</v>
      </c>
      <c r="BM182" s="67">
        <f>IFERROR(X182*I182,"0")</f>
        <v>142.29599999999999</v>
      </c>
      <c r="BN182" s="67">
        <f>IFERROR(Y182*I182,"0")</f>
        <v>142.29599999999999</v>
      </c>
      <c r="BO182" s="67">
        <f>IFERROR(X182/J182,"0")</f>
        <v>0.6</v>
      </c>
      <c r="BP182" s="67">
        <f>IFERROR(Y182/J182,"0")</f>
        <v>0.6</v>
      </c>
    </row>
    <row r="183" spans="1:68" ht="27" customHeight="1" x14ac:dyDescent="0.25">
      <c r="A183" s="54" t="s">
        <v>276</v>
      </c>
      <c r="B183" s="54" t="s">
        <v>277</v>
      </c>
      <c r="C183" s="31">
        <v>4301132170</v>
      </c>
      <c r="D183" s="326">
        <v>4607111038487</v>
      </c>
      <c r="E183" s="327"/>
      <c r="F183" s="319">
        <v>0.25</v>
      </c>
      <c r="G183" s="32">
        <v>12</v>
      </c>
      <c r="H183" s="319">
        <v>3</v>
      </c>
      <c r="I183" s="319">
        <v>3.7360000000000002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50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29"/>
      <c r="R183" s="329"/>
      <c r="S183" s="329"/>
      <c r="T183" s="330"/>
      <c r="U183" s="34"/>
      <c r="V183" s="34"/>
      <c r="W183" s="35" t="s">
        <v>70</v>
      </c>
      <c r="X183" s="320">
        <v>28</v>
      </c>
      <c r="Y183" s="321">
        <f>IFERROR(IF(X183="","",X183),"")</f>
        <v>28</v>
      </c>
      <c r="Z183" s="36">
        <f>IFERROR(IF(X183="","",X183*0.01788),"")</f>
        <v>0.50063999999999997</v>
      </c>
      <c r="AA183" s="56"/>
      <c r="AB183" s="57"/>
      <c r="AC183" s="192" t="s">
        <v>278</v>
      </c>
      <c r="AG183" s="67"/>
      <c r="AJ183" s="71" t="s">
        <v>72</v>
      </c>
      <c r="AK183" s="71">
        <v>1</v>
      </c>
      <c r="BB183" s="193" t="s">
        <v>82</v>
      </c>
      <c r="BM183" s="67">
        <f>IFERROR(X183*I183,"0")</f>
        <v>104.608</v>
      </c>
      <c r="BN183" s="67">
        <f>IFERROR(Y183*I183,"0")</f>
        <v>104.608</v>
      </c>
      <c r="BO183" s="67">
        <f>IFERROR(X183/J183,"0")</f>
        <v>0.4</v>
      </c>
      <c r="BP183" s="67">
        <f>IFERROR(Y183/J183,"0")</f>
        <v>0.4</v>
      </c>
    </row>
    <row r="184" spans="1:68" x14ac:dyDescent="0.2">
      <c r="A184" s="341"/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42"/>
      <c r="P184" s="333" t="s">
        <v>73</v>
      </c>
      <c r="Q184" s="334"/>
      <c r="R184" s="334"/>
      <c r="S184" s="334"/>
      <c r="T184" s="334"/>
      <c r="U184" s="334"/>
      <c r="V184" s="335"/>
      <c r="W184" s="37" t="s">
        <v>70</v>
      </c>
      <c r="X184" s="322">
        <f>IFERROR(SUM(X181:X183),"0")</f>
        <v>112</v>
      </c>
      <c r="Y184" s="322">
        <f>IFERROR(SUM(Y181:Y183),"0")</f>
        <v>112</v>
      </c>
      <c r="Z184" s="322">
        <f>IFERROR(IF(Z181="",0,Z181),"0")+IFERROR(IF(Z182="",0,Z182),"0")+IFERROR(IF(Z183="",0,Z183),"0")</f>
        <v>2.0025599999999999</v>
      </c>
      <c r="AA184" s="323"/>
      <c r="AB184" s="323"/>
      <c r="AC184" s="323"/>
    </row>
    <row r="185" spans="1:68" x14ac:dyDescent="0.2">
      <c r="A185" s="337"/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42"/>
      <c r="P185" s="333" t="s">
        <v>73</v>
      </c>
      <c r="Q185" s="334"/>
      <c r="R185" s="334"/>
      <c r="S185" s="334"/>
      <c r="T185" s="334"/>
      <c r="U185" s="334"/>
      <c r="V185" s="335"/>
      <c r="W185" s="37" t="s">
        <v>74</v>
      </c>
      <c r="X185" s="322">
        <f>IFERROR(SUMPRODUCT(X181:X183*H181:H183),"0")</f>
        <v>336</v>
      </c>
      <c r="Y185" s="322">
        <f>IFERROR(SUMPRODUCT(Y181:Y183*H181:H183),"0")</f>
        <v>336</v>
      </c>
      <c r="Z185" s="37"/>
      <c r="AA185" s="323"/>
      <c r="AB185" s="323"/>
      <c r="AC185" s="323"/>
    </row>
    <row r="186" spans="1:68" ht="14.25" hidden="1" customHeight="1" x14ac:dyDescent="0.25">
      <c r="A186" s="349" t="s">
        <v>279</v>
      </c>
      <c r="B186" s="337"/>
      <c r="C186" s="337"/>
      <c r="D186" s="337"/>
      <c r="E186" s="337"/>
      <c r="F186" s="337"/>
      <c r="G186" s="337"/>
      <c r="H186" s="337"/>
      <c r="I186" s="337"/>
      <c r="J186" s="337"/>
      <c r="K186" s="337"/>
      <c r="L186" s="337"/>
      <c r="M186" s="337"/>
      <c r="N186" s="337"/>
      <c r="O186" s="337"/>
      <c r="P186" s="337"/>
      <c r="Q186" s="337"/>
      <c r="R186" s="337"/>
      <c r="S186" s="337"/>
      <c r="T186" s="337"/>
      <c r="U186" s="337"/>
      <c r="V186" s="337"/>
      <c r="W186" s="337"/>
      <c r="X186" s="337"/>
      <c r="Y186" s="337"/>
      <c r="Z186" s="337"/>
      <c r="AA186" s="316"/>
      <c r="AB186" s="316"/>
      <c r="AC186" s="316"/>
    </row>
    <row r="187" spans="1:68" ht="27" hidden="1" customHeight="1" x14ac:dyDescent="0.25">
      <c r="A187" s="54" t="s">
        <v>280</v>
      </c>
      <c r="B187" s="54" t="s">
        <v>281</v>
      </c>
      <c r="C187" s="31">
        <v>4301051855</v>
      </c>
      <c r="D187" s="326">
        <v>4680115885875</v>
      </c>
      <c r="E187" s="327"/>
      <c r="F187" s="319">
        <v>1</v>
      </c>
      <c r="G187" s="32">
        <v>9</v>
      </c>
      <c r="H187" s="319">
        <v>9</v>
      </c>
      <c r="I187" s="319">
        <v>9.4350000000000005</v>
      </c>
      <c r="J187" s="32">
        <v>64</v>
      </c>
      <c r="K187" s="32" t="s">
        <v>282</v>
      </c>
      <c r="L187" s="32" t="s">
        <v>68</v>
      </c>
      <c r="M187" s="33" t="s">
        <v>283</v>
      </c>
      <c r="N187" s="33"/>
      <c r="O187" s="32">
        <v>365</v>
      </c>
      <c r="P187" s="398" t="s">
        <v>284</v>
      </c>
      <c r="Q187" s="329"/>
      <c r="R187" s="329"/>
      <c r="S187" s="329"/>
      <c r="T187" s="330"/>
      <c r="U187" s="34"/>
      <c r="V187" s="34"/>
      <c r="W187" s="35" t="s">
        <v>70</v>
      </c>
      <c r="X187" s="320">
        <v>0</v>
      </c>
      <c r="Y187" s="321">
        <f>IFERROR(IF(X187="","",X187),"")</f>
        <v>0</v>
      </c>
      <c r="Z187" s="36">
        <f>IFERROR(IF(X187="","",X187*0.01898),"")</f>
        <v>0</v>
      </c>
      <c r="AA187" s="56"/>
      <c r="AB187" s="57"/>
      <c r="AC187" s="194" t="s">
        <v>285</v>
      </c>
      <c r="AG187" s="67"/>
      <c r="AJ187" s="71" t="s">
        <v>72</v>
      </c>
      <c r="AK187" s="71">
        <v>1</v>
      </c>
      <c r="BB187" s="195" t="s">
        <v>286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341"/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42"/>
      <c r="P188" s="333" t="s">
        <v>73</v>
      </c>
      <c r="Q188" s="334"/>
      <c r="R188" s="334"/>
      <c r="S188" s="334"/>
      <c r="T188" s="334"/>
      <c r="U188" s="334"/>
      <c r="V188" s="335"/>
      <c r="W188" s="37" t="s">
        <v>70</v>
      </c>
      <c r="X188" s="322">
        <f>IFERROR(SUM(X187:X187),"0")</f>
        <v>0</v>
      </c>
      <c r="Y188" s="322">
        <f>IFERROR(SUM(Y187:Y187),"0")</f>
        <v>0</v>
      </c>
      <c r="Z188" s="322">
        <f>IFERROR(IF(Z187="",0,Z187),"0")</f>
        <v>0</v>
      </c>
      <c r="AA188" s="323"/>
      <c r="AB188" s="323"/>
      <c r="AC188" s="323"/>
    </row>
    <row r="189" spans="1:68" hidden="1" x14ac:dyDescent="0.2">
      <c r="A189" s="337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2"/>
      <c r="P189" s="333" t="s">
        <v>73</v>
      </c>
      <c r="Q189" s="334"/>
      <c r="R189" s="334"/>
      <c r="S189" s="334"/>
      <c r="T189" s="334"/>
      <c r="U189" s="334"/>
      <c r="V189" s="335"/>
      <c r="W189" s="37" t="s">
        <v>74</v>
      </c>
      <c r="X189" s="322">
        <f>IFERROR(SUMPRODUCT(X187:X187*H187:H187),"0")</f>
        <v>0</v>
      </c>
      <c r="Y189" s="322">
        <f>IFERROR(SUMPRODUCT(Y187:Y187*H187:H187),"0")</f>
        <v>0</v>
      </c>
      <c r="Z189" s="37"/>
      <c r="AA189" s="323"/>
      <c r="AB189" s="323"/>
      <c r="AC189" s="323"/>
    </row>
    <row r="190" spans="1:68" ht="27.75" hidden="1" customHeight="1" x14ac:dyDescent="0.2">
      <c r="A190" s="358" t="s">
        <v>287</v>
      </c>
      <c r="B190" s="359"/>
      <c r="C190" s="359"/>
      <c r="D190" s="359"/>
      <c r="E190" s="359"/>
      <c r="F190" s="359"/>
      <c r="G190" s="359"/>
      <c r="H190" s="359"/>
      <c r="I190" s="359"/>
      <c r="J190" s="359"/>
      <c r="K190" s="359"/>
      <c r="L190" s="359"/>
      <c r="M190" s="359"/>
      <c r="N190" s="359"/>
      <c r="O190" s="359"/>
      <c r="P190" s="359"/>
      <c r="Q190" s="359"/>
      <c r="R190" s="359"/>
      <c r="S190" s="359"/>
      <c r="T190" s="359"/>
      <c r="U190" s="359"/>
      <c r="V190" s="359"/>
      <c r="W190" s="359"/>
      <c r="X190" s="359"/>
      <c r="Y190" s="359"/>
      <c r="Z190" s="359"/>
      <c r="AA190" s="48"/>
      <c r="AB190" s="48"/>
      <c r="AC190" s="48"/>
    </row>
    <row r="191" spans="1:68" ht="16.5" hidden="1" customHeight="1" x14ac:dyDescent="0.25">
      <c r="A191" s="336" t="s">
        <v>288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5"/>
      <c r="AB191" s="315"/>
      <c r="AC191" s="315"/>
    </row>
    <row r="192" spans="1:68" ht="14.25" hidden="1" customHeight="1" x14ac:dyDescent="0.25">
      <c r="A192" s="349" t="s">
        <v>77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16"/>
      <c r="AB192" s="316"/>
      <c r="AC192" s="316"/>
    </row>
    <row r="193" spans="1:68" ht="27" customHeight="1" x14ac:dyDescent="0.25">
      <c r="A193" s="54" t="s">
        <v>289</v>
      </c>
      <c r="B193" s="54" t="s">
        <v>290</v>
      </c>
      <c r="C193" s="31">
        <v>4301132227</v>
      </c>
      <c r="D193" s="326">
        <v>4620207491133</v>
      </c>
      <c r="E193" s="327"/>
      <c r="F193" s="319">
        <v>0.23</v>
      </c>
      <c r="G193" s="32">
        <v>12</v>
      </c>
      <c r="H193" s="319">
        <v>2.76</v>
      </c>
      <c r="I193" s="319">
        <v>2.98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77" t="s">
        <v>291</v>
      </c>
      <c r="Q193" s="329"/>
      <c r="R193" s="329"/>
      <c r="S193" s="329"/>
      <c r="T193" s="330"/>
      <c r="U193" s="34"/>
      <c r="V193" s="34"/>
      <c r="W193" s="35" t="s">
        <v>70</v>
      </c>
      <c r="X193" s="320">
        <v>14</v>
      </c>
      <c r="Y193" s="321">
        <f>IFERROR(IF(X193="","",X193),"")</f>
        <v>14</v>
      </c>
      <c r="Z193" s="36">
        <f>IFERROR(IF(X193="","",X193*0.01788),"")</f>
        <v>0.25031999999999999</v>
      </c>
      <c r="AA193" s="56"/>
      <c r="AB193" s="57"/>
      <c r="AC193" s="196" t="s">
        <v>292</v>
      </c>
      <c r="AG193" s="67"/>
      <c r="AJ193" s="71" t="s">
        <v>72</v>
      </c>
      <c r="AK193" s="71">
        <v>1</v>
      </c>
      <c r="BB193" s="197" t="s">
        <v>82</v>
      </c>
      <c r="BM193" s="67">
        <f>IFERROR(X193*I193,"0")</f>
        <v>41.72</v>
      </c>
      <c r="BN193" s="67">
        <f>IFERROR(Y193*I193,"0")</f>
        <v>41.72</v>
      </c>
      <c r="BO193" s="67">
        <f>IFERROR(X193/J193,"0")</f>
        <v>0.2</v>
      </c>
      <c r="BP193" s="67">
        <f>IFERROR(Y193/J193,"0")</f>
        <v>0.2</v>
      </c>
    </row>
    <row r="194" spans="1:68" x14ac:dyDescent="0.2">
      <c r="A194" s="341"/>
      <c r="B194" s="337"/>
      <c r="C194" s="337"/>
      <c r="D194" s="337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42"/>
      <c r="P194" s="333" t="s">
        <v>73</v>
      </c>
      <c r="Q194" s="334"/>
      <c r="R194" s="334"/>
      <c r="S194" s="334"/>
      <c r="T194" s="334"/>
      <c r="U194" s="334"/>
      <c r="V194" s="335"/>
      <c r="W194" s="37" t="s">
        <v>70</v>
      </c>
      <c r="X194" s="322">
        <f>IFERROR(SUM(X193:X193),"0")</f>
        <v>14</v>
      </c>
      <c r="Y194" s="322">
        <f>IFERROR(SUM(Y193:Y193),"0")</f>
        <v>14</v>
      </c>
      <c r="Z194" s="322">
        <f>IFERROR(IF(Z193="",0,Z193),"0")</f>
        <v>0.25031999999999999</v>
      </c>
      <c r="AA194" s="323"/>
      <c r="AB194" s="323"/>
      <c r="AC194" s="323"/>
    </row>
    <row r="195" spans="1:68" x14ac:dyDescent="0.2">
      <c r="A195" s="337"/>
      <c r="B195" s="337"/>
      <c r="C195" s="337"/>
      <c r="D195" s="337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42"/>
      <c r="P195" s="333" t="s">
        <v>73</v>
      </c>
      <c r="Q195" s="334"/>
      <c r="R195" s="334"/>
      <c r="S195" s="334"/>
      <c r="T195" s="334"/>
      <c r="U195" s="334"/>
      <c r="V195" s="335"/>
      <c r="W195" s="37" t="s">
        <v>74</v>
      </c>
      <c r="X195" s="322">
        <f>IFERROR(SUMPRODUCT(X193:X193*H193:H193),"0")</f>
        <v>38.64</v>
      </c>
      <c r="Y195" s="322">
        <f>IFERROR(SUMPRODUCT(Y193:Y193*H193:H193),"0")</f>
        <v>38.64</v>
      </c>
      <c r="Z195" s="37"/>
      <c r="AA195" s="323"/>
      <c r="AB195" s="323"/>
      <c r="AC195" s="323"/>
    </row>
    <row r="196" spans="1:68" ht="14.25" hidden="1" customHeight="1" x14ac:dyDescent="0.25">
      <c r="A196" s="349" t="s">
        <v>129</v>
      </c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  <c r="P196" s="337"/>
      <c r="Q196" s="337"/>
      <c r="R196" s="337"/>
      <c r="S196" s="337"/>
      <c r="T196" s="337"/>
      <c r="U196" s="337"/>
      <c r="V196" s="337"/>
      <c r="W196" s="337"/>
      <c r="X196" s="337"/>
      <c r="Y196" s="337"/>
      <c r="Z196" s="337"/>
      <c r="AA196" s="316"/>
      <c r="AB196" s="316"/>
      <c r="AC196" s="316"/>
    </row>
    <row r="197" spans="1:68" ht="27" hidden="1" customHeight="1" x14ac:dyDescent="0.25">
      <c r="A197" s="54" t="s">
        <v>293</v>
      </c>
      <c r="B197" s="54" t="s">
        <v>294</v>
      </c>
      <c r="C197" s="31">
        <v>4301135707</v>
      </c>
      <c r="D197" s="326">
        <v>4620207490198</v>
      </c>
      <c r="E197" s="327"/>
      <c r="F197" s="319">
        <v>0.2</v>
      </c>
      <c r="G197" s="32">
        <v>12</v>
      </c>
      <c r="H197" s="319">
        <v>2.4</v>
      </c>
      <c r="I197" s="319">
        <v>3.1036000000000001</v>
      </c>
      <c r="J197" s="32">
        <v>70</v>
      </c>
      <c r="K197" s="32" t="s">
        <v>80</v>
      </c>
      <c r="L197" s="32" t="s">
        <v>68</v>
      </c>
      <c r="M197" s="33" t="s">
        <v>69</v>
      </c>
      <c r="N197" s="33"/>
      <c r="O197" s="32">
        <v>180</v>
      </c>
      <c r="P197" s="41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29"/>
      <c r="R197" s="329"/>
      <c r="S197" s="329"/>
      <c r="T197" s="330"/>
      <c r="U197" s="34"/>
      <c r="V197" s="34"/>
      <c r="W197" s="35" t="s">
        <v>70</v>
      </c>
      <c r="X197" s="320">
        <v>0</v>
      </c>
      <c r="Y197" s="321">
        <f>IFERROR(IF(X197="","",X197),"")</f>
        <v>0</v>
      </c>
      <c r="Z197" s="36">
        <f>IFERROR(IF(X197="","",X197*0.01788),"")</f>
        <v>0</v>
      </c>
      <c r="AA197" s="56"/>
      <c r="AB197" s="57"/>
      <c r="AC197" s="198" t="s">
        <v>295</v>
      </c>
      <c r="AG197" s="67"/>
      <c r="AJ197" s="71" t="s">
        <v>72</v>
      </c>
      <c r="AK197" s="71">
        <v>1</v>
      </c>
      <c r="BB197" s="199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296</v>
      </c>
      <c r="B198" s="54" t="s">
        <v>297</v>
      </c>
      <c r="C198" s="31">
        <v>4301135696</v>
      </c>
      <c r="D198" s="326">
        <v>4620207490235</v>
      </c>
      <c r="E198" s="327"/>
      <c r="F198" s="319">
        <v>0.2</v>
      </c>
      <c r="G198" s="32">
        <v>12</v>
      </c>
      <c r="H198" s="319">
        <v>2.4</v>
      </c>
      <c r="I198" s="319">
        <v>3.1036000000000001</v>
      </c>
      <c r="J198" s="32">
        <v>70</v>
      </c>
      <c r="K198" s="32" t="s">
        <v>80</v>
      </c>
      <c r="L198" s="32" t="s">
        <v>68</v>
      </c>
      <c r="M198" s="33" t="s">
        <v>69</v>
      </c>
      <c r="N198" s="33"/>
      <c r="O198" s="32">
        <v>180</v>
      </c>
      <c r="P198" s="50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29"/>
      <c r="R198" s="329"/>
      <c r="S198" s="329"/>
      <c r="T198" s="330"/>
      <c r="U198" s="34"/>
      <c r="V198" s="34"/>
      <c r="W198" s="35" t="s">
        <v>70</v>
      </c>
      <c r="X198" s="320">
        <v>42</v>
      </c>
      <c r="Y198" s="321">
        <f>IFERROR(IF(X198="","",X198),"")</f>
        <v>42</v>
      </c>
      <c r="Z198" s="36">
        <f>IFERROR(IF(X198="","",X198*0.01788),"")</f>
        <v>0.75095999999999996</v>
      </c>
      <c r="AA198" s="56"/>
      <c r="AB198" s="57"/>
      <c r="AC198" s="200" t="s">
        <v>298</v>
      </c>
      <c r="AG198" s="67"/>
      <c r="AJ198" s="71" t="s">
        <v>72</v>
      </c>
      <c r="AK198" s="71">
        <v>1</v>
      </c>
      <c r="BB198" s="201" t="s">
        <v>82</v>
      </c>
      <c r="BM198" s="67">
        <f>IFERROR(X198*I198,"0")</f>
        <v>130.35120000000001</v>
      </c>
      <c r="BN198" s="67">
        <f>IFERROR(Y198*I198,"0")</f>
        <v>130.35120000000001</v>
      </c>
      <c r="BO198" s="67">
        <f>IFERROR(X198/J198,"0")</f>
        <v>0.6</v>
      </c>
      <c r="BP198" s="67">
        <f>IFERROR(Y198/J198,"0")</f>
        <v>0.6</v>
      </c>
    </row>
    <row r="199" spans="1:68" ht="27" hidden="1" customHeight="1" x14ac:dyDescent="0.25">
      <c r="A199" s="54" t="s">
        <v>299</v>
      </c>
      <c r="B199" s="54" t="s">
        <v>300</v>
      </c>
      <c r="C199" s="31">
        <v>4301135697</v>
      </c>
      <c r="D199" s="326">
        <v>4620207490259</v>
      </c>
      <c r="E199" s="327"/>
      <c r="F199" s="319">
        <v>0.2</v>
      </c>
      <c r="G199" s="32">
        <v>12</v>
      </c>
      <c r="H199" s="319">
        <v>2.4</v>
      </c>
      <c r="I199" s="319">
        <v>3.1036000000000001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1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29"/>
      <c r="R199" s="329"/>
      <c r="S199" s="329"/>
      <c r="T199" s="330"/>
      <c r="U199" s="34"/>
      <c r="V199" s="34"/>
      <c r="W199" s="35" t="s">
        <v>70</v>
      </c>
      <c r="X199" s="320">
        <v>0</v>
      </c>
      <c r="Y199" s="321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295</v>
      </c>
      <c r="AG199" s="67"/>
      <c r="AJ199" s="71" t="s">
        <v>72</v>
      </c>
      <c r="AK199" s="71">
        <v>1</v>
      </c>
      <c r="BB199" s="20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301</v>
      </c>
      <c r="B200" s="54" t="s">
        <v>302</v>
      </c>
      <c r="C200" s="31">
        <v>4301135681</v>
      </c>
      <c r="D200" s="326">
        <v>4620207490143</v>
      </c>
      <c r="E200" s="327"/>
      <c r="F200" s="319">
        <v>0.22</v>
      </c>
      <c r="G200" s="32">
        <v>12</v>
      </c>
      <c r="H200" s="319">
        <v>2.64</v>
      </c>
      <c r="I200" s="319">
        <v>3.3435999999999999</v>
      </c>
      <c r="J200" s="32">
        <v>70</v>
      </c>
      <c r="K200" s="32" t="s">
        <v>80</v>
      </c>
      <c r="L200" s="32" t="s">
        <v>68</v>
      </c>
      <c r="M200" s="33" t="s">
        <v>69</v>
      </c>
      <c r="N200" s="33"/>
      <c r="O200" s="32">
        <v>180</v>
      </c>
      <c r="P200" s="52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29"/>
      <c r="R200" s="329"/>
      <c r="S200" s="329"/>
      <c r="T200" s="330"/>
      <c r="U200" s="34"/>
      <c r="V200" s="34"/>
      <c r="W200" s="35" t="s">
        <v>70</v>
      </c>
      <c r="X200" s="320">
        <v>0</v>
      </c>
      <c r="Y200" s="321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303</v>
      </c>
      <c r="AG200" s="67"/>
      <c r="AJ200" s="71" t="s">
        <v>72</v>
      </c>
      <c r="AK200" s="71">
        <v>1</v>
      </c>
      <c r="BB200" s="20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41"/>
      <c r="B201" s="337"/>
      <c r="C201" s="337"/>
      <c r="D201" s="337"/>
      <c r="E201" s="337"/>
      <c r="F201" s="337"/>
      <c r="G201" s="337"/>
      <c r="H201" s="337"/>
      <c r="I201" s="337"/>
      <c r="J201" s="337"/>
      <c r="K201" s="337"/>
      <c r="L201" s="337"/>
      <c r="M201" s="337"/>
      <c r="N201" s="337"/>
      <c r="O201" s="342"/>
      <c r="P201" s="333" t="s">
        <v>73</v>
      </c>
      <c r="Q201" s="334"/>
      <c r="R201" s="334"/>
      <c r="S201" s="334"/>
      <c r="T201" s="334"/>
      <c r="U201" s="334"/>
      <c r="V201" s="335"/>
      <c r="W201" s="37" t="s">
        <v>70</v>
      </c>
      <c r="X201" s="322">
        <f>IFERROR(SUM(X197:X200),"0")</f>
        <v>42</v>
      </c>
      <c r="Y201" s="322">
        <f>IFERROR(SUM(Y197:Y200),"0")</f>
        <v>42</v>
      </c>
      <c r="Z201" s="322">
        <f>IFERROR(IF(Z197="",0,Z197),"0")+IFERROR(IF(Z198="",0,Z198),"0")+IFERROR(IF(Z199="",0,Z199),"0")+IFERROR(IF(Z200="",0,Z200),"0")</f>
        <v>0.75095999999999996</v>
      </c>
      <c r="AA201" s="323"/>
      <c r="AB201" s="323"/>
      <c r="AC201" s="323"/>
    </row>
    <row r="202" spans="1:68" x14ac:dyDescent="0.2">
      <c r="A202" s="337"/>
      <c r="B202" s="337"/>
      <c r="C202" s="337"/>
      <c r="D202" s="337"/>
      <c r="E202" s="337"/>
      <c r="F202" s="337"/>
      <c r="G202" s="337"/>
      <c r="H202" s="337"/>
      <c r="I202" s="337"/>
      <c r="J202" s="337"/>
      <c r="K202" s="337"/>
      <c r="L202" s="337"/>
      <c r="M202" s="337"/>
      <c r="N202" s="337"/>
      <c r="O202" s="342"/>
      <c r="P202" s="333" t="s">
        <v>73</v>
      </c>
      <c r="Q202" s="334"/>
      <c r="R202" s="334"/>
      <c r="S202" s="334"/>
      <c r="T202" s="334"/>
      <c r="U202" s="334"/>
      <c r="V202" s="335"/>
      <c r="W202" s="37" t="s">
        <v>74</v>
      </c>
      <c r="X202" s="322">
        <f>IFERROR(SUMPRODUCT(X197:X200*H197:H200),"0")</f>
        <v>100.8</v>
      </c>
      <c r="Y202" s="322">
        <f>IFERROR(SUMPRODUCT(Y197:Y200*H197:H200),"0")</f>
        <v>100.8</v>
      </c>
      <c r="Z202" s="37"/>
      <c r="AA202" s="323"/>
      <c r="AB202" s="323"/>
      <c r="AC202" s="323"/>
    </row>
    <row r="203" spans="1:68" ht="16.5" hidden="1" customHeight="1" x14ac:dyDescent="0.25">
      <c r="A203" s="336" t="s">
        <v>304</v>
      </c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7"/>
      <c r="T203" s="337"/>
      <c r="U203" s="337"/>
      <c r="V203" s="337"/>
      <c r="W203" s="337"/>
      <c r="X203" s="337"/>
      <c r="Y203" s="337"/>
      <c r="Z203" s="337"/>
      <c r="AA203" s="315"/>
      <c r="AB203" s="315"/>
      <c r="AC203" s="315"/>
    </row>
    <row r="204" spans="1:68" ht="14.25" hidden="1" customHeight="1" x14ac:dyDescent="0.25">
      <c r="A204" s="349" t="s">
        <v>64</v>
      </c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7"/>
      <c r="N204" s="337"/>
      <c r="O204" s="337"/>
      <c r="P204" s="337"/>
      <c r="Q204" s="337"/>
      <c r="R204" s="337"/>
      <c r="S204" s="337"/>
      <c r="T204" s="337"/>
      <c r="U204" s="337"/>
      <c r="V204" s="337"/>
      <c r="W204" s="337"/>
      <c r="X204" s="337"/>
      <c r="Y204" s="337"/>
      <c r="Z204" s="337"/>
      <c r="AA204" s="316"/>
      <c r="AB204" s="316"/>
      <c r="AC204" s="316"/>
    </row>
    <row r="205" spans="1:68" ht="16.5" customHeight="1" x14ac:dyDescent="0.25">
      <c r="A205" s="54" t="s">
        <v>305</v>
      </c>
      <c r="B205" s="54" t="s">
        <v>306</v>
      </c>
      <c r="C205" s="31">
        <v>4301070948</v>
      </c>
      <c r="D205" s="326">
        <v>4607111037022</v>
      </c>
      <c r="E205" s="327"/>
      <c r="F205" s="319">
        <v>0.7</v>
      </c>
      <c r="G205" s="32">
        <v>8</v>
      </c>
      <c r="H205" s="319">
        <v>5.6</v>
      </c>
      <c r="I205" s="319">
        <v>5.87</v>
      </c>
      <c r="J205" s="32">
        <v>84</v>
      </c>
      <c r="K205" s="32" t="s">
        <v>67</v>
      </c>
      <c r="L205" s="32" t="s">
        <v>108</v>
      </c>
      <c r="M205" s="33" t="s">
        <v>69</v>
      </c>
      <c r="N205" s="33"/>
      <c r="O205" s="32">
        <v>180</v>
      </c>
      <c r="P205" s="40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29"/>
      <c r="R205" s="329"/>
      <c r="S205" s="329"/>
      <c r="T205" s="330"/>
      <c r="U205" s="34"/>
      <c r="V205" s="34"/>
      <c r="W205" s="35" t="s">
        <v>70</v>
      </c>
      <c r="X205" s="320">
        <v>60</v>
      </c>
      <c r="Y205" s="321">
        <f>IFERROR(IF(X205="","",X205),"")</f>
        <v>60</v>
      </c>
      <c r="Z205" s="36">
        <f>IFERROR(IF(X205="","",X205*0.0155),"")</f>
        <v>0.92999999999999994</v>
      </c>
      <c r="AA205" s="56"/>
      <c r="AB205" s="57"/>
      <c r="AC205" s="206" t="s">
        <v>307</v>
      </c>
      <c r="AG205" s="67"/>
      <c r="AJ205" s="71" t="s">
        <v>109</v>
      </c>
      <c r="AK205" s="71">
        <v>12</v>
      </c>
      <c r="BB205" s="207" t="s">
        <v>1</v>
      </c>
      <c r="BM205" s="67">
        <f>IFERROR(X205*I205,"0")</f>
        <v>352.2</v>
      </c>
      <c r="BN205" s="67">
        <f>IFERROR(Y205*I205,"0")</f>
        <v>352.2</v>
      </c>
      <c r="BO205" s="67">
        <f>IFERROR(X205/J205,"0")</f>
        <v>0.7142857142857143</v>
      </c>
      <c r="BP205" s="67">
        <f>IFERROR(Y205/J205,"0")</f>
        <v>0.7142857142857143</v>
      </c>
    </row>
    <row r="206" spans="1:68" ht="27" hidden="1" customHeight="1" x14ac:dyDescent="0.25">
      <c r="A206" s="54" t="s">
        <v>308</v>
      </c>
      <c r="B206" s="54" t="s">
        <v>309</v>
      </c>
      <c r="C206" s="31">
        <v>4301070990</v>
      </c>
      <c r="D206" s="326">
        <v>4607111038494</v>
      </c>
      <c r="E206" s="327"/>
      <c r="F206" s="319">
        <v>0.7</v>
      </c>
      <c r="G206" s="32">
        <v>8</v>
      </c>
      <c r="H206" s="319">
        <v>5.6</v>
      </c>
      <c r="I206" s="319">
        <v>5.87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29"/>
      <c r="R206" s="329"/>
      <c r="S206" s="329"/>
      <c r="T206" s="330"/>
      <c r="U206" s="34"/>
      <c r="V206" s="34"/>
      <c r="W206" s="35" t="s">
        <v>70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310</v>
      </c>
      <c r="AG206" s="67"/>
      <c r="AJ206" s="71" t="s">
        <v>72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311</v>
      </c>
      <c r="B207" s="54" t="s">
        <v>312</v>
      </c>
      <c r="C207" s="31">
        <v>4301070966</v>
      </c>
      <c r="D207" s="326">
        <v>4607111038135</v>
      </c>
      <c r="E207" s="327"/>
      <c r="F207" s="319">
        <v>0.7</v>
      </c>
      <c r="G207" s="32">
        <v>8</v>
      </c>
      <c r="H207" s="319">
        <v>5.6</v>
      </c>
      <c r="I207" s="319">
        <v>5.87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4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29"/>
      <c r="R207" s="329"/>
      <c r="S207" s="329"/>
      <c r="T207" s="330"/>
      <c r="U207" s="34"/>
      <c r="V207" s="34"/>
      <c r="W207" s="35" t="s">
        <v>70</v>
      </c>
      <c r="X207" s="320">
        <v>0</v>
      </c>
      <c r="Y207" s="321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313</v>
      </c>
      <c r="AG207" s="67"/>
      <c r="AJ207" s="71" t="s">
        <v>72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41"/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42"/>
      <c r="P208" s="333" t="s">
        <v>73</v>
      </c>
      <c r="Q208" s="334"/>
      <c r="R208" s="334"/>
      <c r="S208" s="334"/>
      <c r="T208" s="334"/>
      <c r="U208" s="334"/>
      <c r="V208" s="335"/>
      <c r="W208" s="37" t="s">
        <v>70</v>
      </c>
      <c r="X208" s="322">
        <f>IFERROR(SUM(X205:X207),"0")</f>
        <v>60</v>
      </c>
      <c r="Y208" s="322">
        <f>IFERROR(SUM(Y205:Y207),"0")</f>
        <v>60</v>
      </c>
      <c r="Z208" s="322">
        <f>IFERROR(IF(Z205="",0,Z205),"0")+IFERROR(IF(Z206="",0,Z206),"0")+IFERROR(IF(Z207="",0,Z207),"0")</f>
        <v>0.92999999999999994</v>
      </c>
      <c r="AA208" s="323"/>
      <c r="AB208" s="323"/>
      <c r="AC208" s="323"/>
    </row>
    <row r="209" spans="1:68" x14ac:dyDescent="0.2">
      <c r="A209" s="337"/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42"/>
      <c r="P209" s="333" t="s">
        <v>73</v>
      </c>
      <c r="Q209" s="334"/>
      <c r="R209" s="334"/>
      <c r="S209" s="334"/>
      <c r="T209" s="334"/>
      <c r="U209" s="334"/>
      <c r="V209" s="335"/>
      <c r="W209" s="37" t="s">
        <v>74</v>
      </c>
      <c r="X209" s="322">
        <f>IFERROR(SUMPRODUCT(X205:X207*H205:H207),"0")</f>
        <v>336</v>
      </c>
      <c r="Y209" s="322">
        <f>IFERROR(SUMPRODUCT(Y205:Y207*H205:H207),"0")</f>
        <v>336</v>
      </c>
      <c r="Z209" s="37"/>
      <c r="AA209" s="323"/>
      <c r="AB209" s="323"/>
      <c r="AC209" s="323"/>
    </row>
    <row r="210" spans="1:68" ht="16.5" hidden="1" customHeight="1" x14ac:dyDescent="0.25">
      <c r="A210" s="336" t="s">
        <v>314</v>
      </c>
      <c r="B210" s="337"/>
      <c r="C210" s="337"/>
      <c r="D210" s="337"/>
      <c r="E210" s="337"/>
      <c r="F210" s="337"/>
      <c r="G210" s="337"/>
      <c r="H210" s="337"/>
      <c r="I210" s="337"/>
      <c r="J210" s="337"/>
      <c r="K210" s="337"/>
      <c r="L210" s="337"/>
      <c r="M210" s="337"/>
      <c r="N210" s="337"/>
      <c r="O210" s="337"/>
      <c r="P210" s="337"/>
      <c r="Q210" s="337"/>
      <c r="R210" s="337"/>
      <c r="S210" s="337"/>
      <c r="T210" s="337"/>
      <c r="U210" s="337"/>
      <c r="V210" s="337"/>
      <c r="W210" s="337"/>
      <c r="X210" s="337"/>
      <c r="Y210" s="337"/>
      <c r="Z210" s="337"/>
      <c r="AA210" s="315"/>
      <c r="AB210" s="315"/>
      <c r="AC210" s="315"/>
    </row>
    <row r="211" spans="1:68" ht="14.25" hidden="1" customHeight="1" x14ac:dyDescent="0.25">
      <c r="A211" s="349" t="s">
        <v>64</v>
      </c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37"/>
      <c r="P211" s="337"/>
      <c r="Q211" s="337"/>
      <c r="R211" s="337"/>
      <c r="S211" s="337"/>
      <c r="T211" s="337"/>
      <c r="U211" s="337"/>
      <c r="V211" s="337"/>
      <c r="W211" s="337"/>
      <c r="X211" s="337"/>
      <c r="Y211" s="337"/>
      <c r="Z211" s="337"/>
      <c r="AA211" s="316"/>
      <c r="AB211" s="316"/>
      <c r="AC211" s="316"/>
    </row>
    <row r="212" spans="1:68" ht="27" hidden="1" customHeight="1" x14ac:dyDescent="0.25">
      <c r="A212" s="54" t="s">
        <v>315</v>
      </c>
      <c r="B212" s="54" t="s">
        <v>316</v>
      </c>
      <c r="C212" s="31">
        <v>4301070996</v>
      </c>
      <c r="D212" s="326">
        <v>4607111038654</v>
      </c>
      <c r="E212" s="327"/>
      <c r="F212" s="319">
        <v>0.4</v>
      </c>
      <c r="G212" s="32">
        <v>16</v>
      </c>
      <c r="H212" s="319">
        <v>6.4</v>
      </c>
      <c r="I212" s="319">
        <v>6.63</v>
      </c>
      <c r="J212" s="32">
        <v>84</v>
      </c>
      <c r="K212" s="32" t="s">
        <v>67</v>
      </c>
      <c r="L212" s="32" t="s">
        <v>108</v>
      </c>
      <c r="M212" s="33" t="s">
        <v>69</v>
      </c>
      <c r="N212" s="33"/>
      <c r="O212" s="32">
        <v>180</v>
      </c>
      <c r="P212" s="46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29"/>
      <c r="R212" s="329"/>
      <c r="S212" s="329"/>
      <c r="T212" s="330"/>
      <c r="U212" s="34"/>
      <c r="V212" s="34"/>
      <c r="W212" s="35" t="s">
        <v>70</v>
      </c>
      <c r="X212" s="320">
        <v>0</v>
      </c>
      <c r="Y212" s="321">
        <f t="shared" ref="Y212:Y217" si="18">IFERROR(IF(X212="","",X212),"")</f>
        <v>0</v>
      </c>
      <c r="Z212" s="36">
        <f t="shared" ref="Z212:Z217" si="19">IFERROR(IF(X212="","",X212*0.0155),"")</f>
        <v>0</v>
      </c>
      <c r="AA212" s="56"/>
      <c r="AB212" s="57"/>
      <c r="AC212" s="212" t="s">
        <v>317</v>
      </c>
      <c r="AG212" s="67"/>
      <c r="AJ212" s="71" t="s">
        <v>109</v>
      </c>
      <c r="AK212" s="71">
        <v>12</v>
      </c>
      <c r="BB212" s="213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customHeight="1" x14ac:dyDescent="0.25">
      <c r="A213" s="54" t="s">
        <v>318</v>
      </c>
      <c r="B213" s="54" t="s">
        <v>319</v>
      </c>
      <c r="C213" s="31">
        <v>4301070997</v>
      </c>
      <c r="D213" s="326">
        <v>4607111038586</v>
      </c>
      <c r="E213" s="327"/>
      <c r="F213" s="319">
        <v>0.7</v>
      </c>
      <c r="G213" s="32">
        <v>8</v>
      </c>
      <c r="H213" s="319">
        <v>5.6</v>
      </c>
      <c r="I213" s="319">
        <v>5.83</v>
      </c>
      <c r="J213" s="32">
        <v>84</v>
      </c>
      <c r="K213" s="32" t="s">
        <v>67</v>
      </c>
      <c r="L213" s="32" t="s">
        <v>108</v>
      </c>
      <c r="M213" s="33" t="s">
        <v>69</v>
      </c>
      <c r="N213" s="33"/>
      <c r="O213" s="32">
        <v>180</v>
      </c>
      <c r="P213" s="35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29"/>
      <c r="R213" s="329"/>
      <c r="S213" s="329"/>
      <c r="T213" s="330"/>
      <c r="U213" s="34"/>
      <c r="V213" s="34"/>
      <c r="W213" s="35" t="s">
        <v>70</v>
      </c>
      <c r="X213" s="320">
        <v>12</v>
      </c>
      <c r="Y213" s="321">
        <f t="shared" si="18"/>
        <v>12</v>
      </c>
      <c r="Z213" s="36">
        <f t="shared" si="19"/>
        <v>0.186</v>
      </c>
      <c r="AA213" s="56"/>
      <c r="AB213" s="57"/>
      <c r="AC213" s="214" t="s">
        <v>317</v>
      </c>
      <c r="AG213" s="67"/>
      <c r="AJ213" s="71" t="s">
        <v>109</v>
      </c>
      <c r="AK213" s="71">
        <v>12</v>
      </c>
      <c r="BB213" s="215" t="s">
        <v>1</v>
      </c>
      <c r="BM213" s="67">
        <f t="shared" si="20"/>
        <v>69.960000000000008</v>
      </c>
      <c r="BN213" s="67">
        <f t="shared" si="21"/>
        <v>69.960000000000008</v>
      </c>
      <c r="BO213" s="67">
        <f t="shared" si="22"/>
        <v>0.14285714285714285</v>
      </c>
      <c r="BP213" s="67">
        <f t="shared" si="23"/>
        <v>0.14285714285714285</v>
      </c>
    </row>
    <row r="214" spans="1:68" ht="27" hidden="1" customHeight="1" x14ac:dyDescent="0.25">
      <c r="A214" s="54" t="s">
        <v>320</v>
      </c>
      <c r="B214" s="54" t="s">
        <v>321</v>
      </c>
      <c r="C214" s="31">
        <v>4301070962</v>
      </c>
      <c r="D214" s="326">
        <v>4607111038609</v>
      </c>
      <c r="E214" s="327"/>
      <c r="F214" s="319">
        <v>0.4</v>
      </c>
      <c r="G214" s="32">
        <v>16</v>
      </c>
      <c r="H214" s="319">
        <v>6.4</v>
      </c>
      <c r="I214" s="319">
        <v>6.71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9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29"/>
      <c r="R214" s="329"/>
      <c r="S214" s="329"/>
      <c r="T214" s="330"/>
      <c r="U214" s="34"/>
      <c r="V214" s="34"/>
      <c r="W214" s="35" t="s">
        <v>70</v>
      </c>
      <c r="X214" s="320">
        <v>0</v>
      </c>
      <c r="Y214" s="321">
        <f t="shared" si="18"/>
        <v>0</v>
      </c>
      <c r="Z214" s="36">
        <f t="shared" si="19"/>
        <v>0</v>
      </c>
      <c r="AA214" s="56"/>
      <c r="AB214" s="57"/>
      <c r="AC214" s="216" t="s">
        <v>322</v>
      </c>
      <c r="AG214" s="67"/>
      <c r="AJ214" s="71" t="s">
        <v>72</v>
      </c>
      <c r="AK214" s="71">
        <v>1</v>
      </c>
      <c r="BB214" s="217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hidden="1" customHeight="1" x14ac:dyDescent="0.25">
      <c r="A215" s="54" t="s">
        <v>323</v>
      </c>
      <c r="B215" s="54" t="s">
        <v>324</v>
      </c>
      <c r="C215" s="31">
        <v>4301070963</v>
      </c>
      <c r="D215" s="326">
        <v>4607111038630</v>
      </c>
      <c r="E215" s="327"/>
      <c r="F215" s="319">
        <v>0.7</v>
      </c>
      <c r="G215" s="32">
        <v>8</v>
      </c>
      <c r="H215" s="319">
        <v>5.6</v>
      </c>
      <c r="I215" s="319">
        <v>5.87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29"/>
      <c r="R215" s="329"/>
      <c r="S215" s="329"/>
      <c r="T215" s="330"/>
      <c r="U215" s="34"/>
      <c r="V215" s="34"/>
      <c r="W215" s="35" t="s">
        <v>70</v>
      </c>
      <c r="X215" s="320">
        <v>0</v>
      </c>
      <c r="Y215" s="321">
        <f t="shared" si="18"/>
        <v>0</v>
      </c>
      <c r="Z215" s="36">
        <f t="shared" si="19"/>
        <v>0</v>
      </c>
      <c r="AA215" s="56"/>
      <c r="AB215" s="57"/>
      <c r="AC215" s="218" t="s">
        <v>322</v>
      </c>
      <c r="AG215" s="67"/>
      <c r="AJ215" s="71" t="s">
        <v>72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325</v>
      </c>
      <c r="B216" s="54" t="s">
        <v>326</v>
      </c>
      <c r="C216" s="31">
        <v>4301070959</v>
      </c>
      <c r="D216" s="326">
        <v>4607111038616</v>
      </c>
      <c r="E216" s="327"/>
      <c r="F216" s="319">
        <v>0.4</v>
      </c>
      <c r="G216" s="32">
        <v>16</v>
      </c>
      <c r="H216" s="319">
        <v>6.4</v>
      </c>
      <c r="I216" s="319">
        <v>6.71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29"/>
      <c r="R216" s="329"/>
      <c r="S216" s="329"/>
      <c r="T216" s="330"/>
      <c r="U216" s="34"/>
      <c r="V216" s="34"/>
      <c r="W216" s="35" t="s">
        <v>70</v>
      </c>
      <c r="X216" s="320">
        <v>0</v>
      </c>
      <c r="Y216" s="321">
        <f t="shared" si="18"/>
        <v>0</v>
      </c>
      <c r="Z216" s="36">
        <f t="shared" si="19"/>
        <v>0</v>
      </c>
      <c r="AA216" s="56"/>
      <c r="AB216" s="57"/>
      <c r="AC216" s="220" t="s">
        <v>317</v>
      </c>
      <c r="AG216" s="67"/>
      <c r="AJ216" s="71" t="s">
        <v>72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327</v>
      </c>
      <c r="B217" s="54" t="s">
        <v>328</v>
      </c>
      <c r="C217" s="31">
        <v>4301070960</v>
      </c>
      <c r="D217" s="326">
        <v>4607111038623</v>
      </c>
      <c r="E217" s="327"/>
      <c r="F217" s="319">
        <v>0.7</v>
      </c>
      <c r="G217" s="32">
        <v>8</v>
      </c>
      <c r="H217" s="319">
        <v>5.6</v>
      </c>
      <c r="I217" s="319">
        <v>5.87</v>
      </c>
      <c r="J217" s="32">
        <v>84</v>
      </c>
      <c r="K217" s="32" t="s">
        <v>67</v>
      </c>
      <c r="L217" s="32" t="s">
        <v>108</v>
      </c>
      <c r="M217" s="33" t="s">
        <v>69</v>
      </c>
      <c r="N217" s="33"/>
      <c r="O217" s="32">
        <v>180</v>
      </c>
      <c r="P217" s="46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29"/>
      <c r="R217" s="329"/>
      <c r="S217" s="329"/>
      <c r="T217" s="330"/>
      <c r="U217" s="34"/>
      <c r="V217" s="34"/>
      <c r="W217" s="35" t="s">
        <v>70</v>
      </c>
      <c r="X217" s="320">
        <v>0</v>
      </c>
      <c r="Y217" s="321">
        <f t="shared" si="18"/>
        <v>0</v>
      </c>
      <c r="Z217" s="36">
        <f t="shared" si="19"/>
        <v>0</v>
      </c>
      <c r="AA217" s="56"/>
      <c r="AB217" s="57"/>
      <c r="AC217" s="222" t="s">
        <v>317</v>
      </c>
      <c r="AG217" s="67"/>
      <c r="AJ217" s="71" t="s">
        <v>109</v>
      </c>
      <c r="AK217" s="71">
        <v>12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x14ac:dyDescent="0.2">
      <c r="A218" s="341"/>
      <c r="B218" s="337"/>
      <c r="C218" s="337"/>
      <c r="D218" s="337"/>
      <c r="E218" s="337"/>
      <c r="F218" s="337"/>
      <c r="G218" s="337"/>
      <c r="H218" s="337"/>
      <c r="I218" s="337"/>
      <c r="J218" s="337"/>
      <c r="K218" s="337"/>
      <c r="L218" s="337"/>
      <c r="M218" s="337"/>
      <c r="N218" s="337"/>
      <c r="O218" s="342"/>
      <c r="P218" s="333" t="s">
        <v>73</v>
      </c>
      <c r="Q218" s="334"/>
      <c r="R218" s="334"/>
      <c r="S218" s="334"/>
      <c r="T218" s="334"/>
      <c r="U218" s="334"/>
      <c r="V218" s="335"/>
      <c r="W218" s="37" t="s">
        <v>70</v>
      </c>
      <c r="X218" s="322">
        <f>IFERROR(SUM(X212:X217),"0")</f>
        <v>12</v>
      </c>
      <c r="Y218" s="322">
        <f>IFERROR(SUM(Y212:Y217),"0")</f>
        <v>12</v>
      </c>
      <c r="Z218" s="322">
        <f>IFERROR(IF(Z212="",0,Z212),"0")+IFERROR(IF(Z213="",0,Z213),"0")+IFERROR(IF(Z214="",0,Z214),"0")+IFERROR(IF(Z215="",0,Z215),"0")+IFERROR(IF(Z216="",0,Z216),"0")+IFERROR(IF(Z217="",0,Z217),"0")</f>
        <v>0.186</v>
      </c>
      <c r="AA218" s="323"/>
      <c r="AB218" s="323"/>
      <c r="AC218" s="323"/>
    </row>
    <row r="219" spans="1:68" x14ac:dyDescent="0.2">
      <c r="A219" s="337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2"/>
      <c r="P219" s="333" t="s">
        <v>73</v>
      </c>
      <c r="Q219" s="334"/>
      <c r="R219" s="334"/>
      <c r="S219" s="334"/>
      <c r="T219" s="334"/>
      <c r="U219" s="334"/>
      <c r="V219" s="335"/>
      <c r="W219" s="37" t="s">
        <v>74</v>
      </c>
      <c r="X219" s="322">
        <f>IFERROR(SUMPRODUCT(X212:X217*H212:H217),"0")</f>
        <v>67.199999999999989</v>
      </c>
      <c r="Y219" s="322">
        <f>IFERROR(SUMPRODUCT(Y212:Y217*H212:H217),"0")</f>
        <v>67.199999999999989</v>
      </c>
      <c r="Z219" s="37"/>
      <c r="AA219" s="323"/>
      <c r="AB219" s="323"/>
      <c r="AC219" s="323"/>
    </row>
    <row r="220" spans="1:68" ht="16.5" hidden="1" customHeight="1" x14ac:dyDescent="0.25">
      <c r="A220" s="336" t="s">
        <v>329</v>
      </c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37"/>
      <c r="P220" s="337"/>
      <c r="Q220" s="337"/>
      <c r="R220" s="337"/>
      <c r="S220" s="337"/>
      <c r="T220" s="337"/>
      <c r="U220" s="337"/>
      <c r="V220" s="337"/>
      <c r="W220" s="337"/>
      <c r="X220" s="337"/>
      <c r="Y220" s="337"/>
      <c r="Z220" s="337"/>
      <c r="AA220" s="315"/>
      <c r="AB220" s="315"/>
      <c r="AC220" s="315"/>
    </row>
    <row r="221" spans="1:68" ht="14.25" hidden="1" customHeight="1" x14ac:dyDescent="0.25">
      <c r="A221" s="349" t="s">
        <v>64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6"/>
      <c r="AB221" s="316"/>
      <c r="AC221" s="316"/>
    </row>
    <row r="222" spans="1:68" ht="27" hidden="1" customHeight="1" x14ac:dyDescent="0.25">
      <c r="A222" s="54" t="s">
        <v>330</v>
      </c>
      <c r="B222" s="54" t="s">
        <v>331</v>
      </c>
      <c r="C222" s="31">
        <v>4301070917</v>
      </c>
      <c r="D222" s="326">
        <v>4607111035912</v>
      </c>
      <c r="E222" s="327"/>
      <c r="F222" s="319">
        <v>0.43</v>
      </c>
      <c r="G222" s="32">
        <v>16</v>
      </c>
      <c r="H222" s="319">
        <v>6.88</v>
      </c>
      <c r="I222" s="319">
        <v>7.19</v>
      </c>
      <c r="J222" s="32">
        <v>84</v>
      </c>
      <c r="K222" s="32" t="s">
        <v>67</v>
      </c>
      <c r="L222" s="32" t="s">
        <v>108</v>
      </c>
      <c r="M222" s="33" t="s">
        <v>69</v>
      </c>
      <c r="N222" s="33"/>
      <c r="O222" s="32">
        <v>180</v>
      </c>
      <c r="P222" s="4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29"/>
      <c r="R222" s="329"/>
      <c r="S222" s="329"/>
      <c r="T222" s="330"/>
      <c r="U222" s="34"/>
      <c r="V222" s="34"/>
      <c r="W222" s="35" t="s">
        <v>70</v>
      </c>
      <c r="X222" s="320">
        <v>0</v>
      </c>
      <c r="Y222" s="321">
        <f>IFERROR(IF(X222="","",X222),"")</f>
        <v>0</v>
      </c>
      <c r="Z222" s="36">
        <f>IFERROR(IF(X222="","",X222*0.0155),"")</f>
        <v>0</v>
      </c>
      <c r="AA222" s="56"/>
      <c r="AB222" s="57"/>
      <c r="AC222" s="224" t="s">
        <v>332</v>
      </c>
      <c r="AG222" s="67"/>
      <c r="AJ222" s="71" t="s">
        <v>109</v>
      </c>
      <c r="AK222" s="71">
        <v>12</v>
      </c>
      <c r="BB222" s="22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333</v>
      </c>
      <c r="B223" s="54" t="s">
        <v>334</v>
      </c>
      <c r="C223" s="31">
        <v>4301070920</v>
      </c>
      <c r="D223" s="326">
        <v>4607111035929</v>
      </c>
      <c r="E223" s="327"/>
      <c r="F223" s="319">
        <v>0.9</v>
      </c>
      <c r="G223" s="32">
        <v>8</v>
      </c>
      <c r="H223" s="319">
        <v>7.2</v>
      </c>
      <c r="I223" s="319">
        <v>7.47</v>
      </c>
      <c r="J223" s="32">
        <v>84</v>
      </c>
      <c r="K223" s="32" t="s">
        <v>67</v>
      </c>
      <c r="L223" s="32" t="s">
        <v>108</v>
      </c>
      <c r="M223" s="33" t="s">
        <v>69</v>
      </c>
      <c r="N223" s="33"/>
      <c r="O223" s="32">
        <v>180</v>
      </c>
      <c r="P223" s="40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29"/>
      <c r="R223" s="329"/>
      <c r="S223" s="329"/>
      <c r="T223" s="330"/>
      <c r="U223" s="34"/>
      <c r="V223" s="34"/>
      <c r="W223" s="35" t="s">
        <v>70</v>
      </c>
      <c r="X223" s="320">
        <v>12</v>
      </c>
      <c r="Y223" s="321">
        <f>IFERROR(IF(X223="","",X223),"")</f>
        <v>12</v>
      </c>
      <c r="Z223" s="36">
        <f>IFERROR(IF(X223="","",X223*0.0155),"")</f>
        <v>0.186</v>
      </c>
      <c r="AA223" s="56"/>
      <c r="AB223" s="57"/>
      <c r="AC223" s="226" t="s">
        <v>332</v>
      </c>
      <c r="AG223" s="67"/>
      <c r="AJ223" s="71" t="s">
        <v>109</v>
      </c>
      <c r="AK223" s="71">
        <v>12</v>
      </c>
      <c r="BB223" s="227" t="s">
        <v>1</v>
      </c>
      <c r="BM223" s="67">
        <f>IFERROR(X223*I223,"0")</f>
        <v>89.64</v>
      </c>
      <c r="BN223" s="67">
        <f>IFERROR(Y223*I223,"0")</f>
        <v>89.64</v>
      </c>
      <c r="BO223" s="67">
        <f>IFERROR(X223/J223,"0")</f>
        <v>0.14285714285714285</v>
      </c>
      <c r="BP223" s="67">
        <f>IFERROR(Y223/J223,"0")</f>
        <v>0.14285714285714285</v>
      </c>
    </row>
    <row r="224" spans="1:68" ht="27" customHeight="1" x14ac:dyDescent="0.25">
      <c r="A224" s="54" t="s">
        <v>335</v>
      </c>
      <c r="B224" s="54" t="s">
        <v>336</v>
      </c>
      <c r="C224" s="31">
        <v>4301070915</v>
      </c>
      <c r="D224" s="326">
        <v>4607111035882</v>
      </c>
      <c r="E224" s="327"/>
      <c r="F224" s="319">
        <v>0.43</v>
      </c>
      <c r="G224" s="32">
        <v>16</v>
      </c>
      <c r="H224" s="319">
        <v>6.88</v>
      </c>
      <c r="I224" s="319">
        <v>7.19</v>
      </c>
      <c r="J224" s="32">
        <v>84</v>
      </c>
      <c r="K224" s="32" t="s">
        <v>67</v>
      </c>
      <c r="L224" s="32" t="s">
        <v>108</v>
      </c>
      <c r="M224" s="33" t="s">
        <v>69</v>
      </c>
      <c r="N224" s="33"/>
      <c r="O224" s="32">
        <v>180</v>
      </c>
      <c r="P224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29"/>
      <c r="R224" s="329"/>
      <c r="S224" s="329"/>
      <c r="T224" s="330"/>
      <c r="U224" s="34"/>
      <c r="V224" s="34"/>
      <c r="W224" s="35" t="s">
        <v>70</v>
      </c>
      <c r="X224" s="320">
        <v>12</v>
      </c>
      <c r="Y224" s="321">
        <f>IFERROR(IF(X224="","",X224),"")</f>
        <v>12</v>
      </c>
      <c r="Z224" s="36">
        <f>IFERROR(IF(X224="","",X224*0.0155),"")</f>
        <v>0.186</v>
      </c>
      <c r="AA224" s="56"/>
      <c r="AB224" s="57"/>
      <c r="AC224" s="228" t="s">
        <v>337</v>
      </c>
      <c r="AG224" s="67"/>
      <c r="AJ224" s="71" t="s">
        <v>109</v>
      </c>
      <c r="AK224" s="71">
        <v>12</v>
      </c>
      <c r="BB224" s="229" t="s">
        <v>1</v>
      </c>
      <c r="BM224" s="67">
        <f>IFERROR(X224*I224,"0")</f>
        <v>86.28</v>
      </c>
      <c r="BN224" s="67">
        <f>IFERROR(Y224*I224,"0")</f>
        <v>86.28</v>
      </c>
      <c r="BO224" s="67">
        <f>IFERROR(X224/J224,"0")</f>
        <v>0.14285714285714285</v>
      </c>
      <c r="BP224" s="67">
        <f>IFERROR(Y224/J224,"0")</f>
        <v>0.14285714285714285</v>
      </c>
    </row>
    <row r="225" spans="1:68" ht="27" customHeight="1" x14ac:dyDescent="0.25">
      <c r="A225" s="54" t="s">
        <v>338</v>
      </c>
      <c r="B225" s="54" t="s">
        <v>339</v>
      </c>
      <c r="C225" s="31">
        <v>4301070921</v>
      </c>
      <c r="D225" s="326">
        <v>4607111035905</v>
      </c>
      <c r="E225" s="327"/>
      <c r="F225" s="319">
        <v>0.9</v>
      </c>
      <c r="G225" s="32">
        <v>8</v>
      </c>
      <c r="H225" s="319">
        <v>7.2</v>
      </c>
      <c r="I225" s="319">
        <v>7.47</v>
      </c>
      <c r="J225" s="32">
        <v>84</v>
      </c>
      <c r="K225" s="32" t="s">
        <v>67</v>
      </c>
      <c r="L225" s="32" t="s">
        <v>108</v>
      </c>
      <c r="M225" s="33" t="s">
        <v>69</v>
      </c>
      <c r="N225" s="33"/>
      <c r="O225" s="32">
        <v>180</v>
      </c>
      <c r="P225" s="4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29"/>
      <c r="R225" s="329"/>
      <c r="S225" s="329"/>
      <c r="T225" s="330"/>
      <c r="U225" s="34"/>
      <c r="V225" s="34"/>
      <c r="W225" s="35" t="s">
        <v>70</v>
      </c>
      <c r="X225" s="320">
        <v>12</v>
      </c>
      <c r="Y225" s="321">
        <f>IFERROR(IF(X225="","",X225),"")</f>
        <v>12</v>
      </c>
      <c r="Z225" s="36">
        <f>IFERROR(IF(X225="","",X225*0.0155),"")</f>
        <v>0.186</v>
      </c>
      <c r="AA225" s="56"/>
      <c r="AB225" s="57"/>
      <c r="AC225" s="230" t="s">
        <v>337</v>
      </c>
      <c r="AG225" s="67"/>
      <c r="AJ225" s="71" t="s">
        <v>109</v>
      </c>
      <c r="AK225" s="71">
        <v>12</v>
      </c>
      <c r="BB225" s="231" t="s">
        <v>1</v>
      </c>
      <c r="BM225" s="67">
        <f>IFERROR(X225*I225,"0")</f>
        <v>89.64</v>
      </c>
      <c r="BN225" s="67">
        <f>IFERROR(Y225*I225,"0")</f>
        <v>89.64</v>
      </c>
      <c r="BO225" s="67">
        <f>IFERROR(X225/J225,"0")</f>
        <v>0.14285714285714285</v>
      </c>
      <c r="BP225" s="67">
        <f>IFERROR(Y225/J225,"0")</f>
        <v>0.14285714285714285</v>
      </c>
    </row>
    <row r="226" spans="1:68" x14ac:dyDescent="0.2">
      <c r="A226" s="341"/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42"/>
      <c r="P226" s="333" t="s">
        <v>73</v>
      </c>
      <c r="Q226" s="334"/>
      <c r="R226" s="334"/>
      <c r="S226" s="334"/>
      <c r="T226" s="334"/>
      <c r="U226" s="334"/>
      <c r="V226" s="335"/>
      <c r="W226" s="37" t="s">
        <v>70</v>
      </c>
      <c r="X226" s="322">
        <f>IFERROR(SUM(X222:X225),"0")</f>
        <v>36</v>
      </c>
      <c r="Y226" s="322">
        <f>IFERROR(SUM(Y222:Y225),"0")</f>
        <v>36</v>
      </c>
      <c r="Z226" s="322">
        <f>IFERROR(IF(Z222="",0,Z222),"0")+IFERROR(IF(Z223="",0,Z223),"0")+IFERROR(IF(Z224="",0,Z224),"0")+IFERROR(IF(Z225="",0,Z225),"0")</f>
        <v>0.55800000000000005</v>
      </c>
      <c r="AA226" s="323"/>
      <c r="AB226" s="323"/>
      <c r="AC226" s="323"/>
    </row>
    <row r="227" spans="1:68" x14ac:dyDescent="0.2">
      <c r="A227" s="337"/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42"/>
      <c r="P227" s="333" t="s">
        <v>73</v>
      </c>
      <c r="Q227" s="334"/>
      <c r="R227" s="334"/>
      <c r="S227" s="334"/>
      <c r="T227" s="334"/>
      <c r="U227" s="334"/>
      <c r="V227" s="335"/>
      <c r="W227" s="37" t="s">
        <v>74</v>
      </c>
      <c r="X227" s="322">
        <f>IFERROR(SUMPRODUCT(X222:X225*H222:H225),"0")</f>
        <v>255.36</v>
      </c>
      <c r="Y227" s="322">
        <f>IFERROR(SUMPRODUCT(Y222:Y225*H222:H225),"0")</f>
        <v>255.36</v>
      </c>
      <c r="Z227" s="37"/>
      <c r="AA227" s="323"/>
      <c r="AB227" s="323"/>
      <c r="AC227" s="323"/>
    </row>
    <row r="228" spans="1:68" ht="16.5" hidden="1" customHeight="1" x14ac:dyDescent="0.25">
      <c r="A228" s="336" t="s">
        <v>340</v>
      </c>
      <c r="B228" s="337"/>
      <c r="C228" s="337"/>
      <c r="D228" s="337"/>
      <c r="E228" s="337"/>
      <c r="F228" s="337"/>
      <c r="G228" s="337"/>
      <c r="H228" s="337"/>
      <c r="I228" s="337"/>
      <c r="J228" s="337"/>
      <c r="K228" s="337"/>
      <c r="L228" s="337"/>
      <c r="M228" s="337"/>
      <c r="N228" s="337"/>
      <c r="O228" s="337"/>
      <c r="P228" s="337"/>
      <c r="Q228" s="337"/>
      <c r="R228" s="337"/>
      <c r="S228" s="337"/>
      <c r="T228" s="337"/>
      <c r="U228" s="337"/>
      <c r="V228" s="337"/>
      <c r="W228" s="337"/>
      <c r="X228" s="337"/>
      <c r="Y228" s="337"/>
      <c r="Z228" s="337"/>
      <c r="AA228" s="315"/>
      <c r="AB228" s="315"/>
      <c r="AC228" s="315"/>
    </row>
    <row r="229" spans="1:68" ht="14.25" hidden="1" customHeight="1" x14ac:dyDescent="0.25">
      <c r="A229" s="349" t="s">
        <v>64</v>
      </c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37"/>
      <c r="P229" s="337"/>
      <c r="Q229" s="337"/>
      <c r="R229" s="337"/>
      <c r="S229" s="337"/>
      <c r="T229" s="337"/>
      <c r="U229" s="337"/>
      <c r="V229" s="337"/>
      <c r="W229" s="337"/>
      <c r="X229" s="337"/>
      <c r="Y229" s="337"/>
      <c r="Z229" s="337"/>
      <c r="AA229" s="316"/>
      <c r="AB229" s="316"/>
      <c r="AC229" s="316"/>
    </row>
    <row r="230" spans="1:68" ht="27" customHeight="1" x14ac:dyDescent="0.25">
      <c r="A230" s="54" t="s">
        <v>341</v>
      </c>
      <c r="B230" s="54" t="s">
        <v>342</v>
      </c>
      <c r="C230" s="31">
        <v>4301071097</v>
      </c>
      <c r="D230" s="326">
        <v>4620207491096</v>
      </c>
      <c r="E230" s="327"/>
      <c r="F230" s="319">
        <v>1</v>
      </c>
      <c r="G230" s="32">
        <v>5</v>
      </c>
      <c r="H230" s="319">
        <v>5</v>
      </c>
      <c r="I230" s="319">
        <v>5.23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78" t="s">
        <v>343</v>
      </c>
      <c r="Q230" s="329"/>
      <c r="R230" s="329"/>
      <c r="S230" s="329"/>
      <c r="T230" s="330"/>
      <c r="U230" s="34"/>
      <c r="V230" s="34"/>
      <c r="W230" s="35" t="s">
        <v>70</v>
      </c>
      <c r="X230" s="320">
        <v>48</v>
      </c>
      <c r="Y230" s="321">
        <f>IFERROR(IF(X230="","",X230),"")</f>
        <v>48</v>
      </c>
      <c r="Z230" s="36">
        <f>IFERROR(IF(X230="","",X230*0.0155),"")</f>
        <v>0.74399999999999999</v>
      </c>
      <c r="AA230" s="56"/>
      <c r="AB230" s="57"/>
      <c r="AC230" s="232" t="s">
        <v>344</v>
      </c>
      <c r="AG230" s="67"/>
      <c r="AJ230" s="71" t="s">
        <v>72</v>
      </c>
      <c r="AK230" s="71">
        <v>1</v>
      </c>
      <c r="BB230" s="233" t="s">
        <v>1</v>
      </c>
      <c r="BM230" s="67">
        <f>IFERROR(X230*I230,"0")</f>
        <v>251.04000000000002</v>
      </c>
      <c r="BN230" s="67">
        <f>IFERROR(Y230*I230,"0")</f>
        <v>251.04000000000002</v>
      </c>
      <c r="BO230" s="67">
        <f>IFERROR(X230/J230,"0")</f>
        <v>0.5714285714285714</v>
      </c>
      <c r="BP230" s="67">
        <f>IFERROR(Y230/J230,"0")</f>
        <v>0.5714285714285714</v>
      </c>
    </row>
    <row r="231" spans="1:68" x14ac:dyDescent="0.2">
      <c r="A231" s="341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2"/>
      <c r="P231" s="333" t="s">
        <v>73</v>
      </c>
      <c r="Q231" s="334"/>
      <c r="R231" s="334"/>
      <c r="S231" s="334"/>
      <c r="T231" s="334"/>
      <c r="U231" s="334"/>
      <c r="V231" s="335"/>
      <c r="W231" s="37" t="s">
        <v>70</v>
      </c>
      <c r="X231" s="322">
        <f>IFERROR(SUM(X230:X230),"0")</f>
        <v>48</v>
      </c>
      <c r="Y231" s="322">
        <f>IFERROR(SUM(Y230:Y230),"0")</f>
        <v>48</v>
      </c>
      <c r="Z231" s="322">
        <f>IFERROR(IF(Z230="",0,Z230),"0")</f>
        <v>0.74399999999999999</v>
      </c>
      <c r="AA231" s="323"/>
      <c r="AB231" s="323"/>
      <c r="AC231" s="323"/>
    </row>
    <row r="232" spans="1:68" x14ac:dyDescent="0.2">
      <c r="A232" s="337"/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7"/>
      <c r="N232" s="337"/>
      <c r="O232" s="342"/>
      <c r="P232" s="333" t="s">
        <v>73</v>
      </c>
      <c r="Q232" s="334"/>
      <c r="R232" s="334"/>
      <c r="S232" s="334"/>
      <c r="T232" s="334"/>
      <c r="U232" s="334"/>
      <c r="V232" s="335"/>
      <c r="W232" s="37" t="s">
        <v>74</v>
      </c>
      <c r="X232" s="322">
        <f>IFERROR(SUMPRODUCT(X230:X230*H230:H230),"0")</f>
        <v>240</v>
      </c>
      <c r="Y232" s="322">
        <f>IFERROR(SUMPRODUCT(Y230:Y230*H230:H230),"0")</f>
        <v>240</v>
      </c>
      <c r="Z232" s="37"/>
      <c r="AA232" s="323"/>
      <c r="AB232" s="323"/>
      <c r="AC232" s="323"/>
    </row>
    <row r="233" spans="1:68" ht="16.5" hidden="1" customHeight="1" x14ac:dyDescent="0.25">
      <c r="A233" s="336" t="s">
        <v>345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5"/>
      <c r="AB233" s="315"/>
      <c r="AC233" s="315"/>
    </row>
    <row r="234" spans="1:68" ht="14.25" hidden="1" customHeight="1" x14ac:dyDescent="0.25">
      <c r="A234" s="349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16"/>
      <c r="AB234" s="316"/>
      <c r="AC234" s="316"/>
    </row>
    <row r="235" spans="1:68" ht="27" hidden="1" customHeight="1" x14ac:dyDescent="0.25">
      <c r="A235" s="54" t="s">
        <v>346</v>
      </c>
      <c r="B235" s="54" t="s">
        <v>347</v>
      </c>
      <c r="C235" s="31">
        <v>4301071093</v>
      </c>
      <c r="D235" s="326">
        <v>4620207490709</v>
      </c>
      <c r="E235" s="327"/>
      <c r="F235" s="319">
        <v>0.65</v>
      </c>
      <c r="G235" s="32">
        <v>8</v>
      </c>
      <c r="H235" s="319">
        <v>5.2</v>
      </c>
      <c r="I235" s="319">
        <v>5.47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4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329"/>
      <c r="R235" s="329"/>
      <c r="S235" s="329"/>
      <c r="T235" s="330"/>
      <c r="U235" s="34"/>
      <c r="V235" s="34"/>
      <c r="W235" s="35" t="s">
        <v>70</v>
      </c>
      <c r="X235" s="320">
        <v>0</v>
      </c>
      <c r="Y235" s="321">
        <f>IFERROR(IF(X235="","",X235),"")</f>
        <v>0</v>
      </c>
      <c r="Z235" s="36">
        <f>IFERROR(IF(X235="","",X235*0.0155),"")</f>
        <v>0</v>
      </c>
      <c r="AA235" s="56"/>
      <c r="AB235" s="57"/>
      <c r="AC235" s="234" t="s">
        <v>348</v>
      </c>
      <c r="AG235" s="67"/>
      <c r="AJ235" s="71" t="s">
        <v>72</v>
      </c>
      <c r="AK235" s="71">
        <v>1</v>
      </c>
      <c r="BB235" s="23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41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2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22">
        <f>IFERROR(SUM(X235:X235),"0")</f>
        <v>0</v>
      </c>
      <c r="Y236" s="322">
        <f>IFERROR(SUM(Y235:Y235),"0")</f>
        <v>0</v>
      </c>
      <c r="Z236" s="322">
        <f>IFERROR(IF(Z235="",0,Z235),"0")</f>
        <v>0</v>
      </c>
      <c r="AA236" s="323"/>
      <c r="AB236" s="323"/>
      <c r="AC236" s="323"/>
    </row>
    <row r="237" spans="1:68" hidden="1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2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22">
        <f>IFERROR(SUMPRODUCT(X235:X235*H235:H235),"0")</f>
        <v>0</v>
      </c>
      <c r="Y237" s="322">
        <f>IFERROR(SUMPRODUCT(Y235:Y235*H235:H235),"0")</f>
        <v>0</v>
      </c>
      <c r="Z237" s="37"/>
      <c r="AA237" s="323"/>
      <c r="AB237" s="323"/>
      <c r="AC237" s="323"/>
    </row>
    <row r="238" spans="1:68" ht="14.25" hidden="1" customHeight="1" x14ac:dyDescent="0.25">
      <c r="A238" s="349" t="s">
        <v>129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337"/>
      <c r="Z238" s="337"/>
      <c r="AA238" s="316"/>
      <c r="AB238" s="316"/>
      <c r="AC238" s="316"/>
    </row>
    <row r="239" spans="1:68" ht="27" hidden="1" customHeight="1" x14ac:dyDescent="0.25">
      <c r="A239" s="54" t="s">
        <v>349</v>
      </c>
      <c r="B239" s="54" t="s">
        <v>350</v>
      </c>
      <c r="C239" s="31">
        <v>4301135692</v>
      </c>
      <c r="D239" s="326">
        <v>4620207490570</v>
      </c>
      <c r="E239" s="327"/>
      <c r="F239" s="319">
        <v>0.2</v>
      </c>
      <c r="G239" s="32">
        <v>12</v>
      </c>
      <c r="H239" s="319">
        <v>2.4</v>
      </c>
      <c r="I239" s="319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1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329"/>
      <c r="R239" s="329"/>
      <c r="S239" s="329"/>
      <c r="T239" s="330"/>
      <c r="U239" s="34"/>
      <c r="V239" s="34"/>
      <c r="W239" s="35" t="s">
        <v>70</v>
      </c>
      <c r="X239" s="320">
        <v>0</v>
      </c>
      <c r="Y239" s="321">
        <f>IFERROR(IF(X239="","",X239),"")</f>
        <v>0</v>
      </c>
      <c r="Z239" s="36">
        <f>IFERROR(IF(X239="","",X239*0.01788),"")</f>
        <v>0</v>
      </c>
      <c r="AA239" s="56"/>
      <c r="AB239" s="57"/>
      <c r="AC239" s="236" t="s">
        <v>351</v>
      </c>
      <c r="AG239" s="67"/>
      <c r="AJ239" s="71" t="s">
        <v>72</v>
      </c>
      <c r="AK239" s="71">
        <v>1</v>
      </c>
      <c r="BB239" s="237" t="s">
        <v>82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352</v>
      </c>
      <c r="B240" s="54" t="s">
        <v>353</v>
      </c>
      <c r="C240" s="31">
        <v>4301135691</v>
      </c>
      <c r="D240" s="326">
        <v>4620207490549</v>
      </c>
      <c r="E240" s="327"/>
      <c r="F240" s="319">
        <v>0.2</v>
      </c>
      <c r="G240" s="32">
        <v>12</v>
      </c>
      <c r="H240" s="319">
        <v>2.4</v>
      </c>
      <c r="I240" s="319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7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329"/>
      <c r="R240" s="329"/>
      <c r="S240" s="329"/>
      <c r="T240" s="330"/>
      <c r="U240" s="34"/>
      <c r="V240" s="34"/>
      <c r="W240" s="35" t="s">
        <v>70</v>
      </c>
      <c r="X240" s="320">
        <v>0</v>
      </c>
      <c r="Y240" s="321">
        <f>IFERROR(IF(X240="","",X240),"")</f>
        <v>0</v>
      </c>
      <c r="Z240" s="36">
        <f>IFERROR(IF(X240="","",X240*0.01788),"")</f>
        <v>0</v>
      </c>
      <c r="AA240" s="56"/>
      <c r="AB240" s="57"/>
      <c r="AC240" s="238" t="s">
        <v>351</v>
      </c>
      <c r="AG240" s="67"/>
      <c r="AJ240" s="71" t="s">
        <v>72</v>
      </c>
      <c r="AK240" s="71">
        <v>1</v>
      </c>
      <c r="BB240" s="23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354</v>
      </c>
      <c r="B241" s="54" t="s">
        <v>355</v>
      </c>
      <c r="C241" s="31">
        <v>4301135694</v>
      </c>
      <c r="D241" s="326">
        <v>4620207490501</v>
      </c>
      <c r="E241" s="327"/>
      <c r="F241" s="319">
        <v>0.2</v>
      </c>
      <c r="G241" s="32">
        <v>12</v>
      </c>
      <c r="H241" s="319">
        <v>2.4</v>
      </c>
      <c r="I241" s="319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8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329"/>
      <c r="R241" s="329"/>
      <c r="S241" s="329"/>
      <c r="T241" s="330"/>
      <c r="U241" s="34"/>
      <c r="V241" s="34"/>
      <c r="W241" s="35" t="s">
        <v>70</v>
      </c>
      <c r="X241" s="320">
        <v>0</v>
      </c>
      <c r="Y241" s="321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351</v>
      </c>
      <c r="AG241" s="67"/>
      <c r="AJ241" s="71" t="s">
        <v>72</v>
      </c>
      <c r="AK241" s="71">
        <v>1</v>
      </c>
      <c r="BB241" s="24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41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42"/>
      <c r="P242" s="333" t="s">
        <v>73</v>
      </c>
      <c r="Q242" s="334"/>
      <c r="R242" s="334"/>
      <c r="S242" s="334"/>
      <c r="T242" s="334"/>
      <c r="U242" s="334"/>
      <c r="V242" s="335"/>
      <c r="W242" s="37" t="s">
        <v>70</v>
      </c>
      <c r="X242" s="322">
        <f>IFERROR(SUM(X239:X241),"0")</f>
        <v>0</v>
      </c>
      <c r="Y242" s="322">
        <f>IFERROR(SUM(Y239:Y241),"0")</f>
        <v>0</v>
      </c>
      <c r="Z242" s="322">
        <f>IFERROR(IF(Z239="",0,Z239),"0")+IFERROR(IF(Z240="",0,Z240),"0")+IFERROR(IF(Z241="",0,Z241),"0")</f>
        <v>0</v>
      </c>
      <c r="AA242" s="323"/>
      <c r="AB242" s="323"/>
      <c r="AC242" s="323"/>
    </row>
    <row r="243" spans="1:68" hidden="1" x14ac:dyDescent="0.2">
      <c r="A243" s="337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2"/>
      <c r="P243" s="333" t="s">
        <v>73</v>
      </c>
      <c r="Q243" s="334"/>
      <c r="R243" s="334"/>
      <c r="S243" s="334"/>
      <c r="T243" s="334"/>
      <c r="U243" s="334"/>
      <c r="V243" s="335"/>
      <c r="W243" s="37" t="s">
        <v>74</v>
      </c>
      <c r="X243" s="322">
        <f>IFERROR(SUMPRODUCT(X239:X241*H239:H241),"0")</f>
        <v>0</v>
      </c>
      <c r="Y243" s="322">
        <f>IFERROR(SUMPRODUCT(Y239:Y241*H239:H241),"0")</f>
        <v>0</v>
      </c>
      <c r="Z243" s="37"/>
      <c r="AA243" s="323"/>
      <c r="AB243" s="323"/>
      <c r="AC243" s="323"/>
    </row>
    <row r="244" spans="1:68" ht="16.5" hidden="1" customHeight="1" x14ac:dyDescent="0.25">
      <c r="A244" s="336" t="s">
        <v>356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337"/>
      <c r="Z244" s="337"/>
      <c r="AA244" s="315"/>
      <c r="AB244" s="315"/>
      <c r="AC244" s="315"/>
    </row>
    <row r="245" spans="1:68" ht="14.25" hidden="1" customHeight="1" x14ac:dyDescent="0.25">
      <c r="A245" s="349" t="s">
        <v>64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6"/>
      <c r="AB245" s="316"/>
      <c r="AC245" s="316"/>
    </row>
    <row r="246" spans="1:68" ht="16.5" hidden="1" customHeight="1" x14ac:dyDescent="0.25">
      <c r="A246" s="54" t="s">
        <v>357</v>
      </c>
      <c r="B246" s="54" t="s">
        <v>358</v>
      </c>
      <c r="C246" s="31">
        <v>4301071063</v>
      </c>
      <c r="D246" s="326">
        <v>4607111039019</v>
      </c>
      <c r="E246" s="327"/>
      <c r="F246" s="319">
        <v>0.43</v>
      </c>
      <c r="G246" s="32">
        <v>16</v>
      </c>
      <c r="H246" s="319">
        <v>6.88</v>
      </c>
      <c r="I246" s="319">
        <v>7.2060000000000004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8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29"/>
      <c r="R246" s="329"/>
      <c r="S246" s="329"/>
      <c r="T246" s="330"/>
      <c r="U246" s="34"/>
      <c r="V246" s="34"/>
      <c r="W246" s="35" t="s">
        <v>70</v>
      </c>
      <c r="X246" s="320">
        <v>0</v>
      </c>
      <c r="Y246" s="321">
        <f>IFERROR(IF(X246="","",X246),"")</f>
        <v>0</v>
      </c>
      <c r="Z246" s="36">
        <f>IFERROR(IF(X246="","",X246*0.0155),"")</f>
        <v>0</v>
      </c>
      <c r="AA246" s="56"/>
      <c r="AB246" s="57"/>
      <c r="AC246" s="242" t="s">
        <v>359</v>
      </c>
      <c r="AG246" s="67"/>
      <c r="AJ246" s="71" t="s">
        <v>72</v>
      </c>
      <c r="AK246" s="71">
        <v>1</v>
      </c>
      <c r="BB246" s="243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hidden="1" customHeight="1" x14ac:dyDescent="0.25">
      <c r="A247" s="54" t="s">
        <v>360</v>
      </c>
      <c r="B247" s="54" t="s">
        <v>361</v>
      </c>
      <c r="C247" s="31">
        <v>4301071000</v>
      </c>
      <c r="D247" s="326">
        <v>4607111038708</v>
      </c>
      <c r="E247" s="327"/>
      <c r="F247" s="319">
        <v>0.8</v>
      </c>
      <c r="G247" s="32">
        <v>8</v>
      </c>
      <c r="H247" s="319">
        <v>6.4</v>
      </c>
      <c r="I247" s="319">
        <v>6.67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9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29"/>
      <c r="R247" s="329"/>
      <c r="S247" s="329"/>
      <c r="T247" s="330"/>
      <c r="U247" s="34"/>
      <c r="V247" s="34"/>
      <c r="W247" s="35" t="s">
        <v>70</v>
      </c>
      <c r="X247" s="320">
        <v>0</v>
      </c>
      <c r="Y247" s="321">
        <f>IFERROR(IF(X247="","",X247),"")</f>
        <v>0</v>
      </c>
      <c r="Z247" s="36">
        <f>IFERROR(IF(X247="","",X247*0.0155),"")</f>
        <v>0</v>
      </c>
      <c r="AA247" s="56"/>
      <c r="AB247" s="57"/>
      <c r="AC247" s="244" t="s">
        <v>359</v>
      </c>
      <c r="AG247" s="67"/>
      <c r="AJ247" s="71" t="s">
        <v>72</v>
      </c>
      <c r="AK247" s="71">
        <v>1</v>
      </c>
      <c r="BB247" s="245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1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2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22">
        <f>IFERROR(SUM(X246:X247),"0")</f>
        <v>0</v>
      </c>
      <c r="Y248" s="322">
        <f>IFERROR(SUM(Y246:Y247),"0")</f>
        <v>0</v>
      </c>
      <c r="Z248" s="322">
        <f>IFERROR(IF(Z246="",0,Z246),"0")+IFERROR(IF(Z247="",0,Z247),"0")</f>
        <v>0</v>
      </c>
      <c r="AA248" s="323"/>
      <c r="AB248" s="323"/>
      <c r="AC248" s="323"/>
    </row>
    <row r="249" spans="1:68" hidden="1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2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22">
        <f>IFERROR(SUMPRODUCT(X246:X247*H246:H247),"0")</f>
        <v>0</v>
      </c>
      <c r="Y249" s="322">
        <f>IFERROR(SUMPRODUCT(Y246:Y247*H246:H247),"0")</f>
        <v>0</v>
      </c>
      <c r="Z249" s="37"/>
      <c r="AA249" s="323"/>
      <c r="AB249" s="323"/>
      <c r="AC249" s="323"/>
    </row>
    <row r="250" spans="1:68" ht="27.75" hidden="1" customHeight="1" x14ac:dyDescent="0.2">
      <c r="A250" s="358" t="s">
        <v>362</v>
      </c>
      <c r="B250" s="359"/>
      <c r="C250" s="359"/>
      <c r="D250" s="359"/>
      <c r="E250" s="359"/>
      <c r="F250" s="359"/>
      <c r="G250" s="359"/>
      <c r="H250" s="359"/>
      <c r="I250" s="359"/>
      <c r="J250" s="359"/>
      <c r="K250" s="359"/>
      <c r="L250" s="359"/>
      <c r="M250" s="359"/>
      <c r="N250" s="359"/>
      <c r="O250" s="359"/>
      <c r="P250" s="359"/>
      <c r="Q250" s="359"/>
      <c r="R250" s="359"/>
      <c r="S250" s="359"/>
      <c r="T250" s="359"/>
      <c r="U250" s="359"/>
      <c r="V250" s="359"/>
      <c r="W250" s="359"/>
      <c r="X250" s="359"/>
      <c r="Y250" s="359"/>
      <c r="Z250" s="359"/>
      <c r="AA250" s="48"/>
      <c r="AB250" s="48"/>
      <c r="AC250" s="48"/>
    </row>
    <row r="251" spans="1:68" ht="16.5" hidden="1" customHeight="1" x14ac:dyDescent="0.25">
      <c r="A251" s="336" t="s">
        <v>363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5"/>
      <c r="AB251" s="315"/>
      <c r="AC251" s="315"/>
    </row>
    <row r="252" spans="1:68" ht="14.25" hidden="1" customHeight="1" x14ac:dyDescent="0.25">
      <c r="A252" s="349" t="s">
        <v>64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16"/>
      <c r="AB252" s="316"/>
      <c r="AC252" s="316"/>
    </row>
    <row r="253" spans="1:68" ht="27" hidden="1" customHeight="1" x14ac:dyDescent="0.25">
      <c r="A253" s="54" t="s">
        <v>364</v>
      </c>
      <c r="B253" s="54" t="s">
        <v>365</v>
      </c>
      <c r="C253" s="31">
        <v>4301071036</v>
      </c>
      <c r="D253" s="326">
        <v>4607111036162</v>
      </c>
      <c r="E253" s="327"/>
      <c r="F253" s="319">
        <v>0.8</v>
      </c>
      <c r="G253" s="32">
        <v>8</v>
      </c>
      <c r="H253" s="319">
        <v>6.4</v>
      </c>
      <c r="I253" s="319">
        <v>6.6811999999999996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4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29"/>
      <c r="R253" s="329"/>
      <c r="S253" s="329"/>
      <c r="T253" s="330"/>
      <c r="U253" s="34"/>
      <c r="V253" s="34"/>
      <c r="W253" s="35" t="s">
        <v>70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46" t="s">
        <v>366</v>
      </c>
      <c r="AG253" s="67"/>
      <c r="AJ253" s="71" t="s">
        <v>72</v>
      </c>
      <c r="AK253" s="71">
        <v>1</v>
      </c>
      <c r="BB253" s="24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41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2"/>
      <c r="P254" s="333" t="s">
        <v>73</v>
      </c>
      <c r="Q254" s="334"/>
      <c r="R254" s="334"/>
      <c r="S254" s="334"/>
      <c r="T254" s="334"/>
      <c r="U254" s="334"/>
      <c r="V254" s="335"/>
      <c r="W254" s="37" t="s">
        <v>70</v>
      </c>
      <c r="X254" s="322">
        <f>IFERROR(SUM(X253:X253),"0")</f>
        <v>0</v>
      </c>
      <c r="Y254" s="322">
        <f>IFERROR(SUM(Y253:Y253),"0")</f>
        <v>0</v>
      </c>
      <c r="Z254" s="322">
        <f>IFERROR(IF(Z253="",0,Z253),"0")</f>
        <v>0</v>
      </c>
      <c r="AA254" s="323"/>
      <c r="AB254" s="323"/>
      <c r="AC254" s="323"/>
    </row>
    <row r="255" spans="1:68" hidden="1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2"/>
      <c r="P255" s="333" t="s">
        <v>73</v>
      </c>
      <c r="Q255" s="334"/>
      <c r="R255" s="334"/>
      <c r="S255" s="334"/>
      <c r="T255" s="334"/>
      <c r="U255" s="334"/>
      <c r="V255" s="335"/>
      <c r="W255" s="37" t="s">
        <v>74</v>
      </c>
      <c r="X255" s="322">
        <f>IFERROR(SUMPRODUCT(X253:X253*H253:H253),"0")</f>
        <v>0</v>
      </c>
      <c r="Y255" s="322">
        <f>IFERROR(SUMPRODUCT(Y253:Y253*H253:H253),"0")</f>
        <v>0</v>
      </c>
      <c r="Z255" s="37"/>
      <c r="AA255" s="323"/>
      <c r="AB255" s="323"/>
      <c r="AC255" s="323"/>
    </row>
    <row r="256" spans="1:68" ht="27.75" hidden="1" customHeight="1" x14ac:dyDescent="0.2">
      <c r="A256" s="358" t="s">
        <v>367</v>
      </c>
      <c r="B256" s="359"/>
      <c r="C256" s="359"/>
      <c r="D256" s="359"/>
      <c r="E256" s="359"/>
      <c r="F256" s="359"/>
      <c r="G256" s="359"/>
      <c r="H256" s="359"/>
      <c r="I256" s="359"/>
      <c r="J256" s="359"/>
      <c r="K256" s="359"/>
      <c r="L256" s="359"/>
      <c r="M256" s="359"/>
      <c r="N256" s="359"/>
      <c r="O256" s="359"/>
      <c r="P256" s="359"/>
      <c r="Q256" s="359"/>
      <c r="R256" s="359"/>
      <c r="S256" s="359"/>
      <c r="T256" s="359"/>
      <c r="U256" s="359"/>
      <c r="V256" s="359"/>
      <c r="W256" s="359"/>
      <c r="X256" s="359"/>
      <c r="Y256" s="359"/>
      <c r="Z256" s="359"/>
      <c r="AA256" s="48"/>
      <c r="AB256" s="48"/>
      <c r="AC256" s="48"/>
    </row>
    <row r="257" spans="1:68" ht="16.5" hidden="1" customHeight="1" x14ac:dyDescent="0.25">
      <c r="A257" s="336" t="s">
        <v>368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337"/>
      <c r="Z257" s="337"/>
      <c r="AA257" s="315"/>
      <c r="AB257" s="315"/>
      <c r="AC257" s="315"/>
    </row>
    <row r="258" spans="1:68" ht="14.25" hidden="1" customHeight="1" x14ac:dyDescent="0.25">
      <c r="A258" s="349" t="s">
        <v>64</v>
      </c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37"/>
      <c r="P258" s="337"/>
      <c r="Q258" s="337"/>
      <c r="R258" s="337"/>
      <c r="S258" s="337"/>
      <c r="T258" s="337"/>
      <c r="U258" s="337"/>
      <c r="V258" s="337"/>
      <c r="W258" s="337"/>
      <c r="X258" s="337"/>
      <c r="Y258" s="337"/>
      <c r="Z258" s="337"/>
      <c r="AA258" s="316"/>
      <c r="AB258" s="316"/>
      <c r="AC258" s="316"/>
    </row>
    <row r="259" spans="1:68" ht="27" hidden="1" customHeight="1" x14ac:dyDescent="0.25">
      <c r="A259" s="54" t="s">
        <v>369</v>
      </c>
      <c r="B259" s="54" t="s">
        <v>370</v>
      </c>
      <c r="C259" s="31">
        <v>4301071029</v>
      </c>
      <c r="D259" s="326">
        <v>4607111035899</v>
      </c>
      <c r="E259" s="327"/>
      <c r="F259" s="319">
        <v>1</v>
      </c>
      <c r="G259" s="32">
        <v>5</v>
      </c>
      <c r="H259" s="319">
        <v>5</v>
      </c>
      <c r="I259" s="319">
        <v>5.2619999999999996</v>
      </c>
      <c r="J259" s="32">
        <v>84</v>
      </c>
      <c r="K259" s="32" t="s">
        <v>67</v>
      </c>
      <c r="L259" s="32" t="s">
        <v>108</v>
      </c>
      <c r="M259" s="33" t="s">
        <v>69</v>
      </c>
      <c r="N259" s="33"/>
      <c r="O259" s="32">
        <v>180</v>
      </c>
      <c r="P259" s="37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29"/>
      <c r="R259" s="329"/>
      <c r="S259" s="329"/>
      <c r="T259" s="330"/>
      <c r="U259" s="34"/>
      <c r="V259" s="34"/>
      <c r="W259" s="35" t="s">
        <v>70</v>
      </c>
      <c r="X259" s="320">
        <v>0</v>
      </c>
      <c r="Y259" s="321">
        <f>IFERROR(IF(X259="","",X259),"")</f>
        <v>0</v>
      </c>
      <c r="Z259" s="36">
        <f>IFERROR(IF(X259="","",X259*0.0155),"")</f>
        <v>0</v>
      </c>
      <c r="AA259" s="56"/>
      <c r="AB259" s="57"/>
      <c r="AC259" s="248" t="s">
        <v>258</v>
      </c>
      <c r="AG259" s="67"/>
      <c r="AJ259" s="71" t="s">
        <v>109</v>
      </c>
      <c r="AK259" s="71">
        <v>12</v>
      </c>
      <c r="BB259" s="24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371</v>
      </c>
      <c r="B260" s="54" t="s">
        <v>372</v>
      </c>
      <c r="C260" s="31">
        <v>4301070991</v>
      </c>
      <c r="D260" s="326">
        <v>4607111038180</v>
      </c>
      <c r="E260" s="327"/>
      <c r="F260" s="319">
        <v>0.4</v>
      </c>
      <c r="G260" s="32">
        <v>16</v>
      </c>
      <c r="H260" s="319">
        <v>6.4</v>
      </c>
      <c r="I260" s="319">
        <v>6.71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45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29"/>
      <c r="R260" s="329"/>
      <c r="S260" s="329"/>
      <c r="T260" s="330"/>
      <c r="U260" s="34"/>
      <c r="V260" s="34"/>
      <c r="W260" s="35" t="s">
        <v>70</v>
      </c>
      <c r="X260" s="320">
        <v>0</v>
      </c>
      <c r="Y260" s="321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373</v>
      </c>
      <c r="AG260" s="67"/>
      <c r="AJ260" s="71" t="s">
        <v>72</v>
      </c>
      <c r="AK260" s="71">
        <v>1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41"/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42"/>
      <c r="P261" s="333" t="s">
        <v>73</v>
      </c>
      <c r="Q261" s="334"/>
      <c r="R261" s="334"/>
      <c r="S261" s="334"/>
      <c r="T261" s="334"/>
      <c r="U261" s="334"/>
      <c r="V261" s="335"/>
      <c r="W261" s="37" t="s">
        <v>70</v>
      </c>
      <c r="X261" s="322">
        <f>IFERROR(SUM(X259:X260),"0")</f>
        <v>0</v>
      </c>
      <c r="Y261" s="322">
        <f>IFERROR(SUM(Y259:Y260),"0")</f>
        <v>0</v>
      </c>
      <c r="Z261" s="322">
        <f>IFERROR(IF(Z259="",0,Z259),"0")+IFERROR(IF(Z260="",0,Z260),"0")</f>
        <v>0</v>
      </c>
      <c r="AA261" s="323"/>
      <c r="AB261" s="323"/>
      <c r="AC261" s="323"/>
    </row>
    <row r="262" spans="1:68" hidden="1" x14ac:dyDescent="0.2">
      <c r="A262" s="337"/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42"/>
      <c r="P262" s="333" t="s">
        <v>73</v>
      </c>
      <c r="Q262" s="334"/>
      <c r="R262" s="334"/>
      <c r="S262" s="334"/>
      <c r="T262" s="334"/>
      <c r="U262" s="334"/>
      <c r="V262" s="335"/>
      <c r="W262" s="37" t="s">
        <v>74</v>
      </c>
      <c r="X262" s="322">
        <f>IFERROR(SUMPRODUCT(X259:X260*H259:H260),"0")</f>
        <v>0</v>
      </c>
      <c r="Y262" s="322">
        <f>IFERROR(SUMPRODUCT(Y259:Y260*H259:H260),"0")</f>
        <v>0</v>
      </c>
      <c r="Z262" s="37"/>
      <c r="AA262" s="323"/>
      <c r="AB262" s="323"/>
      <c r="AC262" s="323"/>
    </row>
    <row r="263" spans="1:68" ht="27.75" hidden="1" customHeight="1" x14ac:dyDescent="0.2">
      <c r="A263" s="358" t="s">
        <v>374</v>
      </c>
      <c r="B263" s="359"/>
      <c r="C263" s="359"/>
      <c r="D263" s="359"/>
      <c r="E263" s="359"/>
      <c r="F263" s="359"/>
      <c r="G263" s="359"/>
      <c r="H263" s="359"/>
      <c r="I263" s="359"/>
      <c r="J263" s="359"/>
      <c r="K263" s="359"/>
      <c r="L263" s="359"/>
      <c r="M263" s="359"/>
      <c r="N263" s="359"/>
      <c r="O263" s="359"/>
      <c r="P263" s="359"/>
      <c r="Q263" s="359"/>
      <c r="R263" s="359"/>
      <c r="S263" s="359"/>
      <c r="T263" s="359"/>
      <c r="U263" s="359"/>
      <c r="V263" s="359"/>
      <c r="W263" s="359"/>
      <c r="X263" s="359"/>
      <c r="Y263" s="359"/>
      <c r="Z263" s="359"/>
      <c r="AA263" s="48"/>
      <c r="AB263" s="48"/>
      <c r="AC263" s="48"/>
    </row>
    <row r="264" spans="1:68" ht="16.5" hidden="1" customHeight="1" x14ac:dyDescent="0.25">
      <c r="A264" s="336" t="s">
        <v>375</v>
      </c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37"/>
      <c r="P264" s="337"/>
      <c r="Q264" s="337"/>
      <c r="R264" s="337"/>
      <c r="S264" s="337"/>
      <c r="T264" s="337"/>
      <c r="U264" s="337"/>
      <c r="V264" s="337"/>
      <c r="W264" s="337"/>
      <c r="X264" s="337"/>
      <c r="Y264" s="337"/>
      <c r="Z264" s="337"/>
      <c r="AA264" s="315"/>
      <c r="AB264" s="315"/>
      <c r="AC264" s="315"/>
    </row>
    <row r="265" spans="1:68" ht="14.25" hidden="1" customHeight="1" x14ac:dyDescent="0.25">
      <c r="A265" s="349" t="s">
        <v>376</v>
      </c>
      <c r="B265" s="337"/>
      <c r="C265" s="337"/>
      <c r="D265" s="337"/>
      <c r="E265" s="337"/>
      <c r="F265" s="337"/>
      <c r="G265" s="337"/>
      <c r="H265" s="337"/>
      <c r="I265" s="337"/>
      <c r="J265" s="337"/>
      <c r="K265" s="337"/>
      <c r="L265" s="337"/>
      <c r="M265" s="337"/>
      <c r="N265" s="337"/>
      <c r="O265" s="337"/>
      <c r="P265" s="337"/>
      <c r="Q265" s="337"/>
      <c r="R265" s="337"/>
      <c r="S265" s="337"/>
      <c r="T265" s="337"/>
      <c r="U265" s="337"/>
      <c r="V265" s="337"/>
      <c r="W265" s="337"/>
      <c r="X265" s="337"/>
      <c r="Y265" s="337"/>
      <c r="Z265" s="337"/>
      <c r="AA265" s="316"/>
      <c r="AB265" s="316"/>
      <c r="AC265" s="316"/>
    </row>
    <row r="266" spans="1:68" ht="27" hidden="1" customHeight="1" x14ac:dyDescent="0.25">
      <c r="A266" s="54" t="s">
        <v>377</v>
      </c>
      <c r="B266" s="54" t="s">
        <v>378</v>
      </c>
      <c r="C266" s="31">
        <v>4301133004</v>
      </c>
      <c r="D266" s="326">
        <v>4607111039774</v>
      </c>
      <c r="E266" s="327"/>
      <c r="F266" s="319">
        <v>0.25</v>
      </c>
      <c r="G266" s="32">
        <v>12</v>
      </c>
      <c r="H266" s="319">
        <v>3</v>
      </c>
      <c r="I266" s="319">
        <v>3.22</v>
      </c>
      <c r="J266" s="32">
        <v>70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6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29"/>
      <c r="R266" s="329"/>
      <c r="S266" s="329"/>
      <c r="T266" s="330"/>
      <c r="U266" s="34"/>
      <c r="V266" s="34"/>
      <c r="W266" s="35" t="s">
        <v>70</v>
      </c>
      <c r="X266" s="320">
        <v>0</v>
      </c>
      <c r="Y266" s="321">
        <f>IFERROR(IF(X266="","",X266),"")</f>
        <v>0</v>
      </c>
      <c r="Z266" s="36">
        <f>IFERROR(IF(X266="","",X266*0.01788),"")</f>
        <v>0</v>
      </c>
      <c r="AA266" s="56"/>
      <c r="AB266" s="57"/>
      <c r="AC266" s="252" t="s">
        <v>379</v>
      </c>
      <c r="AG266" s="67"/>
      <c r="AJ266" s="71" t="s">
        <v>72</v>
      </c>
      <c r="AK266" s="71">
        <v>1</v>
      </c>
      <c r="BB266" s="253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41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2"/>
      <c r="P267" s="333" t="s">
        <v>73</v>
      </c>
      <c r="Q267" s="334"/>
      <c r="R267" s="334"/>
      <c r="S267" s="334"/>
      <c r="T267" s="334"/>
      <c r="U267" s="334"/>
      <c r="V267" s="335"/>
      <c r="W267" s="37" t="s">
        <v>70</v>
      </c>
      <c r="X267" s="322">
        <f>IFERROR(SUM(X266:X266),"0")</f>
        <v>0</v>
      </c>
      <c r="Y267" s="322">
        <f>IFERROR(SUM(Y266:Y266),"0")</f>
        <v>0</v>
      </c>
      <c r="Z267" s="322">
        <f>IFERROR(IF(Z266="",0,Z266),"0")</f>
        <v>0</v>
      </c>
      <c r="AA267" s="323"/>
      <c r="AB267" s="323"/>
      <c r="AC267" s="323"/>
    </row>
    <row r="268" spans="1:68" hidden="1" x14ac:dyDescent="0.2">
      <c r="A268" s="337"/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42"/>
      <c r="P268" s="333" t="s">
        <v>73</v>
      </c>
      <c r="Q268" s="334"/>
      <c r="R268" s="334"/>
      <c r="S268" s="334"/>
      <c r="T268" s="334"/>
      <c r="U268" s="334"/>
      <c r="V268" s="335"/>
      <c r="W268" s="37" t="s">
        <v>74</v>
      </c>
      <c r="X268" s="322">
        <f>IFERROR(SUMPRODUCT(X266:X266*H266:H266),"0")</f>
        <v>0</v>
      </c>
      <c r="Y268" s="322">
        <f>IFERROR(SUMPRODUCT(Y266:Y266*H266:H266),"0")</f>
        <v>0</v>
      </c>
      <c r="Z268" s="37"/>
      <c r="AA268" s="323"/>
      <c r="AB268" s="323"/>
      <c r="AC268" s="323"/>
    </row>
    <row r="269" spans="1:68" ht="14.25" hidden="1" customHeight="1" x14ac:dyDescent="0.25">
      <c r="A269" s="349" t="s">
        <v>129</v>
      </c>
      <c r="B269" s="337"/>
      <c r="C269" s="337"/>
      <c r="D269" s="337"/>
      <c r="E269" s="337"/>
      <c r="F269" s="337"/>
      <c r="G269" s="337"/>
      <c r="H269" s="337"/>
      <c r="I269" s="337"/>
      <c r="J269" s="337"/>
      <c r="K269" s="337"/>
      <c r="L269" s="337"/>
      <c r="M269" s="337"/>
      <c r="N269" s="337"/>
      <c r="O269" s="337"/>
      <c r="P269" s="337"/>
      <c r="Q269" s="337"/>
      <c r="R269" s="337"/>
      <c r="S269" s="337"/>
      <c r="T269" s="337"/>
      <c r="U269" s="337"/>
      <c r="V269" s="337"/>
      <c r="W269" s="337"/>
      <c r="X269" s="337"/>
      <c r="Y269" s="337"/>
      <c r="Z269" s="337"/>
      <c r="AA269" s="316"/>
      <c r="AB269" s="316"/>
      <c r="AC269" s="316"/>
    </row>
    <row r="270" spans="1:68" ht="37.5" hidden="1" customHeight="1" x14ac:dyDescent="0.25">
      <c r="A270" s="54" t="s">
        <v>380</v>
      </c>
      <c r="B270" s="54" t="s">
        <v>381</v>
      </c>
      <c r="C270" s="31">
        <v>4301135400</v>
      </c>
      <c r="D270" s="326">
        <v>4607111039361</v>
      </c>
      <c r="E270" s="327"/>
      <c r="F270" s="319">
        <v>0.25</v>
      </c>
      <c r="G270" s="32">
        <v>12</v>
      </c>
      <c r="H270" s="319">
        <v>3</v>
      </c>
      <c r="I270" s="319">
        <v>3.7035999999999998</v>
      </c>
      <c r="J270" s="32">
        <v>70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50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29"/>
      <c r="R270" s="329"/>
      <c r="S270" s="329"/>
      <c r="T270" s="330"/>
      <c r="U270" s="34"/>
      <c r="V270" s="34"/>
      <c r="W270" s="35" t="s">
        <v>70</v>
      </c>
      <c r="X270" s="320">
        <v>0</v>
      </c>
      <c r="Y270" s="321">
        <f>IFERROR(IF(X270="","",X270),"")</f>
        <v>0</v>
      </c>
      <c r="Z270" s="36">
        <f>IFERROR(IF(X270="","",X270*0.01788),"")</f>
        <v>0</v>
      </c>
      <c r="AA270" s="56"/>
      <c r="AB270" s="57"/>
      <c r="AC270" s="254" t="s">
        <v>379</v>
      </c>
      <c r="AG270" s="67"/>
      <c r="AJ270" s="71" t="s">
        <v>72</v>
      </c>
      <c r="AK270" s="71">
        <v>1</v>
      </c>
      <c r="BB270" s="255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41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2"/>
      <c r="P271" s="333" t="s">
        <v>73</v>
      </c>
      <c r="Q271" s="334"/>
      <c r="R271" s="334"/>
      <c r="S271" s="334"/>
      <c r="T271" s="334"/>
      <c r="U271" s="334"/>
      <c r="V271" s="335"/>
      <c r="W271" s="37" t="s">
        <v>70</v>
      </c>
      <c r="X271" s="322">
        <f>IFERROR(SUM(X270:X270),"0")</f>
        <v>0</v>
      </c>
      <c r="Y271" s="322">
        <f>IFERROR(SUM(Y270:Y270),"0")</f>
        <v>0</v>
      </c>
      <c r="Z271" s="322">
        <f>IFERROR(IF(Z270="",0,Z270),"0")</f>
        <v>0</v>
      </c>
      <c r="AA271" s="323"/>
      <c r="AB271" s="323"/>
      <c r="AC271" s="323"/>
    </row>
    <row r="272" spans="1:68" hidden="1" x14ac:dyDescent="0.2">
      <c r="A272" s="337"/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42"/>
      <c r="P272" s="333" t="s">
        <v>73</v>
      </c>
      <c r="Q272" s="334"/>
      <c r="R272" s="334"/>
      <c r="S272" s="334"/>
      <c r="T272" s="334"/>
      <c r="U272" s="334"/>
      <c r="V272" s="335"/>
      <c r="W272" s="37" t="s">
        <v>74</v>
      </c>
      <c r="X272" s="322">
        <f>IFERROR(SUMPRODUCT(X270:X270*H270:H270),"0")</f>
        <v>0</v>
      </c>
      <c r="Y272" s="322">
        <f>IFERROR(SUMPRODUCT(Y270:Y270*H270:H270),"0")</f>
        <v>0</v>
      </c>
      <c r="Z272" s="37"/>
      <c r="AA272" s="323"/>
      <c r="AB272" s="323"/>
      <c r="AC272" s="323"/>
    </row>
    <row r="273" spans="1:68" ht="27.75" hidden="1" customHeight="1" x14ac:dyDescent="0.2">
      <c r="A273" s="358" t="s">
        <v>243</v>
      </c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59"/>
      <c r="P273" s="359"/>
      <c r="Q273" s="359"/>
      <c r="R273" s="359"/>
      <c r="S273" s="359"/>
      <c r="T273" s="359"/>
      <c r="U273" s="359"/>
      <c r="V273" s="359"/>
      <c r="W273" s="359"/>
      <c r="X273" s="359"/>
      <c r="Y273" s="359"/>
      <c r="Z273" s="359"/>
      <c r="AA273" s="48"/>
      <c r="AB273" s="48"/>
      <c r="AC273" s="48"/>
    </row>
    <row r="274" spans="1:68" ht="16.5" hidden="1" customHeight="1" x14ac:dyDescent="0.25">
      <c r="A274" s="336" t="s">
        <v>243</v>
      </c>
      <c r="B274" s="337"/>
      <c r="C274" s="337"/>
      <c r="D274" s="337"/>
      <c r="E274" s="337"/>
      <c r="F274" s="337"/>
      <c r="G274" s="337"/>
      <c r="H274" s="337"/>
      <c r="I274" s="337"/>
      <c r="J274" s="337"/>
      <c r="K274" s="337"/>
      <c r="L274" s="337"/>
      <c r="M274" s="337"/>
      <c r="N274" s="337"/>
      <c r="O274" s="337"/>
      <c r="P274" s="337"/>
      <c r="Q274" s="337"/>
      <c r="R274" s="337"/>
      <c r="S274" s="337"/>
      <c r="T274" s="337"/>
      <c r="U274" s="337"/>
      <c r="V274" s="337"/>
      <c r="W274" s="337"/>
      <c r="X274" s="337"/>
      <c r="Y274" s="337"/>
      <c r="Z274" s="337"/>
      <c r="AA274" s="315"/>
      <c r="AB274" s="315"/>
      <c r="AC274" s="315"/>
    </row>
    <row r="275" spans="1:68" ht="14.25" hidden="1" customHeight="1" x14ac:dyDescent="0.25">
      <c r="A275" s="349" t="s">
        <v>64</v>
      </c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37"/>
      <c r="P275" s="337"/>
      <c r="Q275" s="337"/>
      <c r="R275" s="337"/>
      <c r="S275" s="337"/>
      <c r="T275" s="337"/>
      <c r="U275" s="337"/>
      <c r="V275" s="337"/>
      <c r="W275" s="337"/>
      <c r="X275" s="337"/>
      <c r="Y275" s="337"/>
      <c r="Z275" s="337"/>
      <c r="AA275" s="316"/>
      <c r="AB275" s="316"/>
      <c r="AC275" s="316"/>
    </row>
    <row r="276" spans="1:68" ht="27" hidden="1" customHeight="1" x14ac:dyDescent="0.25">
      <c r="A276" s="54" t="s">
        <v>382</v>
      </c>
      <c r="B276" s="54" t="s">
        <v>383</v>
      </c>
      <c r="C276" s="31">
        <v>4301071014</v>
      </c>
      <c r="D276" s="326">
        <v>4640242181264</v>
      </c>
      <c r="E276" s="327"/>
      <c r="F276" s="319">
        <v>0.7</v>
      </c>
      <c r="G276" s="32">
        <v>10</v>
      </c>
      <c r="H276" s="319">
        <v>7</v>
      </c>
      <c r="I276" s="319">
        <v>7.28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498" t="s">
        <v>384</v>
      </c>
      <c r="Q276" s="329"/>
      <c r="R276" s="329"/>
      <c r="S276" s="329"/>
      <c r="T276" s="330"/>
      <c r="U276" s="34"/>
      <c r="V276" s="34"/>
      <c r="W276" s="35" t="s">
        <v>70</v>
      </c>
      <c r="X276" s="320">
        <v>0</v>
      </c>
      <c r="Y276" s="321">
        <f>IFERROR(IF(X276="","",X276),"")</f>
        <v>0</v>
      </c>
      <c r="Z276" s="36">
        <f>IFERROR(IF(X276="","",X276*0.0155),"")</f>
        <v>0</v>
      </c>
      <c r="AA276" s="56"/>
      <c r="AB276" s="57"/>
      <c r="AC276" s="256" t="s">
        <v>385</v>
      </c>
      <c r="AG276" s="67"/>
      <c r="AJ276" s="71" t="s">
        <v>72</v>
      </c>
      <c r="AK276" s="71">
        <v>1</v>
      </c>
      <c r="BB276" s="257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4301071021</v>
      </c>
      <c r="D277" s="326">
        <v>4640242181325</v>
      </c>
      <c r="E277" s="327"/>
      <c r="F277" s="319">
        <v>0.7</v>
      </c>
      <c r="G277" s="32">
        <v>10</v>
      </c>
      <c r="H277" s="319">
        <v>7</v>
      </c>
      <c r="I277" s="319">
        <v>7.28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422" t="s">
        <v>388</v>
      </c>
      <c r="Q277" s="329"/>
      <c r="R277" s="329"/>
      <c r="S277" s="329"/>
      <c r="T277" s="330"/>
      <c r="U277" s="34"/>
      <c r="V277" s="34"/>
      <c r="W277" s="35" t="s">
        <v>70</v>
      </c>
      <c r="X277" s="320">
        <v>0</v>
      </c>
      <c r="Y277" s="321">
        <f>IFERROR(IF(X277="","",X277),"")</f>
        <v>0</v>
      </c>
      <c r="Z277" s="36">
        <f>IFERROR(IF(X277="","",X277*0.0155),"")</f>
        <v>0</v>
      </c>
      <c r="AA277" s="56"/>
      <c r="AB277" s="57"/>
      <c r="AC277" s="258" t="s">
        <v>385</v>
      </c>
      <c r="AG277" s="67"/>
      <c r="AJ277" s="71" t="s">
        <v>72</v>
      </c>
      <c r="AK277" s="71">
        <v>1</v>
      </c>
      <c r="BB277" s="259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hidden="1" customHeight="1" x14ac:dyDescent="0.25">
      <c r="A278" s="54" t="s">
        <v>389</v>
      </c>
      <c r="B278" s="54" t="s">
        <v>390</v>
      </c>
      <c r="C278" s="31">
        <v>4301070993</v>
      </c>
      <c r="D278" s="326">
        <v>4640242180670</v>
      </c>
      <c r="E278" s="327"/>
      <c r="F278" s="319">
        <v>1</v>
      </c>
      <c r="G278" s="32">
        <v>6</v>
      </c>
      <c r="H278" s="319">
        <v>6</v>
      </c>
      <c r="I278" s="319">
        <v>6.23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502" t="s">
        <v>391</v>
      </c>
      <c r="Q278" s="329"/>
      <c r="R278" s="329"/>
      <c r="S278" s="329"/>
      <c r="T278" s="330"/>
      <c r="U278" s="34"/>
      <c r="V278" s="34"/>
      <c r="W278" s="35" t="s">
        <v>70</v>
      </c>
      <c r="X278" s="320">
        <v>0</v>
      </c>
      <c r="Y278" s="321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392</v>
      </c>
      <c r="AG278" s="67"/>
      <c r="AJ278" s="71" t="s">
        <v>72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41"/>
      <c r="B279" s="337"/>
      <c r="C279" s="337"/>
      <c r="D279" s="337"/>
      <c r="E279" s="337"/>
      <c r="F279" s="337"/>
      <c r="G279" s="337"/>
      <c r="H279" s="337"/>
      <c r="I279" s="337"/>
      <c r="J279" s="337"/>
      <c r="K279" s="337"/>
      <c r="L279" s="337"/>
      <c r="M279" s="337"/>
      <c r="N279" s="337"/>
      <c r="O279" s="342"/>
      <c r="P279" s="333" t="s">
        <v>73</v>
      </c>
      <c r="Q279" s="334"/>
      <c r="R279" s="334"/>
      <c r="S279" s="334"/>
      <c r="T279" s="334"/>
      <c r="U279" s="334"/>
      <c r="V279" s="335"/>
      <c r="W279" s="37" t="s">
        <v>70</v>
      </c>
      <c r="X279" s="322">
        <f>IFERROR(SUM(X276:X278),"0")</f>
        <v>0</v>
      </c>
      <c r="Y279" s="322">
        <f>IFERROR(SUM(Y276:Y278),"0")</f>
        <v>0</v>
      </c>
      <c r="Z279" s="322">
        <f>IFERROR(IF(Z276="",0,Z276),"0")+IFERROR(IF(Z277="",0,Z277),"0")+IFERROR(IF(Z278="",0,Z278),"0")</f>
        <v>0</v>
      </c>
      <c r="AA279" s="323"/>
      <c r="AB279" s="323"/>
      <c r="AC279" s="323"/>
    </row>
    <row r="280" spans="1:68" hidden="1" x14ac:dyDescent="0.2">
      <c r="A280" s="337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42"/>
      <c r="P280" s="333" t="s">
        <v>73</v>
      </c>
      <c r="Q280" s="334"/>
      <c r="R280" s="334"/>
      <c r="S280" s="334"/>
      <c r="T280" s="334"/>
      <c r="U280" s="334"/>
      <c r="V280" s="335"/>
      <c r="W280" s="37" t="s">
        <v>74</v>
      </c>
      <c r="X280" s="322">
        <f>IFERROR(SUMPRODUCT(X276:X278*H276:H278),"0")</f>
        <v>0</v>
      </c>
      <c r="Y280" s="322">
        <f>IFERROR(SUMPRODUCT(Y276:Y278*H276:H278),"0")</f>
        <v>0</v>
      </c>
      <c r="Z280" s="37"/>
      <c r="AA280" s="323"/>
      <c r="AB280" s="323"/>
      <c r="AC280" s="323"/>
    </row>
    <row r="281" spans="1:68" ht="14.25" hidden="1" customHeight="1" x14ac:dyDescent="0.25">
      <c r="A281" s="349" t="s">
        <v>151</v>
      </c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37"/>
      <c r="P281" s="337"/>
      <c r="Q281" s="337"/>
      <c r="R281" s="337"/>
      <c r="S281" s="337"/>
      <c r="T281" s="337"/>
      <c r="U281" s="337"/>
      <c r="V281" s="337"/>
      <c r="W281" s="337"/>
      <c r="X281" s="337"/>
      <c r="Y281" s="337"/>
      <c r="Z281" s="337"/>
      <c r="AA281" s="316"/>
      <c r="AB281" s="316"/>
      <c r="AC281" s="316"/>
    </row>
    <row r="282" spans="1:68" ht="27" hidden="1" customHeight="1" x14ac:dyDescent="0.25">
      <c r="A282" s="54" t="s">
        <v>393</v>
      </c>
      <c r="B282" s="54" t="s">
        <v>394</v>
      </c>
      <c r="C282" s="31">
        <v>4301131019</v>
      </c>
      <c r="D282" s="326">
        <v>4640242180427</v>
      </c>
      <c r="E282" s="327"/>
      <c r="F282" s="319">
        <v>1.8</v>
      </c>
      <c r="G282" s="32">
        <v>1</v>
      </c>
      <c r="H282" s="319">
        <v>1.8</v>
      </c>
      <c r="I282" s="319">
        <v>1.915</v>
      </c>
      <c r="J282" s="32">
        <v>234</v>
      </c>
      <c r="K282" s="32" t="s">
        <v>140</v>
      </c>
      <c r="L282" s="32" t="s">
        <v>108</v>
      </c>
      <c r="M282" s="33" t="s">
        <v>69</v>
      </c>
      <c r="N282" s="33"/>
      <c r="O282" s="32">
        <v>180</v>
      </c>
      <c r="P282" s="48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29"/>
      <c r="R282" s="329"/>
      <c r="S282" s="329"/>
      <c r="T282" s="330"/>
      <c r="U282" s="34"/>
      <c r="V282" s="34"/>
      <c r="W282" s="35" t="s">
        <v>70</v>
      </c>
      <c r="X282" s="320">
        <v>0</v>
      </c>
      <c r="Y282" s="321">
        <f>IFERROR(IF(X282="","",X282),"")</f>
        <v>0</v>
      </c>
      <c r="Z282" s="36">
        <f>IFERROR(IF(X282="","",X282*0.00502),"")</f>
        <v>0</v>
      </c>
      <c r="AA282" s="56"/>
      <c r="AB282" s="57"/>
      <c r="AC282" s="262" t="s">
        <v>395</v>
      </c>
      <c r="AG282" s="67"/>
      <c r="AJ282" s="71" t="s">
        <v>109</v>
      </c>
      <c r="AK282" s="71">
        <v>18</v>
      </c>
      <c r="BB282" s="263" t="s">
        <v>82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idden="1" x14ac:dyDescent="0.2">
      <c r="A283" s="341"/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42"/>
      <c r="P283" s="333" t="s">
        <v>73</v>
      </c>
      <c r="Q283" s="334"/>
      <c r="R283" s="334"/>
      <c r="S283" s="334"/>
      <c r="T283" s="334"/>
      <c r="U283" s="334"/>
      <c r="V283" s="335"/>
      <c r="W283" s="37" t="s">
        <v>70</v>
      </c>
      <c r="X283" s="322">
        <f>IFERROR(SUM(X282:X282),"0")</f>
        <v>0</v>
      </c>
      <c r="Y283" s="322">
        <f>IFERROR(SUM(Y282:Y282),"0")</f>
        <v>0</v>
      </c>
      <c r="Z283" s="322">
        <f>IFERROR(IF(Z282="",0,Z282),"0")</f>
        <v>0</v>
      </c>
      <c r="AA283" s="323"/>
      <c r="AB283" s="323"/>
      <c r="AC283" s="323"/>
    </row>
    <row r="284" spans="1:68" hidden="1" x14ac:dyDescent="0.2">
      <c r="A284" s="337"/>
      <c r="B284" s="337"/>
      <c r="C284" s="337"/>
      <c r="D284" s="337"/>
      <c r="E284" s="337"/>
      <c r="F284" s="337"/>
      <c r="G284" s="337"/>
      <c r="H284" s="337"/>
      <c r="I284" s="337"/>
      <c r="J284" s="337"/>
      <c r="K284" s="337"/>
      <c r="L284" s="337"/>
      <c r="M284" s="337"/>
      <c r="N284" s="337"/>
      <c r="O284" s="342"/>
      <c r="P284" s="333" t="s">
        <v>73</v>
      </c>
      <c r="Q284" s="334"/>
      <c r="R284" s="334"/>
      <c r="S284" s="334"/>
      <c r="T284" s="334"/>
      <c r="U284" s="334"/>
      <c r="V284" s="335"/>
      <c r="W284" s="37" t="s">
        <v>74</v>
      </c>
      <c r="X284" s="322">
        <f>IFERROR(SUMPRODUCT(X282:X282*H282:H282),"0")</f>
        <v>0</v>
      </c>
      <c r="Y284" s="322">
        <f>IFERROR(SUMPRODUCT(Y282:Y282*H282:H282),"0")</f>
        <v>0</v>
      </c>
      <c r="Z284" s="37"/>
      <c r="AA284" s="323"/>
      <c r="AB284" s="323"/>
      <c r="AC284" s="323"/>
    </row>
    <row r="285" spans="1:68" ht="14.25" hidden="1" customHeight="1" x14ac:dyDescent="0.25">
      <c r="A285" s="349" t="s">
        <v>77</v>
      </c>
      <c r="B285" s="337"/>
      <c r="C285" s="337"/>
      <c r="D285" s="337"/>
      <c r="E285" s="337"/>
      <c r="F285" s="337"/>
      <c r="G285" s="337"/>
      <c r="H285" s="337"/>
      <c r="I285" s="337"/>
      <c r="J285" s="337"/>
      <c r="K285" s="337"/>
      <c r="L285" s="337"/>
      <c r="M285" s="337"/>
      <c r="N285" s="337"/>
      <c r="O285" s="337"/>
      <c r="P285" s="337"/>
      <c r="Q285" s="337"/>
      <c r="R285" s="337"/>
      <c r="S285" s="337"/>
      <c r="T285" s="337"/>
      <c r="U285" s="337"/>
      <c r="V285" s="337"/>
      <c r="W285" s="337"/>
      <c r="X285" s="337"/>
      <c r="Y285" s="337"/>
      <c r="Z285" s="337"/>
      <c r="AA285" s="316"/>
      <c r="AB285" s="316"/>
      <c r="AC285" s="316"/>
    </row>
    <row r="286" spans="1:68" ht="27" customHeight="1" x14ac:dyDescent="0.25">
      <c r="A286" s="54" t="s">
        <v>396</v>
      </c>
      <c r="B286" s="54" t="s">
        <v>397</v>
      </c>
      <c r="C286" s="31">
        <v>4301132080</v>
      </c>
      <c r="D286" s="326">
        <v>4640242180397</v>
      </c>
      <c r="E286" s="327"/>
      <c r="F286" s="319">
        <v>1</v>
      </c>
      <c r="G286" s="32">
        <v>6</v>
      </c>
      <c r="H286" s="319">
        <v>6</v>
      </c>
      <c r="I286" s="319">
        <v>6.26</v>
      </c>
      <c r="J286" s="32">
        <v>84</v>
      </c>
      <c r="K286" s="32" t="s">
        <v>67</v>
      </c>
      <c r="L286" s="32" t="s">
        <v>108</v>
      </c>
      <c r="M286" s="33" t="s">
        <v>69</v>
      </c>
      <c r="N286" s="33"/>
      <c r="O286" s="32">
        <v>180</v>
      </c>
      <c r="P286" s="39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29"/>
      <c r="R286" s="329"/>
      <c r="S286" s="329"/>
      <c r="T286" s="330"/>
      <c r="U286" s="34"/>
      <c r="V286" s="34"/>
      <c r="W286" s="35" t="s">
        <v>70</v>
      </c>
      <c r="X286" s="320">
        <v>12</v>
      </c>
      <c r="Y286" s="321">
        <f>IFERROR(IF(X286="","",X286),"")</f>
        <v>12</v>
      </c>
      <c r="Z286" s="36">
        <f>IFERROR(IF(X286="","",X286*0.0155),"")</f>
        <v>0.186</v>
      </c>
      <c r="AA286" s="56"/>
      <c r="AB286" s="57"/>
      <c r="AC286" s="264" t="s">
        <v>398</v>
      </c>
      <c r="AG286" s="67"/>
      <c r="AJ286" s="71" t="s">
        <v>109</v>
      </c>
      <c r="AK286" s="71">
        <v>12</v>
      </c>
      <c r="BB286" s="265" t="s">
        <v>82</v>
      </c>
      <c r="BM286" s="67">
        <f>IFERROR(X286*I286,"0")</f>
        <v>75.12</v>
      </c>
      <c r="BN286" s="67">
        <f>IFERROR(Y286*I286,"0")</f>
        <v>75.12</v>
      </c>
      <c r="BO286" s="67">
        <f>IFERROR(X286/J286,"0")</f>
        <v>0.14285714285714285</v>
      </c>
      <c r="BP286" s="67">
        <f>IFERROR(Y286/J286,"0")</f>
        <v>0.14285714285714285</v>
      </c>
    </row>
    <row r="287" spans="1:68" ht="27" hidden="1" customHeight="1" x14ac:dyDescent="0.25">
      <c r="A287" s="54" t="s">
        <v>399</v>
      </c>
      <c r="B287" s="54" t="s">
        <v>400</v>
      </c>
      <c r="C287" s="31">
        <v>4301132104</v>
      </c>
      <c r="D287" s="326">
        <v>4640242181219</v>
      </c>
      <c r="E287" s="327"/>
      <c r="F287" s="319">
        <v>0.3</v>
      </c>
      <c r="G287" s="32">
        <v>9</v>
      </c>
      <c r="H287" s="319">
        <v>2.7</v>
      </c>
      <c r="I287" s="319">
        <v>2.8450000000000002</v>
      </c>
      <c r="J287" s="32">
        <v>234</v>
      </c>
      <c r="K287" s="32" t="s">
        <v>140</v>
      </c>
      <c r="L287" s="32" t="s">
        <v>68</v>
      </c>
      <c r="M287" s="33" t="s">
        <v>69</v>
      </c>
      <c r="N287" s="33"/>
      <c r="O287" s="32">
        <v>180</v>
      </c>
      <c r="P287" s="405" t="s">
        <v>401</v>
      </c>
      <c r="Q287" s="329"/>
      <c r="R287" s="329"/>
      <c r="S287" s="329"/>
      <c r="T287" s="330"/>
      <c r="U287" s="34"/>
      <c r="V287" s="34"/>
      <c r="W287" s="35" t="s">
        <v>70</v>
      </c>
      <c r="X287" s="320">
        <v>0</v>
      </c>
      <c r="Y287" s="321">
        <f>IFERROR(IF(X287="","",X287),"")</f>
        <v>0</v>
      </c>
      <c r="Z287" s="36">
        <f>IFERROR(IF(X287="","",X287*0.00502),"")</f>
        <v>0</v>
      </c>
      <c r="AA287" s="56"/>
      <c r="AB287" s="57"/>
      <c r="AC287" s="266" t="s">
        <v>398</v>
      </c>
      <c r="AG287" s="67"/>
      <c r="AJ287" s="71" t="s">
        <v>72</v>
      </c>
      <c r="AK287" s="71">
        <v>1</v>
      </c>
      <c r="BB287" s="267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41"/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42"/>
      <c r="P288" s="333" t="s">
        <v>73</v>
      </c>
      <c r="Q288" s="334"/>
      <c r="R288" s="334"/>
      <c r="S288" s="334"/>
      <c r="T288" s="334"/>
      <c r="U288" s="334"/>
      <c r="V288" s="335"/>
      <c r="W288" s="37" t="s">
        <v>70</v>
      </c>
      <c r="X288" s="322">
        <f>IFERROR(SUM(X286:X287),"0")</f>
        <v>12</v>
      </c>
      <c r="Y288" s="322">
        <f>IFERROR(SUM(Y286:Y287),"0")</f>
        <v>12</v>
      </c>
      <c r="Z288" s="322">
        <f>IFERROR(IF(Z286="",0,Z286),"0")+IFERROR(IF(Z287="",0,Z287),"0")</f>
        <v>0.186</v>
      </c>
      <c r="AA288" s="323"/>
      <c r="AB288" s="323"/>
      <c r="AC288" s="323"/>
    </row>
    <row r="289" spans="1:68" x14ac:dyDescent="0.2">
      <c r="A289" s="337"/>
      <c r="B289" s="337"/>
      <c r="C289" s="337"/>
      <c r="D289" s="337"/>
      <c r="E289" s="337"/>
      <c r="F289" s="337"/>
      <c r="G289" s="337"/>
      <c r="H289" s="337"/>
      <c r="I289" s="337"/>
      <c r="J289" s="337"/>
      <c r="K289" s="337"/>
      <c r="L289" s="337"/>
      <c r="M289" s="337"/>
      <c r="N289" s="337"/>
      <c r="O289" s="342"/>
      <c r="P289" s="333" t="s">
        <v>73</v>
      </c>
      <c r="Q289" s="334"/>
      <c r="R289" s="334"/>
      <c r="S289" s="334"/>
      <c r="T289" s="334"/>
      <c r="U289" s="334"/>
      <c r="V289" s="335"/>
      <c r="W289" s="37" t="s">
        <v>74</v>
      </c>
      <c r="X289" s="322">
        <f>IFERROR(SUMPRODUCT(X286:X287*H286:H287),"0")</f>
        <v>72</v>
      </c>
      <c r="Y289" s="322">
        <f>IFERROR(SUMPRODUCT(Y286:Y287*H286:H287),"0")</f>
        <v>72</v>
      </c>
      <c r="Z289" s="37"/>
      <c r="AA289" s="323"/>
      <c r="AB289" s="323"/>
      <c r="AC289" s="323"/>
    </row>
    <row r="290" spans="1:68" ht="14.25" hidden="1" customHeight="1" x14ac:dyDescent="0.25">
      <c r="A290" s="349" t="s">
        <v>123</v>
      </c>
      <c r="B290" s="337"/>
      <c r="C290" s="337"/>
      <c r="D290" s="337"/>
      <c r="E290" s="337"/>
      <c r="F290" s="337"/>
      <c r="G290" s="337"/>
      <c r="H290" s="337"/>
      <c r="I290" s="337"/>
      <c r="J290" s="337"/>
      <c r="K290" s="337"/>
      <c r="L290" s="337"/>
      <c r="M290" s="337"/>
      <c r="N290" s="337"/>
      <c r="O290" s="337"/>
      <c r="P290" s="337"/>
      <c r="Q290" s="337"/>
      <c r="R290" s="337"/>
      <c r="S290" s="337"/>
      <c r="T290" s="337"/>
      <c r="U290" s="337"/>
      <c r="V290" s="337"/>
      <c r="W290" s="337"/>
      <c r="X290" s="337"/>
      <c r="Y290" s="337"/>
      <c r="Z290" s="337"/>
      <c r="AA290" s="316"/>
      <c r="AB290" s="316"/>
      <c r="AC290" s="316"/>
    </row>
    <row r="291" spans="1:68" ht="27" customHeight="1" x14ac:dyDescent="0.25">
      <c r="A291" s="54" t="s">
        <v>402</v>
      </c>
      <c r="B291" s="54" t="s">
        <v>403</v>
      </c>
      <c r="C291" s="31">
        <v>4301136051</v>
      </c>
      <c r="D291" s="326">
        <v>4640242180304</v>
      </c>
      <c r="E291" s="327"/>
      <c r="F291" s="319">
        <v>2.7</v>
      </c>
      <c r="G291" s="32">
        <v>1</v>
      </c>
      <c r="H291" s="319">
        <v>2.7</v>
      </c>
      <c r="I291" s="319">
        <v>2.8906000000000001</v>
      </c>
      <c r="J291" s="32">
        <v>126</v>
      </c>
      <c r="K291" s="32" t="s">
        <v>80</v>
      </c>
      <c r="L291" s="32" t="s">
        <v>108</v>
      </c>
      <c r="M291" s="33" t="s">
        <v>69</v>
      </c>
      <c r="N291" s="33"/>
      <c r="O291" s="32">
        <v>180</v>
      </c>
      <c r="P291" s="517" t="s">
        <v>404</v>
      </c>
      <c r="Q291" s="329"/>
      <c r="R291" s="329"/>
      <c r="S291" s="329"/>
      <c r="T291" s="330"/>
      <c r="U291" s="34"/>
      <c r="V291" s="34"/>
      <c r="W291" s="35" t="s">
        <v>70</v>
      </c>
      <c r="X291" s="320">
        <v>14</v>
      </c>
      <c r="Y291" s="321">
        <f>IFERROR(IF(X291="","",X291),"")</f>
        <v>14</v>
      </c>
      <c r="Z291" s="36">
        <f>IFERROR(IF(X291="","",X291*0.00936),"")</f>
        <v>0.13103999999999999</v>
      </c>
      <c r="AA291" s="56"/>
      <c r="AB291" s="57"/>
      <c r="AC291" s="268" t="s">
        <v>405</v>
      </c>
      <c r="AG291" s="67"/>
      <c r="AJ291" s="71" t="s">
        <v>109</v>
      </c>
      <c r="AK291" s="71">
        <v>14</v>
      </c>
      <c r="BB291" s="269" t="s">
        <v>82</v>
      </c>
      <c r="BM291" s="67">
        <f>IFERROR(X291*I291,"0")</f>
        <v>40.468400000000003</v>
      </c>
      <c r="BN291" s="67">
        <f>IFERROR(Y291*I291,"0")</f>
        <v>40.468400000000003</v>
      </c>
      <c r="BO291" s="67">
        <f>IFERROR(X291/J291,"0")</f>
        <v>0.1111111111111111</v>
      </c>
      <c r="BP291" s="67">
        <f>IFERROR(Y291/J291,"0")</f>
        <v>0.1111111111111111</v>
      </c>
    </row>
    <row r="292" spans="1:68" ht="27" hidden="1" customHeight="1" x14ac:dyDescent="0.25">
      <c r="A292" s="54" t="s">
        <v>406</v>
      </c>
      <c r="B292" s="54" t="s">
        <v>407</v>
      </c>
      <c r="C292" s="31">
        <v>4301136053</v>
      </c>
      <c r="D292" s="326">
        <v>4640242180236</v>
      </c>
      <c r="E292" s="327"/>
      <c r="F292" s="319">
        <v>5</v>
      </c>
      <c r="G292" s="32">
        <v>1</v>
      </c>
      <c r="H292" s="319">
        <v>5</v>
      </c>
      <c r="I292" s="319">
        <v>5.2350000000000003</v>
      </c>
      <c r="J292" s="32">
        <v>84</v>
      </c>
      <c r="K292" s="32" t="s">
        <v>67</v>
      </c>
      <c r="L292" s="32" t="s">
        <v>108</v>
      </c>
      <c r="M292" s="33" t="s">
        <v>69</v>
      </c>
      <c r="N292" s="33"/>
      <c r="O292" s="32">
        <v>180</v>
      </c>
      <c r="P292" s="52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29"/>
      <c r="R292" s="329"/>
      <c r="S292" s="329"/>
      <c r="T292" s="330"/>
      <c r="U292" s="34"/>
      <c r="V292" s="34"/>
      <c r="W292" s="35" t="s">
        <v>70</v>
      </c>
      <c r="X292" s="320">
        <v>0</v>
      </c>
      <c r="Y292" s="321">
        <f>IFERROR(IF(X292="","",X292),"")</f>
        <v>0</v>
      </c>
      <c r="Z292" s="36">
        <f>IFERROR(IF(X292="","",X292*0.0155),"")</f>
        <v>0</v>
      </c>
      <c r="AA292" s="56"/>
      <c r="AB292" s="57"/>
      <c r="AC292" s="270" t="s">
        <v>405</v>
      </c>
      <c r="AG292" s="67"/>
      <c r="AJ292" s="71" t="s">
        <v>109</v>
      </c>
      <c r="AK292" s="71">
        <v>12</v>
      </c>
      <c r="BB292" s="271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t="27" hidden="1" customHeight="1" x14ac:dyDescent="0.25">
      <c r="A293" s="54" t="s">
        <v>408</v>
      </c>
      <c r="B293" s="54" t="s">
        <v>409</v>
      </c>
      <c r="C293" s="31">
        <v>4301136052</v>
      </c>
      <c r="D293" s="326">
        <v>4640242180410</v>
      </c>
      <c r="E293" s="327"/>
      <c r="F293" s="319">
        <v>2.2400000000000002</v>
      </c>
      <c r="G293" s="32">
        <v>1</v>
      </c>
      <c r="H293" s="319">
        <v>2.2400000000000002</v>
      </c>
      <c r="I293" s="319">
        <v>2.4319999999999999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29"/>
      <c r="R293" s="329"/>
      <c r="S293" s="329"/>
      <c r="T293" s="330"/>
      <c r="U293" s="34"/>
      <c r="V293" s="34"/>
      <c r="W293" s="35" t="s">
        <v>70</v>
      </c>
      <c r="X293" s="320">
        <v>0</v>
      </c>
      <c r="Y293" s="321">
        <f>IFERROR(IF(X293="","",X293),"")</f>
        <v>0</v>
      </c>
      <c r="Z293" s="36">
        <f>IFERROR(IF(X293="","",X293*0.00936),"")</f>
        <v>0</v>
      </c>
      <c r="AA293" s="56"/>
      <c r="AB293" s="57"/>
      <c r="AC293" s="272" t="s">
        <v>405</v>
      </c>
      <c r="AG293" s="67"/>
      <c r="AJ293" s="71" t="s">
        <v>72</v>
      </c>
      <c r="AK293" s="71">
        <v>1</v>
      </c>
      <c r="BB293" s="273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41"/>
      <c r="B294" s="337"/>
      <c r="C294" s="337"/>
      <c r="D294" s="337"/>
      <c r="E294" s="337"/>
      <c r="F294" s="337"/>
      <c r="G294" s="337"/>
      <c r="H294" s="337"/>
      <c r="I294" s="337"/>
      <c r="J294" s="337"/>
      <c r="K294" s="337"/>
      <c r="L294" s="337"/>
      <c r="M294" s="337"/>
      <c r="N294" s="337"/>
      <c r="O294" s="342"/>
      <c r="P294" s="333" t="s">
        <v>73</v>
      </c>
      <c r="Q294" s="334"/>
      <c r="R294" s="334"/>
      <c r="S294" s="334"/>
      <c r="T294" s="334"/>
      <c r="U294" s="334"/>
      <c r="V294" s="335"/>
      <c r="W294" s="37" t="s">
        <v>70</v>
      </c>
      <c r="X294" s="322">
        <f>IFERROR(SUM(X291:X293),"0")</f>
        <v>14</v>
      </c>
      <c r="Y294" s="322">
        <f>IFERROR(SUM(Y291:Y293),"0")</f>
        <v>14</v>
      </c>
      <c r="Z294" s="322">
        <f>IFERROR(IF(Z291="",0,Z291),"0")+IFERROR(IF(Z292="",0,Z292),"0")+IFERROR(IF(Z293="",0,Z293),"0")</f>
        <v>0.13103999999999999</v>
      </c>
      <c r="AA294" s="323"/>
      <c r="AB294" s="323"/>
      <c r="AC294" s="323"/>
    </row>
    <row r="295" spans="1:68" x14ac:dyDescent="0.2">
      <c r="A295" s="337"/>
      <c r="B295" s="337"/>
      <c r="C295" s="337"/>
      <c r="D295" s="337"/>
      <c r="E295" s="337"/>
      <c r="F295" s="337"/>
      <c r="G295" s="337"/>
      <c r="H295" s="337"/>
      <c r="I295" s="337"/>
      <c r="J295" s="337"/>
      <c r="K295" s="337"/>
      <c r="L295" s="337"/>
      <c r="M295" s="337"/>
      <c r="N295" s="337"/>
      <c r="O295" s="342"/>
      <c r="P295" s="333" t="s">
        <v>73</v>
      </c>
      <c r="Q295" s="334"/>
      <c r="R295" s="334"/>
      <c r="S295" s="334"/>
      <c r="T295" s="334"/>
      <c r="U295" s="334"/>
      <c r="V295" s="335"/>
      <c r="W295" s="37" t="s">
        <v>74</v>
      </c>
      <c r="X295" s="322">
        <f>IFERROR(SUMPRODUCT(X291:X293*H291:H293),"0")</f>
        <v>37.800000000000004</v>
      </c>
      <c r="Y295" s="322">
        <f>IFERROR(SUMPRODUCT(Y291:Y293*H291:H293),"0")</f>
        <v>37.800000000000004</v>
      </c>
      <c r="Z295" s="37"/>
      <c r="AA295" s="323"/>
      <c r="AB295" s="323"/>
      <c r="AC295" s="323"/>
    </row>
    <row r="296" spans="1:68" ht="14.25" hidden="1" customHeight="1" x14ac:dyDescent="0.25">
      <c r="A296" s="349" t="s">
        <v>129</v>
      </c>
      <c r="B296" s="337"/>
      <c r="C296" s="337"/>
      <c r="D296" s="337"/>
      <c r="E296" s="337"/>
      <c r="F296" s="337"/>
      <c r="G296" s="337"/>
      <c r="H296" s="337"/>
      <c r="I296" s="337"/>
      <c r="J296" s="337"/>
      <c r="K296" s="337"/>
      <c r="L296" s="337"/>
      <c r="M296" s="337"/>
      <c r="N296" s="337"/>
      <c r="O296" s="337"/>
      <c r="P296" s="337"/>
      <c r="Q296" s="337"/>
      <c r="R296" s="337"/>
      <c r="S296" s="337"/>
      <c r="T296" s="337"/>
      <c r="U296" s="337"/>
      <c r="V296" s="337"/>
      <c r="W296" s="337"/>
      <c r="X296" s="337"/>
      <c r="Y296" s="337"/>
      <c r="Z296" s="337"/>
      <c r="AA296" s="316"/>
      <c r="AB296" s="316"/>
      <c r="AC296" s="316"/>
    </row>
    <row r="297" spans="1:68" ht="37.5" hidden="1" customHeight="1" x14ac:dyDescent="0.25">
      <c r="A297" s="54" t="s">
        <v>410</v>
      </c>
      <c r="B297" s="54" t="s">
        <v>411</v>
      </c>
      <c r="C297" s="31">
        <v>4301135504</v>
      </c>
      <c r="D297" s="326">
        <v>4640242181554</v>
      </c>
      <c r="E297" s="327"/>
      <c r="F297" s="319">
        <v>3</v>
      </c>
      <c r="G297" s="32">
        <v>1</v>
      </c>
      <c r="H297" s="319">
        <v>3</v>
      </c>
      <c r="I297" s="319">
        <v>3.1920000000000002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16" t="s">
        <v>412</v>
      </c>
      <c r="Q297" s="329"/>
      <c r="R297" s="329"/>
      <c r="S297" s="329"/>
      <c r="T297" s="330"/>
      <c r="U297" s="34"/>
      <c r="V297" s="34"/>
      <c r="W297" s="35" t="s">
        <v>70</v>
      </c>
      <c r="X297" s="320">
        <v>0</v>
      </c>
      <c r="Y297" s="321">
        <f t="shared" ref="Y297:Y314" si="24">IFERROR(IF(X297="","",X297),"")</f>
        <v>0</v>
      </c>
      <c r="Z297" s="36">
        <f>IFERROR(IF(X297="","",X297*0.00936),"")</f>
        <v>0</v>
      </c>
      <c r="AA297" s="56"/>
      <c r="AB297" s="57"/>
      <c r="AC297" s="274" t="s">
        <v>413</v>
      </c>
      <c r="AG297" s="67"/>
      <c r="AJ297" s="71" t="s">
        <v>72</v>
      </c>
      <c r="AK297" s="71">
        <v>1</v>
      </c>
      <c r="BB297" s="275" t="s">
        <v>82</v>
      </c>
      <c r="BM297" s="67">
        <f t="shared" ref="BM297:BM314" si="25">IFERROR(X297*I297,"0")</f>
        <v>0</v>
      </c>
      <c r="BN297" s="67">
        <f t="shared" ref="BN297:BN314" si="26">IFERROR(Y297*I297,"0")</f>
        <v>0</v>
      </c>
      <c r="BO297" s="67">
        <f t="shared" ref="BO297:BO314" si="27">IFERROR(X297/J297,"0")</f>
        <v>0</v>
      </c>
      <c r="BP297" s="67">
        <f t="shared" ref="BP297:BP314" si="28">IFERROR(Y297/J297,"0")</f>
        <v>0</v>
      </c>
    </row>
    <row r="298" spans="1:68" ht="27" hidden="1" customHeight="1" x14ac:dyDescent="0.25">
      <c r="A298" s="54" t="s">
        <v>414</v>
      </c>
      <c r="B298" s="54" t="s">
        <v>415</v>
      </c>
      <c r="C298" s="31">
        <v>4301135518</v>
      </c>
      <c r="D298" s="326">
        <v>4640242181561</v>
      </c>
      <c r="E298" s="327"/>
      <c r="F298" s="319">
        <v>3.7</v>
      </c>
      <c r="G298" s="32">
        <v>1</v>
      </c>
      <c r="H298" s="319">
        <v>3.7</v>
      </c>
      <c r="I298" s="319">
        <v>3.8919999999999999</v>
      </c>
      <c r="J298" s="32">
        <v>126</v>
      </c>
      <c r="K298" s="32" t="s">
        <v>80</v>
      </c>
      <c r="L298" s="32" t="s">
        <v>108</v>
      </c>
      <c r="M298" s="33" t="s">
        <v>69</v>
      </c>
      <c r="N298" s="33"/>
      <c r="O298" s="32">
        <v>180</v>
      </c>
      <c r="P298" s="505" t="s">
        <v>416</v>
      </c>
      <c r="Q298" s="329"/>
      <c r="R298" s="329"/>
      <c r="S298" s="329"/>
      <c r="T298" s="330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IFERROR(IF(X298="","",X298*0.00936),"")</f>
        <v>0</v>
      </c>
      <c r="AA298" s="56"/>
      <c r="AB298" s="57"/>
      <c r="AC298" s="276" t="s">
        <v>417</v>
      </c>
      <c r="AG298" s="67"/>
      <c r="AJ298" s="71" t="s">
        <v>109</v>
      </c>
      <c r="AK298" s="71">
        <v>14</v>
      </c>
      <c r="BB298" s="277" t="s">
        <v>82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418</v>
      </c>
      <c r="B299" s="54" t="s">
        <v>419</v>
      </c>
      <c r="C299" s="31">
        <v>4301135374</v>
      </c>
      <c r="D299" s="326">
        <v>4640242181424</v>
      </c>
      <c r="E299" s="327"/>
      <c r="F299" s="319">
        <v>5.5</v>
      </c>
      <c r="G299" s="32">
        <v>1</v>
      </c>
      <c r="H299" s="319">
        <v>5.5</v>
      </c>
      <c r="I299" s="319">
        <v>5.7350000000000003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4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29"/>
      <c r="R299" s="329"/>
      <c r="S299" s="329"/>
      <c r="T299" s="330"/>
      <c r="U299" s="34"/>
      <c r="V299" s="34"/>
      <c r="W299" s="35" t="s">
        <v>70</v>
      </c>
      <c r="X299" s="320">
        <v>0</v>
      </c>
      <c r="Y299" s="321">
        <f t="shared" si="24"/>
        <v>0</v>
      </c>
      <c r="Z299" s="36">
        <f>IFERROR(IF(X299="","",X299*0.0155),"")</f>
        <v>0</v>
      </c>
      <c r="AA299" s="56"/>
      <c r="AB299" s="57"/>
      <c r="AC299" s="278" t="s">
        <v>413</v>
      </c>
      <c r="AG299" s="67"/>
      <c r="AJ299" s="71" t="s">
        <v>72</v>
      </c>
      <c r="AK299" s="71">
        <v>1</v>
      </c>
      <c r="BB299" s="279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420</v>
      </c>
      <c r="B300" s="54" t="s">
        <v>421</v>
      </c>
      <c r="C300" s="31">
        <v>4301135320</v>
      </c>
      <c r="D300" s="326">
        <v>4640242181592</v>
      </c>
      <c r="E300" s="327"/>
      <c r="F300" s="319">
        <v>3.5</v>
      </c>
      <c r="G300" s="32">
        <v>1</v>
      </c>
      <c r="H300" s="319">
        <v>3.5</v>
      </c>
      <c r="I300" s="319">
        <v>3.6850000000000001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08" t="s">
        <v>422</v>
      </c>
      <c r="Q300" s="329"/>
      <c r="R300" s="329"/>
      <c r="S300" s="329"/>
      <c r="T300" s="330"/>
      <c r="U300" s="34"/>
      <c r="V300" s="34"/>
      <c r="W300" s="35" t="s">
        <v>70</v>
      </c>
      <c r="X300" s="320">
        <v>0</v>
      </c>
      <c r="Y300" s="321">
        <f t="shared" si="24"/>
        <v>0</v>
      </c>
      <c r="Z300" s="36">
        <f t="shared" ref="Z300:Z308" si="29">IFERROR(IF(X300="","",X300*0.00936),"")</f>
        <v>0</v>
      </c>
      <c r="AA300" s="56"/>
      <c r="AB300" s="57"/>
      <c r="AC300" s="280" t="s">
        <v>423</v>
      </c>
      <c r="AG300" s="67"/>
      <c r="AJ300" s="71" t="s">
        <v>72</v>
      </c>
      <c r="AK300" s="71">
        <v>1</v>
      </c>
      <c r="BB300" s="281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hidden="1" customHeight="1" x14ac:dyDescent="0.25">
      <c r="A301" s="54" t="s">
        <v>424</v>
      </c>
      <c r="B301" s="54" t="s">
        <v>425</v>
      </c>
      <c r="C301" s="31">
        <v>4301135552</v>
      </c>
      <c r="D301" s="326">
        <v>4640242181431</v>
      </c>
      <c r="E301" s="327"/>
      <c r="F301" s="319">
        <v>3.5</v>
      </c>
      <c r="G301" s="32">
        <v>1</v>
      </c>
      <c r="H301" s="319">
        <v>3.5</v>
      </c>
      <c r="I301" s="319">
        <v>3.6920000000000002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87" t="s">
        <v>426</v>
      </c>
      <c r="Q301" s="329"/>
      <c r="R301" s="329"/>
      <c r="S301" s="329"/>
      <c r="T301" s="330"/>
      <c r="U301" s="34"/>
      <c r="V301" s="34"/>
      <c r="W301" s="35" t="s">
        <v>70</v>
      </c>
      <c r="X301" s="320">
        <v>0</v>
      </c>
      <c r="Y301" s="321">
        <f t="shared" si="24"/>
        <v>0</v>
      </c>
      <c r="Z301" s="36">
        <f t="shared" si="29"/>
        <v>0</v>
      </c>
      <c r="AA301" s="56"/>
      <c r="AB301" s="57"/>
      <c r="AC301" s="282" t="s">
        <v>427</v>
      </c>
      <c r="AG301" s="67"/>
      <c r="AJ301" s="71" t="s">
        <v>72</v>
      </c>
      <c r="AK301" s="71">
        <v>1</v>
      </c>
      <c r="BB301" s="283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428</v>
      </c>
      <c r="B302" s="54" t="s">
        <v>429</v>
      </c>
      <c r="C302" s="31">
        <v>4301135405</v>
      </c>
      <c r="D302" s="326">
        <v>4640242181523</v>
      </c>
      <c r="E302" s="327"/>
      <c r="F302" s="319">
        <v>3</v>
      </c>
      <c r="G302" s="32">
        <v>1</v>
      </c>
      <c r="H302" s="319">
        <v>3</v>
      </c>
      <c r="I302" s="319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29"/>
      <c r="R302" s="329"/>
      <c r="S302" s="329"/>
      <c r="T302" s="330"/>
      <c r="U302" s="34"/>
      <c r="V302" s="34"/>
      <c r="W302" s="35" t="s">
        <v>70</v>
      </c>
      <c r="X302" s="320">
        <v>0</v>
      </c>
      <c r="Y302" s="321">
        <f t="shared" si="24"/>
        <v>0</v>
      </c>
      <c r="Z302" s="36">
        <f t="shared" si="29"/>
        <v>0</v>
      </c>
      <c r="AA302" s="56"/>
      <c r="AB302" s="57"/>
      <c r="AC302" s="284" t="s">
        <v>417</v>
      </c>
      <c r="AG302" s="67"/>
      <c r="AJ302" s="71" t="s">
        <v>72</v>
      </c>
      <c r="AK302" s="71">
        <v>1</v>
      </c>
      <c r="BB302" s="285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hidden="1" customHeight="1" x14ac:dyDescent="0.25">
      <c r="A303" s="54" t="s">
        <v>430</v>
      </c>
      <c r="B303" s="54" t="s">
        <v>431</v>
      </c>
      <c r="C303" s="31">
        <v>4301135404</v>
      </c>
      <c r="D303" s="326">
        <v>4640242181516</v>
      </c>
      <c r="E303" s="327"/>
      <c r="F303" s="319">
        <v>3.7</v>
      </c>
      <c r="G303" s="32">
        <v>1</v>
      </c>
      <c r="H303" s="319">
        <v>3.7</v>
      </c>
      <c r="I303" s="319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19" t="s">
        <v>432</v>
      </c>
      <c r="Q303" s="329"/>
      <c r="R303" s="329"/>
      <c r="S303" s="329"/>
      <c r="T303" s="330"/>
      <c r="U303" s="34"/>
      <c r="V303" s="34"/>
      <c r="W303" s="35" t="s">
        <v>70</v>
      </c>
      <c r="X303" s="320">
        <v>0</v>
      </c>
      <c r="Y303" s="321">
        <f t="shared" si="24"/>
        <v>0</v>
      </c>
      <c r="Z303" s="36">
        <f t="shared" si="29"/>
        <v>0</v>
      </c>
      <c r="AA303" s="56"/>
      <c r="AB303" s="57"/>
      <c r="AC303" s="286" t="s">
        <v>427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433</v>
      </c>
      <c r="B304" s="54" t="s">
        <v>434</v>
      </c>
      <c r="C304" s="31">
        <v>4301135375</v>
      </c>
      <c r="D304" s="326">
        <v>4640242181486</v>
      </c>
      <c r="E304" s="327"/>
      <c r="F304" s="319">
        <v>3.7</v>
      </c>
      <c r="G304" s="32">
        <v>1</v>
      </c>
      <c r="H304" s="319">
        <v>3.7</v>
      </c>
      <c r="I304" s="319">
        <v>3.8919999999999999</v>
      </c>
      <c r="J304" s="32">
        <v>126</v>
      </c>
      <c r="K304" s="32" t="s">
        <v>80</v>
      </c>
      <c r="L304" s="32" t="s">
        <v>108</v>
      </c>
      <c r="M304" s="33" t="s">
        <v>69</v>
      </c>
      <c r="N304" s="33"/>
      <c r="O304" s="32">
        <v>180</v>
      </c>
      <c r="P304" s="44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29"/>
      <c r="R304" s="329"/>
      <c r="S304" s="329"/>
      <c r="T304" s="330"/>
      <c r="U304" s="34"/>
      <c r="V304" s="34"/>
      <c r="W304" s="35" t="s">
        <v>70</v>
      </c>
      <c r="X304" s="320">
        <v>0</v>
      </c>
      <c r="Y304" s="321">
        <f t="shared" si="24"/>
        <v>0</v>
      </c>
      <c r="Z304" s="36">
        <f t="shared" si="29"/>
        <v>0</v>
      </c>
      <c r="AA304" s="56"/>
      <c r="AB304" s="57"/>
      <c r="AC304" s="288" t="s">
        <v>413</v>
      </c>
      <c r="AG304" s="67"/>
      <c r="AJ304" s="71" t="s">
        <v>109</v>
      </c>
      <c r="AK304" s="71">
        <v>14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hidden="1" customHeight="1" x14ac:dyDescent="0.25">
      <c r="A305" s="54" t="s">
        <v>435</v>
      </c>
      <c r="B305" s="54" t="s">
        <v>436</v>
      </c>
      <c r="C305" s="31">
        <v>4301135402</v>
      </c>
      <c r="D305" s="326">
        <v>4640242181493</v>
      </c>
      <c r="E305" s="327"/>
      <c r="F305" s="319">
        <v>3.7</v>
      </c>
      <c r="G305" s="32">
        <v>1</v>
      </c>
      <c r="H305" s="319">
        <v>3.7</v>
      </c>
      <c r="I305" s="319">
        <v>3.8919999999999999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20" t="s">
        <v>437</v>
      </c>
      <c r="Q305" s="329"/>
      <c r="R305" s="329"/>
      <c r="S305" s="329"/>
      <c r="T305" s="330"/>
      <c r="U305" s="34"/>
      <c r="V305" s="34"/>
      <c r="W305" s="35" t="s">
        <v>70</v>
      </c>
      <c r="X305" s="320">
        <v>0</v>
      </c>
      <c r="Y305" s="321">
        <f t="shared" si="24"/>
        <v>0</v>
      </c>
      <c r="Z305" s="36">
        <f t="shared" si="29"/>
        <v>0</v>
      </c>
      <c r="AA305" s="56"/>
      <c r="AB305" s="57"/>
      <c r="AC305" s="290" t="s">
        <v>413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438</v>
      </c>
      <c r="B306" s="54" t="s">
        <v>439</v>
      </c>
      <c r="C306" s="31">
        <v>4301135403</v>
      </c>
      <c r="D306" s="326">
        <v>4640242181509</v>
      </c>
      <c r="E306" s="327"/>
      <c r="F306" s="319">
        <v>3.7</v>
      </c>
      <c r="G306" s="32">
        <v>1</v>
      </c>
      <c r="H306" s="319">
        <v>3.7</v>
      </c>
      <c r="I306" s="319">
        <v>3.8919999999999999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4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29"/>
      <c r="R306" s="329"/>
      <c r="S306" s="329"/>
      <c r="T306" s="330"/>
      <c r="U306" s="34"/>
      <c r="V306" s="34"/>
      <c r="W306" s="35" t="s">
        <v>70</v>
      </c>
      <c r="X306" s="320">
        <v>0</v>
      </c>
      <c r="Y306" s="321">
        <f t="shared" si="24"/>
        <v>0</v>
      </c>
      <c r="Z306" s="36">
        <f t="shared" si="29"/>
        <v>0</v>
      </c>
      <c r="AA306" s="56"/>
      <c r="AB306" s="57"/>
      <c r="AC306" s="292" t="s">
        <v>413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440</v>
      </c>
      <c r="B307" s="54" t="s">
        <v>441</v>
      </c>
      <c r="C307" s="31">
        <v>4301135304</v>
      </c>
      <c r="D307" s="326">
        <v>4640242181240</v>
      </c>
      <c r="E307" s="327"/>
      <c r="F307" s="319">
        <v>0.3</v>
      </c>
      <c r="G307" s="32">
        <v>9</v>
      </c>
      <c r="H307" s="319">
        <v>2.7</v>
      </c>
      <c r="I307" s="319">
        <v>2.88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33" t="s">
        <v>442</v>
      </c>
      <c r="Q307" s="329"/>
      <c r="R307" s="329"/>
      <c r="S307" s="329"/>
      <c r="T307" s="330"/>
      <c r="U307" s="34"/>
      <c r="V307" s="34"/>
      <c r="W307" s="35" t="s">
        <v>70</v>
      </c>
      <c r="X307" s="320">
        <v>0</v>
      </c>
      <c r="Y307" s="321">
        <f t="shared" si="24"/>
        <v>0</v>
      </c>
      <c r="Z307" s="36">
        <f t="shared" si="29"/>
        <v>0</v>
      </c>
      <c r="AA307" s="56"/>
      <c r="AB307" s="57"/>
      <c r="AC307" s="294" t="s">
        <v>413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443</v>
      </c>
      <c r="B308" s="54" t="s">
        <v>444</v>
      </c>
      <c r="C308" s="31">
        <v>4301135610</v>
      </c>
      <c r="D308" s="326">
        <v>4640242181318</v>
      </c>
      <c r="E308" s="327"/>
      <c r="F308" s="319">
        <v>0.3</v>
      </c>
      <c r="G308" s="32">
        <v>9</v>
      </c>
      <c r="H308" s="319">
        <v>2.7</v>
      </c>
      <c r="I308" s="319">
        <v>2.988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21" t="s">
        <v>445</v>
      </c>
      <c r="Q308" s="329"/>
      <c r="R308" s="329"/>
      <c r="S308" s="329"/>
      <c r="T308" s="330"/>
      <c r="U308" s="34"/>
      <c r="V308" s="34"/>
      <c r="W308" s="35" t="s">
        <v>70</v>
      </c>
      <c r="X308" s="320">
        <v>0</v>
      </c>
      <c r="Y308" s="321">
        <f t="shared" si="24"/>
        <v>0</v>
      </c>
      <c r="Z308" s="36">
        <f t="shared" si="29"/>
        <v>0</v>
      </c>
      <c r="AA308" s="56"/>
      <c r="AB308" s="57"/>
      <c r="AC308" s="296" t="s">
        <v>417</v>
      </c>
      <c r="AG308" s="67"/>
      <c r="AJ308" s="71" t="s">
        <v>72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446</v>
      </c>
      <c r="B309" s="54" t="s">
        <v>447</v>
      </c>
      <c r="C309" s="31">
        <v>4301135306</v>
      </c>
      <c r="D309" s="326">
        <v>4640242181387</v>
      </c>
      <c r="E309" s="327"/>
      <c r="F309" s="319">
        <v>0.3</v>
      </c>
      <c r="G309" s="32">
        <v>9</v>
      </c>
      <c r="H309" s="319">
        <v>2.7</v>
      </c>
      <c r="I309" s="319">
        <v>2.8450000000000002</v>
      </c>
      <c r="J309" s="32">
        <v>234</v>
      </c>
      <c r="K309" s="32" t="s">
        <v>140</v>
      </c>
      <c r="L309" s="32" t="s">
        <v>68</v>
      </c>
      <c r="M309" s="33" t="s">
        <v>69</v>
      </c>
      <c r="N309" s="33"/>
      <c r="O309" s="32">
        <v>180</v>
      </c>
      <c r="P309" s="453" t="s">
        <v>448</v>
      </c>
      <c r="Q309" s="329"/>
      <c r="R309" s="329"/>
      <c r="S309" s="329"/>
      <c r="T309" s="330"/>
      <c r="U309" s="34"/>
      <c r="V309" s="34"/>
      <c r="W309" s="35" t="s">
        <v>70</v>
      </c>
      <c r="X309" s="320">
        <v>0</v>
      </c>
      <c r="Y309" s="321">
        <f t="shared" si="24"/>
        <v>0</v>
      </c>
      <c r="Z309" s="36">
        <f>IFERROR(IF(X309="","",X309*0.00502),"")</f>
        <v>0</v>
      </c>
      <c r="AA309" s="56"/>
      <c r="AB309" s="57"/>
      <c r="AC309" s="298" t="s">
        <v>413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449</v>
      </c>
      <c r="B310" s="54" t="s">
        <v>450</v>
      </c>
      <c r="C310" s="31">
        <v>4301135305</v>
      </c>
      <c r="D310" s="326">
        <v>4640242181394</v>
      </c>
      <c r="E310" s="327"/>
      <c r="F310" s="319">
        <v>0.3</v>
      </c>
      <c r="G310" s="32">
        <v>9</v>
      </c>
      <c r="H310" s="319">
        <v>2.7</v>
      </c>
      <c r="I310" s="319">
        <v>2.8450000000000002</v>
      </c>
      <c r="J310" s="32">
        <v>234</v>
      </c>
      <c r="K310" s="32" t="s">
        <v>140</v>
      </c>
      <c r="L310" s="32" t="s">
        <v>68</v>
      </c>
      <c r="M310" s="33" t="s">
        <v>69</v>
      </c>
      <c r="N310" s="33"/>
      <c r="O310" s="32">
        <v>180</v>
      </c>
      <c r="P310" s="423" t="s">
        <v>451</v>
      </c>
      <c r="Q310" s="329"/>
      <c r="R310" s="329"/>
      <c r="S310" s="329"/>
      <c r="T310" s="330"/>
      <c r="U310" s="34"/>
      <c r="V310" s="34"/>
      <c r="W310" s="35" t="s">
        <v>70</v>
      </c>
      <c r="X310" s="320">
        <v>0</v>
      </c>
      <c r="Y310" s="321">
        <f t="shared" si="24"/>
        <v>0</v>
      </c>
      <c r="Z310" s="36">
        <f>IFERROR(IF(X310="","",X310*0.00502),"")</f>
        <v>0</v>
      </c>
      <c r="AA310" s="56"/>
      <c r="AB310" s="57"/>
      <c r="AC310" s="300" t="s">
        <v>413</v>
      </c>
      <c r="AG310" s="67"/>
      <c r="AJ310" s="71" t="s">
        <v>72</v>
      </c>
      <c r="AK310" s="71">
        <v>1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452</v>
      </c>
      <c r="B311" s="54" t="s">
        <v>453</v>
      </c>
      <c r="C311" s="31">
        <v>4301135309</v>
      </c>
      <c r="D311" s="326">
        <v>4640242181332</v>
      </c>
      <c r="E311" s="327"/>
      <c r="F311" s="319">
        <v>0.3</v>
      </c>
      <c r="G311" s="32">
        <v>9</v>
      </c>
      <c r="H311" s="319">
        <v>2.7</v>
      </c>
      <c r="I311" s="319">
        <v>2.9079999999999999</v>
      </c>
      <c r="J311" s="32">
        <v>234</v>
      </c>
      <c r="K311" s="32" t="s">
        <v>140</v>
      </c>
      <c r="L311" s="32" t="s">
        <v>68</v>
      </c>
      <c r="M311" s="33" t="s">
        <v>69</v>
      </c>
      <c r="N311" s="33"/>
      <c r="O311" s="32">
        <v>180</v>
      </c>
      <c r="P311" s="435" t="s">
        <v>454</v>
      </c>
      <c r="Q311" s="329"/>
      <c r="R311" s="329"/>
      <c r="S311" s="329"/>
      <c r="T311" s="330"/>
      <c r="U311" s="34"/>
      <c r="V311" s="34"/>
      <c r="W311" s="35" t="s">
        <v>70</v>
      </c>
      <c r="X311" s="320">
        <v>0</v>
      </c>
      <c r="Y311" s="321">
        <f t="shared" si="24"/>
        <v>0</v>
      </c>
      <c r="Z311" s="36">
        <f>IFERROR(IF(X311="","",X311*0.00502),"")</f>
        <v>0</v>
      </c>
      <c r="AA311" s="56"/>
      <c r="AB311" s="57"/>
      <c r="AC311" s="302" t="s">
        <v>413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455</v>
      </c>
      <c r="B312" s="54" t="s">
        <v>456</v>
      </c>
      <c r="C312" s="31">
        <v>4301135308</v>
      </c>
      <c r="D312" s="326">
        <v>4640242181349</v>
      </c>
      <c r="E312" s="327"/>
      <c r="F312" s="319">
        <v>0.3</v>
      </c>
      <c r="G312" s="32">
        <v>9</v>
      </c>
      <c r="H312" s="319">
        <v>2.7</v>
      </c>
      <c r="I312" s="319">
        <v>2.9079999999999999</v>
      </c>
      <c r="J312" s="32">
        <v>234</v>
      </c>
      <c r="K312" s="32" t="s">
        <v>140</v>
      </c>
      <c r="L312" s="32" t="s">
        <v>68</v>
      </c>
      <c r="M312" s="33" t="s">
        <v>69</v>
      </c>
      <c r="N312" s="33"/>
      <c r="O312" s="32">
        <v>180</v>
      </c>
      <c r="P312" s="406" t="s">
        <v>457</v>
      </c>
      <c r="Q312" s="329"/>
      <c r="R312" s="329"/>
      <c r="S312" s="329"/>
      <c r="T312" s="330"/>
      <c r="U312" s="34"/>
      <c r="V312" s="34"/>
      <c r="W312" s="35" t="s">
        <v>70</v>
      </c>
      <c r="X312" s="320">
        <v>0</v>
      </c>
      <c r="Y312" s="321">
        <f t="shared" si="24"/>
        <v>0</v>
      </c>
      <c r="Z312" s="36">
        <f>IFERROR(IF(X312="","",X312*0.00502),"")</f>
        <v>0</v>
      </c>
      <c r="AA312" s="56"/>
      <c r="AB312" s="57"/>
      <c r="AC312" s="304" t="s">
        <v>413</v>
      </c>
      <c r="AG312" s="67"/>
      <c r="AJ312" s="71" t="s">
        <v>72</v>
      </c>
      <c r="AK312" s="71">
        <v>1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458</v>
      </c>
      <c r="B313" s="54" t="s">
        <v>459</v>
      </c>
      <c r="C313" s="31">
        <v>4301135307</v>
      </c>
      <c r="D313" s="326">
        <v>4640242181370</v>
      </c>
      <c r="E313" s="327"/>
      <c r="F313" s="319">
        <v>0.3</v>
      </c>
      <c r="G313" s="32">
        <v>9</v>
      </c>
      <c r="H313" s="319">
        <v>2.7</v>
      </c>
      <c r="I313" s="319">
        <v>2.9079999999999999</v>
      </c>
      <c r="J313" s="32">
        <v>234</v>
      </c>
      <c r="K313" s="32" t="s">
        <v>140</v>
      </c>
      <c r="L313" s="32" t="s">
        <v>68</v>
      </c>
      <c r="M313" s="33" t="s">
        <v>69</v>
      </c>
      <c r="N313" s="33"/>
      <c r="O313" s="32">
        <v>180</v>
      </c>
      <c r="P313" s="532" t="s">
        <v>460</v>
      </c>
      <c r="Q313" s="329"/>
      <c r="R313" s="329"/>
      <c r="S313" s="329"/>
      <c r="T313" s="330"/>
      <c r="U313" s="34"/>
      <c r="V313" s="34"/>
      <c r="W313" s="35" t="s">
        <v>70</v>
      </c>
      <c r="X313" s="320">
        <v>0</v>
      </c>
      <c r="Y313" s="321">
        <f t="shared" si="24"/>
        <v>0</v>
      </c>
      <c r="Z313" s="36">
        <f>IFERROR(IF(X313="","",X313*0.00502),"")</f>
        <v>0</v>
      </c>
      <c r="AA313" s="56"/>
      <c r="AB313" s="57"/>
      <c r="AC313" s="306" t="s">
        <v>461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462</v>
      </c>
      <c r="B314" s="54" t="s">
        <v>463</v>
      </c>
      <c r="C314" s="31">
        <v>4301135198</v>
      </c>
      <c r="D314" s="326">
        <v>4640242180663</v>
      </c>
      <c r="E314" s="327"/>
      <c r="F314" s="319">
        <v>0.9</v>
      </c>
      <c r="G314" s="32">
        <v>4</v>
      </c>
      <c r="H314" s="319">
        <v>3.6</v>
      </c>
      <c r="I314" s="319">
        <v>3.83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79" t="s">
        <v>464</v>
      </c>
      <c r="Q314" s="329"/>
      <c r="R314" s="329"/>
      <c r="S314" s="329"/>
      <c r="T314" s="330"/>
      <c r="U314" s="34"/>
      <c r="V314" s="34"/>
      <c r="W314" s="35" t="s">
        <v>70</v>
      </c>
      <c r="X314" s="320">
        <v>0</v>
      </c>
      <c r="Y314" s="321">
        <f t="shared" si="24"/>
        <v>0</v>
      </c>
      <c r="Z314" s="36">
        <f>IFERROR(IF(X314="","",X314*0.0155),"")</f>
        <v>0</v>
      </c>
      <c r="AA314" s="56"/>
      <c r="AB314" s="57"/>
      <c r="AC314" s="308" t="s">
        <v>465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idden="1" x14ac:dyDescent="0.2">
      <c r="A315" s="341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7"/>
      <c r="N315" s="337"/>
      <c r="O315" s="342"/>
      <c r="P315" s="333" t="s">
        <v>73</v>
      </c>
      <c r="Q315" s="334"/>
      <c r="R315" s="334"/>
      <c r="S315" s="334"/>
      <c r="T315" s="334"/>
      <c r="U315" s="334"/>
      <c r="V315" s="335"/>
      <c r="W315" s="37" t="s">
        <v>70</v>
      </c>
      <c r="X315" s="322">
        <f>IFERROR(SUM(X297:X314),"0")</f>
        <v>0</v>
      </c>
      <c r="Y315" s="322">
        <f>IFERROR(SUM(Y297:Y314),"0")</f>
        <v>0</v>
      </c>
      <c r="Z315" s="322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</f>
        <v>0</v>
      </c>
      <c r="AA315" s="323"/>
      <c r="AB315" s="323"/>
      <c r="AC315" s="323"/>
    </row>
    <row r="316" spans="1:68" hidden="1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7"/>
      <c r="N316" s="337"/>
      <c r="O316" s="342"/>
      <c r="P316" s="333" t="s">
        <v>73</v>
      </c>
      <c r="Q316" s="334"/>
      <c r="R316" s="334"/>
      <c r="S316" s="334"/>
      <c r="T316" s="334"/>
      <c r="U316" s="334"/>
      <c r="V316" s="335"/>
      <c r="W316" s="37" t="s">
        <v>74</v>
      </c>
      <c r="X316" s="322">
        <f>IFERROR(SUMPRODUCT(X297:X314*H297:H314),"0")</f>
        <v>0</v>
      </c>
      <c r="Y316" s="322">
        <f>IFERROR(SUMPRODUCT(Y297:Y314*H297:H314),"0")</f>
        <v>0</v>
      </c>
      <c r="Z316" s="37"/>
      <c r="AA316" s="323"/>
      <c r="AB316" s="323"/>
      <c r="AC316" s="323"/>
    </row>
    <row r="317" spans="1:68" ht="16.5" hidden="1" customHeight="1" x14ac:dyDescent="0.25">
      <c r="A317" s="336" t="s">
        <v>466</v>
      </c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37"/>
      <c r="P317" s="337"/>
      <c r="Q317" s="337"/>
      <c r="R317" s="337"/>
      <c r="S317" s="337"/>
      <c r="T317" s="337"/>
      <c r="U317" s="337"/>
      <c r="V317" s="337"/>
      <c r="W317" s="337"/>
      <c r="X317" s="337"/>
      <c r="Y317" s="337"/>
      <c r="Z317" s="337"/>
      <c r="AA317" s="315"/>
      <c r="AB317" s="315"/>
      <c r="AC317" s="315"/>
    </row>
    <row r="318" spans="1:68" ht="14.25" hidden="1" customHeight="1" x14ac:dyDescent="0.25">
      <c r="A318" s="349" t="s">
        <v>129</v>
      </c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37"/>
      <c r="P318" s="337"/>
      <c r="Q318" s="337"/>
      <c r="R318" s="337"/>
      <c r="S318" s="337"/>
      <c r="T318" s="337"/>
      <c r="U318" s="337"/>
      <c r="V318" s="337"/>
      <c r="W318" s="337"/>
      <c r="X318" s="337"/>
      <c r="Y318" s="337"/>
      <c r="Z318" s="337"/>
      <c r="AA318" s="316"/>
      <c r="AB318" s="316"/>
      <c r="AC318" s="316"/>
    </row>
    <row r="319" spans="1:68" ht="27" hidden="1" customHeight="1" x14ac:dyDescent="0.25">
      <c r="A319" s="54" t="s">
        <v>467</v>
      </c>
      <c r="B319" s="54" t="s">
        <v>468</v>
      </c>
      <c r="C319" s="31">
        <v>4301135268</v>
      </c>
      <c r="D319" s="326">
        <v>4640242181134</v>
      </c>
      <c r="E319" s="327"/>
      <c r="F319" s="319">
        <v>0.8</v>
      </c>
      <c r="G319" s="32">
        <v>5</v>
      </c>
      <c r="H319" s="319">
        <v>4</v>
      </c>
      <c r="I319" s="319">
        <v>4.2830000000000004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26" t="s">
        <v>469</v>
      </c>
      <c r="Q319" s="329"/>
      <c r="R319" s="329"/>
      <c r="S319" s="329"/>
      <c r="T319" s="330"/>
      <c r="U319" s="34"/>
      <c r="V319" s="34"/>
      <c r="W319" s="35" t="s">
        <v>70</v>
      </c>
      <c r="X319" s="320">
        <v>0</v>
      </c>
      <c r="Y319" s="321">
        <f>IFERROR(IF(X319="","",X319),"")</f>
        <v>0</v>
      </c>
      <c r="Z319" s="36">
        <f>IFERROR(IF(X319="","",X319*0.0155),"")</f>
        <v>0</v>
      </c>
      <c r="AA319" s="56"/>
      <c r="AB319" s="57"/>
      <c r="AC319" s="310" t="s">
        <v>470</v>
      </c>
      <c r="AG319" s="67"/>
      <c r="AJ319" s="71" t="s">
        <v>72</v>
      </c>
      <c r="AK319" s="71">
        <v>1</v>
      </c>
      <c r="BB319" s="311" t="s">
        <v>82</v>
      </c>
      <c r="BM319" s="67">
        <f>IFERROR(X319*I319,"0")</f>
        <v>0</v>
      </c>
      <c r="BN319" s="67">
        <f>IFERROR(Y319*I319,"0")</f>
        <v>0</v>
      </c>
      <c r="BO319" s="67">
        <f>IFERROR(X319/J319,"0")</f>
        <v>0</v>
      </c>
      <c r="BP319" s="67">
        <f>IFERROR(Y319/J319,"0")</f>
        <v>0</v>
      </c>
    </row>
    <row r="320" spans="1:68" hidden="1" x14ac:dyDescent="0.2">
      <c r="A320" s="341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7"/>
      <c r="N320" s="337"/>
      <c r="O320" s="342"/>
      <c r="P320" s="333" t="s">
        <v>73</v>
      </c>
      <c r="Q320" s="334"/>
      <c r="R320" s="334"/>
      <c r="S320" s="334"/>
      <c r="T320" s="334"/>
      <c r="U320" s="334"/>
      <c r="V320" s="335"/>
      <c r="W320" s="37" t="s">
        <v>70</v>
      </c>
      <c r="X320" s="322">
        <f>IFERROR(SUM(X319:X319),"0")</f>
        <v>0</v>
      </c>
      <c r="Y320" s="322">
        <f>IFERROR(SUM(Y319:Y319),"0")</f>
        <v>0</v>
      </c>
      <c r="Z320" s="322">
        <f>IFERROR(IF(Z319="",0,Z319),"0")</f>
        <v>0</v>
      </c>
      <c r="AA320" s="323"/>
      <c r="AB320" s="323"/>
      <c r="AC320" s="323"/>
    </row>
    <row r="321" spans="1:35" hidden="1" x14ac:dyDescent="0.2">
      <c r="A321" s="337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7"/>
      <c r="N321" s="337"/>
      <c r="O321" s="342"/>
      <c r="P321" s="333" t="s">
        <v>73</v>
      </c>
      <c r="Q321" s="334"/>
      <c r="R321" s="334"/>
      <c r="S321" s="334"/>
      <c r="T321" s="334"/>
      <c r="U321" s="334"/>
      <c r="V321" s="335"/>
      <c r="W321" s="37" t="s">
        <v>74</v>
      </c>
      <c r="X321" s="322">
        <f>IFERROR(SUMPRODUCT(X319:X319*H319:H319),"0")</f>
        <v>0</v>
      </c>
      <c r="Y321" s="322">
        <f>IFERROR(SUMPRODUCT(Y319:Y319*H319:H319),"0")</f>
        <v>0</v>
      </c>
      <c r="Z321" s="37"/>
      <c r="AA321" s="323"/>
      <c r="AB321" s="323"/>
      <c r="AC321" s="323"/>
    </row>
    <row r="322" spans="1:35" ht="15" customHeight="1" x14ac:dyDescent="0.2">
      <c r="A322" s="494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7"/>
      <c r="N322" s="337"/>
      <c r="O322" s="425"/>
      <c r="P322" s="338" t="s">
        <v>471</v>
      </c>
      <c r="Q322" s="339"/>
      <c r="R322" s="339"/>
      <c r="S322" s="339"/>
      <c r="T322" s="339"/>
      <c r="U322" s="339"/>
      <c r="V322" s="340"/>
      <c r="W322" s="37" t="s">
        <v>74</v>
      </c>
      <c r="X322" s="322">
        <f>IFERROR(X24+X31+X38+X48+X53+X57+X61+X66+X72+X78+X84+X90+X100+X106+X116+X120+X126+X132+X138+X143+X148+X153+X158+X164+X172+X177+X185+X189+X195+X202+X209+X219+X227+X232+X237+X243+X249+X255+X262+X268+X272+X280+X284+X289+X295+X316+X321,"0")</f>
        <v>5263.3200000000006</v>
      </c>
      <c r="Y322" s="322">
        <f>IFERROR(Y24+Y31+Y38+Y48+Y53+Y57+Y61+Y66+Y72+Y78+Y84+Y90+Y100+Y106+Y116+Y120+Y126+Y132+Y138+Y143+Y148+Y153+Y158+Y164+Y172+Y177+Y185+Y189+Y195+Y202+Y209+Y219+Y227+Y232+Y237+Y243+Y249+Y255+Y262+Y268+Y272+Y280+Y284+Y289+Y295+Y316+Y321,"0")</f>
        <v>5263.3200000000006</v>
      </c>
      <c r="Z322" s="37"/>
      <c r="AA322" s="323"/>
      <c r="AB322" s="323"/>
      <c r="AC322" s="323"/>
    </row>
    <row r="323" spans="1:35" x14ac:dyDescent="0.2">
      <c r="A323" s="337"/>
      <c r="B323" s="337"/>
      <c r="C323" s="337"/>
      <c r="D323" s="337"/>
      <c r="E323" s="337"/>
      <c r="F323" s="337"/>
      <c r="G323" s="337"/>
      <c r="H323" s="337"/>
      <c r="I323" s="337"/>
      <c r="J323" s="337"/>
      <c r="K323" s="337"/>
      <c r="L323" s="337"/>
      <c r="M323" s="337"/>
      <c r="N323" s="337"/>
      <c r="O323" s="425"/>
      <c r="P323" s="338" t="s">
        <v>472</v>
      </c>
      <c r="Q323" s="339"/>
      <c r="R323" s="339"/>
      <c r="S323" s="339"/>
      <c r="T323" s="339"/>
      <c r="U323" s="339"/>
      <c r="V323" s="340"/>
      <c r="W323" s="37" t="s">
        <v>74</v>
      </c>
      <c r="X323" s="322">
        <f>IFERROR(SUM(BM22:BM319),"0")</f>
        <v>5838.6076000000003</v>
      </c>
      <c r="Y323" s="322">
        <f>IFERROR(SUM(BN22:BN319),"0")</f>
        <v>5838.6076000000003</v>
      </c>
      <c r="Z323" s="37"/>
      <c r="AA323" s="323"/>
      <c r="AB323" s="323"/>
      <c r="AC323" s="323"/>
    </row>
    <row r="324" spans="1:35" x14ac:dyDescent="0.2">
      <c r="A324" s="337"/>
      <c r="B324" s="337"/>
      <c r="C324" s="337"/>
      <c r="D324" s="337"/>
      <c r="E324" s="337"/>
      <c r="F324" s="337"/>
      <c r="G324" s="337"/>
      <c r="H324" s="337"/>
      <c r="I324" s="337"/>
      <c r="J324" s="337"/>
      <c r="K324" s="337"/>
      <c r="L324" s="337"/>
      <c r="M324" s="337"/>
      <c r="N324" s="337"/>
      <c r="O324" s="425"/>
      <c r="P324" s="338" t="s">
        <v>473</v>
      </c>
      <c r="Q324" s="339"/>
      <c r="R324" s="339"/>
      <c r="S324" s="339"/>
      <c r="T324" s="339"/>
      <c r="U324" s="339"/>
      <c r="V324" s="340"/>
      <c r="W324" s="37" t="s">
        <v>474</v>
      </c>
      <c r="X324" s="38">
        <f>ROUNDUP(SUM(BO22:BO319),0)</f>
        <v>17</v>
      </c>
      <c r="Y324" s="38">
        <f>ROUNDUP(SUM(BP22:BP319),0)</f>
        <v>17</v>
      </c>
      <c r="Z324" s="37"/>
      <c r="AA324" s="323"/>
      <c r="AB324" s="323"/>
      <c r="AC324" s="323"/>
    </row>
    <row r="325" spans="1:35" x14ac:dyDescent="0.2">
      <c r="A325" s="337"/>
      <c r="B325" s="337"/>
      <c r="C325" s="337"/>
      <c r="D325" s="337"/>
      <c r="E325" s="337"/>
      <c r="F325" s="337"/>
      <c r="G325" s="337"/>
      <c r="H325" s="337"/>
      <c r="I325" s="337"/>
      <c r="J325" s="337"/>
      <c r="K325" s="337"/>
      <c r="L325" s="337"/>
      <c r="M325" s="337"/>
      <c r="N325" s="337"/>
      <c r="O325" s="425"/>
      <c r="P325" s="338" t="s">
        <v>475</v>
      </c>
      <c r="Q325" s="339"/>
      <c r="R325" s="339"/>
      <c r="S325" s="339"/>
      <c r="T325" s="339"/>
      <c r="U325" s="339"/>
      <c r="V325" s="340"/>
      <c r="W325" s="37" t="s">
        <v>74</v>
      </c>
      <c r="X325" s="322">
        <f>GrossWeightTotal+PalletQtyTotal*25</f>
        <v>6263.6076000000003</v>
      </c>
      <c r="Y325" s="322">
        <f>GrossWeightTotalR+PalletQtyTotalR*25</f>
        <v>6263.6076000000003</v>
      </c>
      <c r="Z325" s="37"/>
      <c r="AA325" s="323"/>
      <c r="AB325" s="323"/>
      <c r="AC325" s="323"/>
    </row>
    <row r="326" spans="1:35" x14ac:dyDescent="0.2">
      <c r="A326" s="337"/>
      <c r="B326" s="337"/>
      <c r="C326" s="337"/>
      <c r="D326" s="337"/>
      <c r="E326" s="337"/>
      <c r="F326" s="337"/>
      <c r="G326" s="337"/>
      <c r="H326" s="337"/>
      <c r="I326" s="337"/>
      <c r="J326" s="337"/>
      <c r="K326" s="337"/>
      <c r="L326" s="337"/>
      <c r="M326" s="337"/>
      <c r="N326" s="337"/>
      <c r="O326" s="425"/>
      <c r="P326" s="338" t="s">
        <v>476</v>
      </c>
      <c r="Q326" s="339"/>
      <c r="R326" s="339"/>
      <c r="S326" s="339"/>
      <c r="T326" s="339"/>
      <c r="U326" s="339"/>
      <c r="V326" s="340"/>
      <c r="W326" s="37" t="s">
        <v>474</v>
      </c>
      <c r="X326" s="322">
        <f>IFERROR(X23+X30+X37+X47+X52+X56+X60+X65+X71+X77+X83+X89+X99+X105+X115+X119+X125+X131+X137+X142+X147+X152+X157+X163+X171+X176+X184+X188+X194+X201+X208+X218+X226+X231+X236+X242+X248+X254+X261+X267+X271+X279+X283+X288+X294+X315+X320,"0")</f>
        <v>1256</v>
      </c>
      <c r="Y326" s="322">
        <f>IFERROR(Y23+Y30+Y37+Y47+Y52+Y56+Y60+Y65+Y71+Y77+Y83+Y89+Y99+Y105+Y115+Y119+Y125+Y131+Y137+Y142+Y147+Y152+Y157+Y163+Y171+Y176+Y184+Y188+Y194+Y201+Y208+Y218+Y226+Y231+Y236+Y242+Y248+Y254+Y261+Y267+Y271+Y279+Y283+Y288+Y294+Y315+Y320,"0")</f>
        <v>1256</v>
      </c>
      <c r="Z326" s="37"/>
      <c r="AA326" s="323"/>
      <c r="AB326" s="323"/>
      <c r="AC326" s="323"/>
    </row>
    <row r="327" spans="1:35" ht="14.25" hidden="1" customHeight="1" x14ac:dyDescent="0.2">
      <c r="A327" s="337"/>
      <c r="B327" s="337"/>
      <c r="C327" s="337"/>
      <c r="D327" s="337"/>
      <c r="E327" s="337"/>
      <c r="F327" s="337"/>
      <c r="G327" s="337"/>
      <c r="H327" s="337"/>
      <c r="I327" s="337"/>
      <c r="J327" s="337"/>
      <c r="K327" s="337"/>
      <c r="L327" s="337"/>
      <c r="M327" s="337"/>
      <c r="N327" s="337"/>
      <c r="O327" s="425"/>
      <c r="P327" s="338" t="s">
        <v>477</v>
      </c>
      <c r="Q327" s="339"/>
      <c r="R327" s="339"/>
      <c r="S327" s="339"/>
      <c r="T327" s="339"/>
      <c r="U327" s="339"/>
      <c r="V327" s="340"/>
      <c r="W327" s="39" t="s">
        <v>478</v>
      </c>
      <c r="X327" s="37"/>
      <c r="Y327" s="37"/>
      <c r="Z327" s="37">
        <f>IFERROR(Z23+Z30+Z37+Z47+Z52+Z56+Z60+Z65+Z71+Z77+Z83+Z89+Z99+Z105+Z115+Z119+Z125+Z131+Z137+Z142+Z147+Z152+Z157+Z163+Z171+Z176+Z184+Z188+Z194+Z201+Z208+Z218+Z226+Z231+Z236+Z242+Z248+Z254+Z261+Z267+Z271+Z279+Z283+Z288+Z294+Z315+Z320,"0")</f>
        <v>20.806959999999993</v>
      </c>
      <c r="AA327" s="323"/>
      <c r="AB327" s="323"/>
      <c r="AC327" s="323"/>
    </row>
    <row r="328" spans="1:35" ht="13.5" customHeight="1" thickBot="1" x14ac:dyDescent="0.25"/>
    <row r="329" spans="1:35" ht="27" customHeight="1" thickTop="1" thickBot="1" x14ac:dyDescent="0.25">
      <c r="A329" s="40" t="s">
        <v>479</v>
      </c>
      <c r="B329" s="317" t="s">
        <v>63</v>
      </c>
      <c r="C329" s="324" t="s">
        <v>75</v>
      </c>
      <c r="D329" s="476"/>
      <c r="E329" s="476"/>
      <c r="F329" s="476"/>
      <c r="G329" s="476"/>
      <c r="H329" s="476"/>
      <c r="I329" s="476"/>
      <c r="J329" s="476"/>
      <c r="K329" s="476"/>
      <c r="L329" s="476"/>
      <c r="M329" s="476"/>
      <c r="N329" s="476"/>
      <c r="O329" s="476"/>
      <c r="P329" s="476"/>
      <c r="Q329" s="476"/>
      <c r="R329" s="476"/>
      <c r="S329" s="476"/>
      <c r="T329" s="388"/>
      <c r="U329" s="324" t="s">
        <v>242</v>
      </c>
      <c r="V329" s="388"/>
      <c r="W329" s="317" t="s">
        <v>268</v>
      </c>
      <c r="X329" s="324" t="s">
        <v>287</v>
      </c>
      <c r="Y329" s="476"/>
      <c r="Z329" s="476"/>
      <c r="AA329" s="476"/>
      <c r="AB329" s="476"/>
      <c r="AC329" s="476"/>
      <c r="AD329" s="388"/>
      <c r="AE329" s="317" t="s">
        <v>362</v>
      </c>
      <c r="AF329" s="317" t="s">
        <v>367</v>
      </c>
      <c r="AG329" s="317" t="s">
        <v>374</v>
      </c>
      <c r="AH329" s="324" t="s">
        <v>243</v>
      </c>
      <c r="AI329" s="388"/>
    </row>
    <row r="330" spans="1:35" ht="14.25" customHeight="1" thickTop="1" x14ac:dyDescent="0.2">
      <c r="A330" s="343" t="s">
        <v>480</v>
      </c>
      <c r="B330" s="324" t="s">
        <v>63</v>
      </c>
      <c r="C330" s="324" t="s">
        <v>76</v>
      </c>
      <c r="D330" s="324" t="s">
        <v>85</v>
      </c>
      <c r="E330" s="324" t="s">
        <v>95</v>
      </c>
      <c r="F330" s="324" t="s">
        <v>112</v>
      </c>
      <c r="G330" s="324" t="s">
        <v>137</v>
      </c>
      <c r="H330" s="324" t="s">
        <v>144</v>
      </c>
      <c r="I330" s="324" t="s">
        <v>150</v>
      </c>
      <c r="J330" s="324" t="s">
        <v>158</v>
      </c>
      <c r="K330" s="324" t="s">
        <v>180</v>
      </c>
      <c r="L330" s="324" t="s">
        <v>186</v>
      </c>
      <c r="M330" s="324" t="s">
        <v>205</v>
      </c>
      <c r="N330" s="318"/>
      <c r="O330" s="324" t="s">
        <v>211</v>
      </c>
      <c r="P330" s="324" t="s">
        <v>218</v>
      </c>
      <c r="Q330" s="324" t="s">
        <v>225</v>
      </c>
      <c r="R330" s="324" t="s">
        <v>229</v>
      </c>
      <c r="S330" s="324" t="s">
        <v>232</v>
      </c>
      <c r="T330" s="324" t="s">
        <v>238</v>
      </c>
      <c r="U330" s="324" t="s">
        <v>243</v>
      </c>
      <c r="V330" s="324" t="s">
        <v>247</v>
      </c>
      <c r="W330" s="324" t="s">
        <v>269</v>
      </c>
      <c r="X330" s="324" t="s">
        <v>288</v>
      </c>
      <c r="Y330" s="324" t="s">
        <v>304</v>
      </c>
      <c r="Z330" s="324" t="s">
        <v>314</v>
      </c>
      <c r="AA330" s="324" t="s">
        <v>329</v>
      </c>
      <c r="AB330" s="324" t="s">
        <v>340</v>
      </c>
      <c r="AC330" s="324" t="s">
        <v>345</v>
      </c>
      <c r="AD330" s="324" t="s">
        <v>356</v>
      </c>
      <c r="AE330" s="324" t="s">
        <v>363</v>
      </c>
      <c r="AF330" s="324" t="s">
        <v>368</v>
      </c>
      <c r="AG330" s="324" t="s">
        <v>375</v>
      </c>
      <c r="AH330" s="324" t="s">
        <v>243</v>
      </c>
      <c r="AI330" s="324" t="s">
        <v>466</v>
      </c>
    </row>
    <row r="331" spans="1:35" ht="13.5" customHeight="1" thickBot="1" x14ac:dyDescent="0.25">
      <c r="A331" s="344"/>
      <c r="B331" s="325"/>
      <c r="C331" s="325"/>
      <c r="D331" s="325"/>
      <c r="E331" s="325"/>
      <c r="F331" s="325"/>
      <c r="G331" s="325"/>
      <c r="H331" s="325"/>
      <c r="I331" s="325"/>
      <c r="J331" s="325"/>
      <c r="K331" s="325"/>
      <c r="L331" s="325"/>
      <c r="M331" s="325"/>
      <c r="N331" s="318"/>
      <c r="O331" s="325"/>
      <c r="P331" s="325"/>
      <c r="Q331" s="325"/>
      <c r="R331" s="325"/>
      <c r="S331" s="325"/>
      <c r="T331" s="325"/>
      <c r="U331" s="325"/>
      <c r="V331" s="325"/>
      <c r="W331" s="325"/>
      <c r="X331" s="325"/>
      <c r="Y331" s="325"/>
      <c r="Z331" s="325"/>
      <c r="AA331" s="325"/>
      <c r="AB331" s="325"/>
      <c r="AC331" s="325"/>
      <c r="AD331" s="325"/>
      <c r="AE331" s="325"/>
      <c r="AF331" s="325"/>
      <c r="AG331" s="325"/>
      <c r="AH331" s="325"/>
      <c r="AI331" s="325"/>
    </row>
    <row r="332" spans="1:35" ht="18" customHeight="1" thickTop="1" thickBot="1" x14ac:dyDescent="0.25">
      <c r="A332" s="40" t="s">
        <v>481</v>
      </c>
      <c r="B332" s="46">
        <f>IFERROR(X22*H22,"0")</f>
        <v>0</v>
      </c>
      <c r="C332" s="46">
        <f>IFERROR(X28*H28,"0")+IFERROR(X29*H29,"0")</f>
        <v>84</v>
      </c>
      <c r="D332" s="46">
        <f>IFERROR(X34*H34,"0")+IFERROR(X35*H35,"0")+IFERROR(X36*H36,"0")</f>
        <v>0</v>
      </c>
      <c r="E332" s="46">
        <f>IFERROR(X41*H41,"0")+IFERROR(X42*H42,"0")+IFERROR(X43*H43,"0")+IFERROR(X44*H44,"0")+IFERROR(X45*H45,"0")+IFERROR(X46*H46,"0")</f>
        <v>168</v>
      </c>
      <c r="F332" s="46">
        <f>IFERROR(X51*H51,"0")+IFERROR(X55*H55,"0")+IFERROR(X59*H59,"0")+IFERROR(X63*H63,"0")+IFERROR(X64*H64,"0")+IFERROR(X68*H68,"0")+IFERROR(X69*H69,"0")+IFERROR(X70*H70,"0")</f>
        <v>0</v>
      </c>
      <c r="G332" s="46">
        <f>IFERROR(X75*H75,"0")+IFERROR(X76*H76,"0")</f>
        <v>0</v>
      </c>
      <c r="H332" s="46">
        <f>IFERROR(X81*H81,"0")+IFERROR(X82*H82,"0")</f>
        <v>0</v>
      </c>
      <c r="I332" s="46">
        <f>IFERROR(X87*H87,"0")+IFERROR(X88*H88,"0")</f>
        <v>302.40000000000003</v>
      </c>
      <c r="J332" s="46">
        <f>IFERROR(X93*H93,"0")+IFERROR(X94*H94,"0")+IFERROR(X95*H95,"0")+IFERROR(X96*H96,"0")+IFERROR(X97*H97,"0")+IFERROR(X98*H98,"0")</f>
        <v>433.44</v>
      </c>
      <c r="K332" s="46">
        <f>IFERROR(X103*H103,"0")+IFERROR(X104*H104,"0")</f>
        <v>100.8</v>
      </c>
      <c r="L332" s="46">
        <f>IFERROR(X109*H109,"0")+IFERROR(X110*H110,"0")+IFERROR(X111*H111,"0")+IFERROR(X112*H112,"0")+IFERROR(X113*H113,"0")+IFERROR(X114*H114,"0")+IFERROR(X118*H118,"0")</f>
        <v>1817.2800000000002</v>
      </c>
      <c r="M332" s="46">
        <f>IFERROR(X123*H123,"0")+IFERROR(X124*H124,"0")</f>
        <v>420</v>
      </c>
      <c r="N332" s="318"/>
      <c r="O332" s="46">
        <f>IFERROR(X129*H129,"0")+IFERROR(X130*H130,"0")</f>
        <v>126</v>
      </c>
      <c r="P332" s="46">
        <f>IFERROR(X135*H135,"0")+IFERROR(X136*H136,"0")</f>
        <v>201.6</v>
      </c>
      <c r="Q332" s="46">
        <f>IFERROR(X141*H141,"0")</f>
        <v>126</v>
      </c>
      <c r="R332" s="46">
        <f>IFERROR(X146*H146,"0")</f>
        <v>0</v>
      </c>
      <c r="S332" s="46">
        <f>IFERROR(X151*H151,"0")</f>
        <v>0</v>
      </c>
      <c r="T332" s="46">
        <f>IFERROR(X156*H156,"0")</f>
        <v>0</v>
      </c>
      <c r="U332" s="46">
        <f>IFERROR(X162*H162,"0")</f>
        <v>0</v>
      </c>
      <c r="V332" s="46">
        <f>IFERROR(X167*H167,"0")+IFERROR(X168*H168,"0")+IFERROR(X169*H169,"0")+IFERROR(X170*H170,"0")+IFERROR(X174*H174,"0")+IFERROR(X175*H175,"0")</f>
        <v>0</v>
      </c>
      <c r="W332" s="46">
        <f>IFERROR(X181*H181,"0")+IFERROR(X182*H182,"0")+IFERROR(X183*H183,"0")+IFERROR(X187*H187,"0")</f>
        <v>336</v>
      </c>
      <c r="X332" s="46">
        <f>IFERROR(X193*H193,"0")+IFERROR(X197*H197,"0")+IFERROR(X198*H198,"0")+IFERROR(X199*H199,"0")+IFERROR(X200*H200,"0")</f>
        <v>139.44</v>
      </c>
      <c r="Y332" s="46">
        <f>IFERROR(X205*H205,"0")+IFERROR(X206*H206,"0")+IFERROR(X207*H207,"0")</f>
        <v>336</v>
      </c>
      <c r="Z332" s="46">
        <f>IFERROR(X212*H212,"0")+IFERROR(X213*H213,"0")+IFERROR(X214*H214,"0")+IFERROR(X215*H215,"0")+IFERROR(X216*H216,"0")+IFERROR(X217*H217,"0")</f>
        <v>67.199999999999989</v>
      </c>
      <c r="AA332" s="46">
        <f>IFERROR(X222*H222,"0")+IFERROR(X223*H223,"0")+IFERROR(X224*H224,"0")+IFERROR(X225*H225,"0")</f>
        <v>255.36</v>
      </c>
      <c r="AB332" s="46">
        <f>IFERROR(X230*H230,"0")</f>
        <v>240</v>
      </c>
      <c r="AC332" s="46">
        <f>IFERROR(X235*H235,"0")+IFERROR(X239*H239,"0")+IFERROR(X240*H240,"0")+IFERROR(X241*H241,"0")</f>
        <v>0</v>
      </c>
      <c r="AD332" s="46">
        <f>IFERROR(X246*H246,"0")+IFERROR(X247*H247,"0")</f>
        <v>0</v>
      </c>
      <c r="AE332" s="46">
        <f>IFERROR(X253*H253,"0")</f>
        <v>0</v>
      </c>
      <c r="AF332" s="46">
        <f>IFERROR(X259*H259,"0")+IFERROR(X260*H260,"0")</f>
        <v>0</v>
      </c>
      <c r="AG332" s="46">
        <f>IFERROR(X266*H266,"0")+IFERROR(X270*H270,"0")</f>
        <v>0</v>
      </c>
      <c r="AH332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</f>
        <v>109.80000000000001</v>
      </c>
      <c r="AI332" s="46">
        <f>IFERROR(X319*H319,"0")</f>
        <v>0</v>
      </c>
    </row>
    <row r="333" spans="1:35" ht="13.5" customHeight="1" thickTop="1" x14ac:dyDescent="0.2">
      <c r="C333" s="318"/>
    </row>
    <row r="334" spans="1:35" ht="19.5" customHeight="1" x14ac:dyDescent="0.2">
      <c r="A334" s="58" t="s">
        <v>482</v>
      </c>
      <c r="B334" s="58" t="s">
        <v>483</v>
      </c>
      <c r="C334" s="58" t="s">
        <v>484</v>
      </c>
    </row>
    <row r="335" spans="1:35" x14ac:dyDescent="0.2">
      <c r="A335" s="59">
        <f>SUMPRODUCT(--(BB:BB="ЗПФ"),--(W:W="кор"),H:H,Y:Y)+SUMPRODUCT(--(BB:BB="ЗПФ"),--(W:W="кг"),Y:Y)</f>
        <v>2772.96</v>
      </c>
      <c r="B335" s="60">
        <f>SUMPRODUCT(--(BB:BB="ПГП"),--(W:W="кор"),H:H,Y:Y)+SUMPRODUCT(--(BB:BB="ПГП"),--(W:W="кг"),Y:Y)</f>
        <v>2490.36</v>
      </c>
      <c r="C335" s="60">
        <f>SUMPRODUCT(--(BB:BB="КИЗ"),--(W:W="кор"),H:H,Y:Y)+SUMPRODUCT(--(BB:BB="КИЗ"),--(W:W="кг"),Y:Y)</f>
        <v>0</v>
      </c>
    </row>
  </sheetData>
  <sheetProtection algorithmName="SHA-512" hashValue="S6gLwX4pDWpoH0JVZpna6jZ75UE5xArfQKzBsVAVjR43c+TAGNQIaiQRL0apYOf6dOAaOQVg9zct4/m+zbHCVg==" saltValue="9gns15iELslvhKGxv3T0/Q==" spinCount="100000" sheet="1" objects="1" scenarios="1" sort="0" autoFilter="0" pivotTables="0"/>
  <autoFilter ref="A18:AF3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56,00"/>
        <filter val="1 706,40"/>
        <filter val="100,80"/>
        <filter val="110,88"/>
        <filter val="112,00"/>
        <filter val="12,00"/>
        <filter val="126,00"/>
        <filter val="14,00"/>
        <filter val="140,00"/>
        <filter val="168,00"/>
        <filter val="17"/>
        <filter val="201,60"/>
        <filter val="24,00"/>
        <filter val="240,00"/>
        <filter val="252,00"/>
        <filter val="255,36"/>
        <filter val="28,00"/>
        <filter val="302,40"/>
        <filter val="336,00"/>
        <filter val="36,00"/>
        <filter val="37,80"/>
        <filter val="38,64"/>
        <filter val="42,00"/>
        <filter val="420,00"/>
        <filter val="433,44"/>
        <filter val="48,00"/>
        <filter val="5 263,32"/>
        <filter val="5 838,61"/>
        <filter val="56,00"/>
        <filter val="6 263,61"/>
        <filter val="60,00"/>
        <filter val="67,20"/>
        <filter val="70,00"/>
        <filter val="72,00"/>
        <filter val="84,00"/>
        <filter val="96,00"/>
      </filters>
    </filterColumn>
    <filterColumn colId="29" showButton="0"/>
    <filterColumn colId="30" showButton="0"/>
  </autoFilter>
  <mergeCells count="581">
    <mergeCell ref="A10:C10"/>
    <mergeCell ref="AH329:AI329"/>
    <mergeCell ref="A192:Z192"/>
    <mergeCell ref="A21:Z21"/>
    <mergeCell ref="A99:O100"/>
    <mergeCell ref="D42:E42"/>
    <mergeCell ref="D17:E18"/>
    <mergeCell ref="P313:T313"/>
    <mergeCell ref="D123:E123"/>
    <mergeCell ref="P307:T307"/>
    <mergeCell ref="A188:O189"/>
    <mergeCell ref="A163:O164"/>
    <mergeCell ref="X17:X18"/>
    <mergeCell ref="D110:E110"/>
    <mergeCell ref="D44:E44"/>
    <mergeCell ref="D286:E286"/>
    <mergeCell ref="A318:Z318"/>
    <mergeCell ref="P123:T123"/>
    <mergeCell ref="P110:T110"/>
    <mergeCell ref="P66:V66"/>
    <mergeCell ref="P137:V137"/>
    <mergeCell ref="D247:E247"/>
    <mergeCell ref="A127:Z127"/>
    <mergeCell ref="P53:V53"/>
    <mergeCell ref="AE330:AE331"/>
    <mergeCell ref="P219:V219"/>
    <mergeCell ref="P23:V23"/>
    <mergeCell ref="AG330:AG331"/>
    <mergeCell ref="P272:V272"/>
    <mergeCell ref="A62:Z62"/>
    <mergeCell ref="P185:V185"/>
    <mergeCell ref="P283:V283"/>
    <mergeCell ref="V12:W12"/>
    <mergeCell ref="P319:T319"/>
    <mergeCell ref="P330:P331"/>
    <mergeCell ref="A245:Z245"/>
    <mergeCell ref="A39:Z39"/>
    <mergeCell ref="A142:O143"/>
    <mergeCell ref="D291:E291"/>
    <mergeCell ref="D239:E239"/>
    <mergeCell ref="A279:O280"/>
    <mergeCell ref="D266:E266"/>
    <mergeCell ref="P174:T174"/>
    <mergeCell ref="D95:E95"/>
    <mergeCell ref="U17:V17"/>
    <mergeCell ref="Y17:Y18"/>
    <mergeCell ref="P124:T124"/>
    <mergeCell ref="D293:E293"/>
    <mergeCell ref="Q5:R5"/>
    <mergeCell ref="P199:T199"/>
    <mergeCell ref="F17:F18"/>
    <mergeCell ref="P297:T297"/>
    <mergeCell ref="D278:E278"/>
    <mergeCell ref="P291:T291"/>
    <mergeCell ref="P136:T136"/>
    <mergeCell ref="P70:T70"/>
    <mergeCell ref="A60:O61"/>
    <mergeCell ref="P293:T293"/>
    <mergeCell ref="Q6:R6"/>
    <mergeCell ref="P200:T200"/>
    <mergeCell ref="P292:T292"/>
    <mergeCell ref="P208:V208"/>
    <mergeCell ref="A204:Z204"/>
    <mergeCell ref="A33:Z33"/>
    <mergeCell ref="A269:Z269"/>
    <mergeCell ref="A8:C8"/>
    <mergeCell ref="P163:V163"/>
    <mergeCell ref="P138:V138"/>
    <mergeCell ref="P151:T151"/>
    <mergeCell ref="A137:O138"/>
    <mergeCell ref="D97:E97"/>
    <mergeCell ref="A128:Z128"/>
    <mergeCell ref="P289:V289"/>
    <mergeCell ref="A257:Z257"/>
    <mergeCell ref="A191:Z191"/>
    <mergeCell ref="D276:E276"/>
    <mergeCell ref="A107:Z107"/>
    <mergeCell ref="A178:Z178"/>
    <mergeCell ref="A83:O84"/>
    <mergeCell ref="D170:E170"/>
    <mergeCell ref="P132:V132"/>
    <mergeCell ref="D197:E197"/>
    <mergeCell ref="D253:E253"/>
    <mergeCell ref="P232:V232"/>
    <mergeCell ref="A149:Z149"/>
    <mergeCell ref="P2:W3"/>
    <mergeCell ref="AH330:AH331"/>
    <mergeCell ref="P298:T298"/>
    <mergeCell ref="D241:E241"/>
    <mergeCell ref="P218:V218"/>
    <mergeCell ref="P198:T198"/>
    <mergeCell ref="D35:E35"/>
    <mergeCell ref="A23:O24"/>
    <mergeCell ref="P64:T64"/>
    <mergeCell ref="D10:E10"/>
    <mergeCell ref="P135:T135"/>
    <mergeCell ref="F10:G10"/>
    <mergeCell ref="D34:E34"/>
    <mergeCell ref="D305:E305"/>
    <mergeCell ref="A115:O116"/>
    <mergeCell ref="D270:E270"/>
    <mergeCell ref="P78:V78"/>
    <mergeCell ref="A52:O53"/>
    <mergeCell ref="D310:E310"/>
    <mergeCell ref="AD17:AF18"/>
    <mergeCell ref="W330:W331"/>
    <mergeCell ref="P142:V142"/>
    <mergeCell ref="Y330:Y331"/>
    <mergeCell ref="X329:AD329"/>
    <mergeCell ref="A320:O321"/>
    <mergeCell ref="P255:V255"/>
    <mergeCell ref="P34:T34"/>
    <mergeCell ref="P276:T276"/>
    <mergeCell ref="P214:T214"/>
    <mergeCell ref="P270:T270"/>
    <mergeCell ref="F330:F331"/>
    <mergeCell ref="D213:E213"/>
    <mergeCell ref="D151:E151"/>
    <mergeCell ref="P284:V284"/>
    <mergeCell ref="P36:T36"/>
    <mergeCell ref="P278:T278"/>
    <mergeCell ref="D215:E215"/>
    <mergeCell ref="P194:V194"/>
    <mergeCell ref="A317:Z317"/>
    <mergeCell ref="A233:Z233"/>
    <mergeCell ref="P131:V131"/>
    <mergeCell ref="P52:V52"/>
    <mergeCell ref="P189:V189"/>
    <mergeCell ref="P183:T183"/>
    <mergeCell ref="O330:O331"/>
    <mergeCell ref="D76:E76"/>
    <mergeCell ref="A221:Z221"/>
    <mergeCell ref="P119:V119"/>
    <mergeCell ref="V330:V331"/>
    <mergeCell ref="A273:Z273"/>
    <mergeCell ref="X330:X331"/>
    <mergeCell ref="D292:E292"/>
    <mergeCell ref="A105:O106"/>
    <mergeCell ref="P262:V262"/>
    <mergeCell ref="A9:C9"/>
    <mergeCell ref="A242:O243"/>
    <mergeCell ref="A179:Z179"/>
    <mergeCell ref="P112:T112"/>
    <mergeCell ref="A236:O237"/>
    <mergeCell ref="A71:O72"/>
    <mergeCell ref="G330:G331"/>
    <mergeCell ref="A91:Z91"/>
    <mergeCell ref="P116:V116"/>
    <mergeCell ref="A155:Z155"/>
    <mergeCell ref="P268:V268"/>
    <mergeCell ref="Q13:R13"/>
    <mergeCell ref="A220:Z220"/>
    <mergeCell ref="A125:O126"/>
    <mergeCell ref="A322:O327"/>
    <mergeCell ref="P47:V47"/>
    <mergeCell ref="P247:T247"/>
    <mergeCell ref="P114:T114"/>
    <mergeCell ref="D314:E314"/>
    <mergeCell ref="P184:V184"/>
    <mergeCell ref="A152:O153"/>
    <mergeCell ref="P171:V171"/>
    <mergeCell ref="P242:V242"/>
    <mergeCell ref="A296:Z296"/>
    <mergeCell ref="P148:V148"/>
    <mergeCell ref="P59:T59"/>
    <mergeCell ref="P130:T130"/>
    <mergeCell ref="D136:E136"/>
    <mergeCell ref="A176:O177"/>
    <mergeCell ref="P282:T282"/>
    <mergeCell ref="P111:T111"/>
    <mergeCell ref="D225:E225"/>
    <mergeCell ref="D200:E200"/>
    <mergeCell ref="P241:T241"/>
    <mergeCell ref="P301:T301"/>
    <mergeCell ref="D175:E175"/>
    <mergeCell ref="P253:T253"/>
    <mergeCell ref="P82:T82"/>
    <mergeCell ref="P75:T75"/>
    <mergeCell ref="P146:T146"/>
    <mergeCell ref="D223:E223"/>
    <mergeCell ref="P181:T181"/>
    <mergeCell ref="AA17:AA18"/>
    <mergeCell ref="H10:M10"/>
    <mergeCell ref="AC17:AC18"/>
    <mergeCell ref="A122:Z122"/>
    <mergeCell ref="P209:V209"/>
    <mergeCell ref="P147:V147"/>
    <mergeCell ref="P45:T45"/>
    <mergeCell ref="H330:H331"/>
    <mergeCell ref="V6:W9"/>
    <mergeCell ref="D199:E199"/>
    <mergeCell ref="P109:T109"/>
    <mergeCell ref="A226:O227"/>
    <mergeCell ref="D217:E217"/>
    <mergeCell ref="P222:T222"/>
    <mergeCell ref="C329:T329"/>
    <mergeCell ref="P193:T193"/>
    <mergeCell ref="P22:T22"/>
    <mergeCell ref="P314:T314"/>
    <mergeCell ref="P236:V236"/>
    <mergeCell ref="Z17:Z18"/>
    <mergeCell ref="A54:Z54"/>
    <mergeCell ref="AB17:AB18"/>
    <mergeCell ref="P271:V271"/>
    <mergeCell ref="P100:V100"/>
    <mergeCell ref="AI330:AI331"/>
    <mergeCell ref="P217:T217"/>
    <mergeCell ref="D198:E198"/>
    <mergeCell ref="A252:Z252"/>
    <mergeCell ref="A157:O158"/>
    <mergeCell ref="D75:E75"/>
    <mergeCell ref="D206:E206"/>
    <mergeCell ref="A271:O272"/>
    <mergeCell ref="D298:E298"/>
    <mergeCell ref="D181:E181"/>
    <mergeCell ref="P156:T156"/>
    <mergeCell ref="P105:V105"/>
    <mergeCell ref="P99:V99"/>
    <mergeCell ref="A160:Z160"/>
    <mergeCell ref="P316:V316"/>
    <mergeCell ref="P212:T212"/>
    <mergeCell ref="AC330:AC331"/>
    <mergeCell ref="P237:V237"/>
    <mergeCell ref="M330:M331"/>
    <mergeCell ref="E330:E331"/>
    <mergeCell ref="P158:V158"/>
    <mergeCell ref="A154:Z154"/>
    <mergeCell ref="P98:T98"/>
    <mergeCell ref="D212:E212"/>
    <mergeCell ref="P326:V326"/>
    <mergeCell ref="A211:Z211"/>
    <mergeCell ref="A40:Z40"/>
    <mergeCell ref="A67:Z67"/>
    <mergeCell ref="A186:Z186"/>
    <mergeCell ref="P152:V152"/>
    <mergeCell ref="P30:V30"/>
    <mergeCell ref="A275:Z275"/>
    <mergeCell ref="P96:T96"/>
    <mergeCell ref="P56:V56"/>
    <mergeCell ref="P31:V31"/>
    <mergeCell ref="P225:T225"/>
    <mergeCell ref="A285:Z285"/>
    <mergeCell ref="D146:E146"/>
    <mergeCell ref="D304:E304"/>
    <mergeCell ref="P175:T175"/>
    <mergeCell ref="P162:T162"/>
    <mergeCell ref="A85:Z85"/>
    <mergeCell ref="D319:E319"/>
    <mergeCell ref="P93:T93"/>
    <mergeCell ref="A294:O295"/>
    <mergeCell ref="D207:E207"/>
    <mergeCell ref="P120:V120"/>
    <mergeCell ref="D299:E299"/>
    <mergeCell ref="Q330:Q331"/>
    <mergeCell ref="A203:Z203"/>
    <mergeCell ref="P87:T87"/>
    <mergeCell ref="D68:E68"/>
    <mergeCell ref="P126:V126"/>
    <mergeCell ref="P224:T224"/>
    <mergeCell ref="P260:T260"/>
    <mergeCell ref="P309:T309"/>
    <mergeCell ref="D59:E59"/>
    <mergeCell ref="P88:T88"/>
    <mergeCell ref="A92:Z92"/>
    <mergeCell ref="P227:V227"/>
    <mergeCell ref="P71:V71"/>
    <mergeCell ref="P202:V202"/>
    <mergeCell ref="P315:V315"/>
    <mergeCell ref="A196:Z196"/>
    <mergeCell ref="P231:V231"/>
    <mergeCell ref="A256:Z256"/>
    <mergeCell ref="A133:Z133"/>
    <mergeCell ref="A264:Z264"/>
    <mergeCell ref="D112:E112"/>
    <mergeCell ref="A283:O284"/>
    <mergeCell ref="P141:T141"/>
    <mergeCell ref="A65:O66"/>
    <mergeCell ref="A315:O316"/>
    <mergeCell ref="D277:E277"/>
    <mergeCell ref="P60:V60"/>
    <mergeCell ref="P84:V84"/>
    <mergeCell ref="D43:E43"/>
    <mergeCell ref="P320:V320"/>
    <mergeCell ref="A145:Z145"/>
    <mergeCell ref="P216:T216"/>
    <mergeCell ref="A139:Z139"/>
    <mergeCell ref="A210:Z210"/>
    <mergeCell ref="D130:E130"/>
    <mergeCell ref="P51:T51"/>
    <mergeCell ref="D193:E193"/>
    <mergeCell ref="P206:T206"/>
    <mergeCell ref="P304:T304"/>
    <mergeCell ref="A56:O57"/>
    <mergeCell ref="D114:E114"/>
    <mergeCell ref="D64:E64"/>
    <mergeCell ref="D51:E51"/>
    <mergeCell ref="P235:T235"/>
    <mergeCell ref="P306:T306"/>
    <mergeCell ref="P157:V157"/>
    <mergeCell ref="A274:Z274"/>
    <mergeCell ref="P249:V249"/>
    <mergeCell ref="P311:T311"/>
    <mergeCell ref="D183:E183"/>
    <mergeCell ref="A288:O289"/>
    <mergeCell ref="D104:E104"/>
    <mergeCell ref="P254:V254"/>
    <mergeCell ref="P83:V83"/>
    <mergeCell ref="A79:Z79"/>
    <mergeCell ref="T6:U9"/>
    <mergeCell ref="A30:O31"/>
    <mergeCell ref="Q10:R10"/>
    <mergeCell ref="D41:E41"/>
    <mergeCell ref="D36:E36"/>
    <mergeCell ref="A13:M13"/>
    <mergeCell ref="A15:M15"/>
    <mergeCell ref="J9:M9"/>
    <mergeCell ref="P207:T207"/>
    <mergeCell ref="A131:O132"/>
    <mergeCell ref="P299:T299"/>
    <mergeCell ref="P172:V172"/>
    <mergeCell ref="H17:H18"/>
    <mergeCell ref="A27:Z27"/>
    <mergeCell ref="D6:M6"/>
    <mergeCell ref="A231:O232"/>
    <mergeCell ref="D222:E222"/>
    <mergeCell ref="A14:M14"/>
    <mergeCell ref="D109:E109"/>
    <mergeCell ref="T5:U5"/>
    <mergeCell ref="P76:T76"/>
    <mergeCell ref="V5:W5"/>
    <mergeCell ref="D246:E246"/>
    <mergeCell ref="D46:E46"/>
    <mergeCell ref="P294:V294"/>
    <mergeCell ref="D282:E282"/>
    <mergeCell ref="D111:E111"/>
    <mergeCell ref="Q8:R8"/>
    <mergeCell ref="P69:T69"/>
    <mergeCell ref="H5:M5"/>
    <mergeCell ref="P35:T35"/>
    <mergeCell ref="P57:V57"/>
    <mergeCell ref="G17:G18"/>
    <mergeCell ref="P46:T46"/>
    <mergeCell ref="P41:T41"/>
    <mergeCell ref="D22:E22"/>
    <mergeCell ref="M17:M18"/>
    <mergeCell ref="O17:O18"/>
    <mergeCell ref="F5:G5"/>
    <mergeCell ref="A25:Z25"/>
    <mergeCell ref="V11:W11"/>
    <mergeCell ref="P303:T303"/>
    <mergeCell ref="A121:Z121"/>
    <mergeCell ref="Z330:Z331"/>
    <mergeCell ref="AB330:AB331"/>
    <mergeCell ref="T330:T331"/>
    <mergeCell ref="D63:E63"/>
    <mergeCell ref="P305:T305"/>
    <mergeCell ref="D96:E96"/>
    <mergeCell ref="A201:O202"/>
    <mergeCell ref="D162:E162"/>
    <mergeCell ref="D156:E156"/>
    <mergeCell ref="A267:O268"/>
    <mergeCell ref="P308:T308"/>
    <mergeCell ref="D93:E93"/>
    <mergeCell ref="P277:T277"/>
    <mergeCell ref="P72:V72"/>
    <mergeCell ref="A251:Z251"/>
    <mergeCell ref="P288:V288"/>
    <mergeCell ref="P65:V65"/>
    <mergeCell ref="A180:Z180"/>
    <mergeCell ref="P243:V243"/>
    <mergeCell ref="A190:Z190"/>
    <mergeCell ref="P310:T310"/>
    <mergeCell ref="D182:E182"/>
    <mergeCell ref="P300:T300"/>
    <mergeCell ref="K17:K18"/>
    <mergeCell ref="C17:C18"/>
    <mergeCell ref="A238:Z238"/>
    <mergeCell ref="D103:E103"/>
    <mergeCell ref="D230:E230"/>
    <mergeCell ref="D168:E168"/>
    <mergeCell ref="A208:O209"/>
    <mergeCell ref="D9:E9"/>
    <mergeCell ref="P197:T197"/>
    <mergeCell ref="D118:E118"/>
    <mergeCell ref="F9:G9"/>
    <mergeCell ref="A254:O255"/>
    <mergeCell ref="D167:E167"/>
    <mergeCell ref="A248:O249"/>
    <mergeCell ref="A263:Z263"/>
    <mergeCell ref="P239:T239"/>
    <mergeCell ref="P68:T68"/>
    <mergeCell ref="D169:E169"/>
    <mergeCell ref="A134:Z134"/>
    <mergeCell ref="A265:Z265"/>
    <mergeCell ref="P15:T16"/>
    <mergeCell ref="P43:T43"/>
    <mergeCell ref="A12:M12"/>
    <mergeCell ref="AA330:AA331"/>
    <mergeCell ref="P223:T223"/>
    <mergeCell ref="P201:V201"/>
    <mergeCell ref="I17:I18"/>
    <mergeCell ref="D141:E141"/>
    <mergeCell ref="D306:E306"/>
    <mergeCell ref="P176:V176"/>
    <mergeCell ref="D135:E135"/>
    <mergeCell ref="A119:O120"/>
    <mergeCell ref="P287:T287"/>
    <mergeCell ref="R330:R331"/>
    <mergeCell ref="J330:J331"/>
    <mergeCell ref="L330:L331"/>
    <mergeCell ref="P295:V295"/>
    <mergeCell ref="D235:E235"/>
    <mergeCell ref="P267:V267"/>
    <mergeCell ref="P312:T312"/>
    <mergeCell ref="A32:Z32"/>
    <mergeCell ref="A159:Z159"/>
    <mergeCell ref="A37:O38"/>
    <mergeCell ref="A290:Z290"/>
    <mergeCell ref="D260:E260"/>
    <mergeCell ref="P205:T205"/>
    <mergeCell ref="D309:E309"/>
    <mergeCell ref="P321:V321"/>
    <mergeCell ref="P125:V125"/>
    <mergeCell ref="U329:V329"/>
    <mergeCell ref="A102:Z102"/>
    <mergeCell ref="P113:T113"/>
    <mergeCell ref="A173:Z173"/>
    <mergeCell ref="A229:Z229"/>
    <mergeCell ref="P17:T18"/>
    <mergeCell ref="P323:V323"/>
    <mergeCell ref="P129:T129"/>
    <mergeCell ref="P63:T63"/>
    <mergeCell ref="A166:Z166"/>
    <mergeCell ref="P286:T286"/>
    <mergeCell ref="P187:T187"/>
    <mergeCell ref="D113:E113"/>
    <mergeCell ref="P118:T118"/>
    <mergeCell ref="P167:T167"/>
    <mergeCell ref="D88:E88"/>
    <mergeCell ref="A161:Z161"/>
    <mergeCell ref="D311:E311"/>
    <mergeCell ref="P55:T55"/>
    <mergeCell ref="P182:T182"/>
    <mergeCell ref="P169:T169"/>
    <mergeCell ref="A261:O262"/>
    <mergeCell ref="D301:E301"/>
    <mergeCell ref="D224:E224"/>
    <mergeCell ref="P103:T103"/>
    <mergeCell ref="A26:Z26"/>
    <mergeCell ref="P230:T230"/>
    <mergeCell ref="P97:T97"/>
    <mergeCell ref="P168:T168"/>
    <mergeCell ref="D1:F1"/>
    <mergeCell ref="A234:Z234"/>
    <mergeCell ref="J17:J18"/>
    <mergeCell ref="D82:E82"/>
    <mergeCell ref="P61:V61"/>
    <mergeCell ref="L17:L18"/>
    <mergeCell ref="D240:E240"/>
    <mergeCell ref="A244:Z244"/>
    <mergeCell ref="P48:V48"/>
    <mergeCell ref="A165:Z165"/>
    <mergeCell ref="Q9:R9"/>
    <mergeCell ref="Q11:R11"/>
    <mergeCell ref="A6:C6"/>
    <mergeCell ref="Q12:R12"/>
    <mergeCell ref="P246:T246"/>
    <mergeCell ref="A250:Z250"/>
    <mergeCell ref="A5:C5"/>
    <mergeCell ref="H1:Q1"/>
    <mergeCell ref="P280:V280"/>
    <mergeCell ref="D214:E214"/>
    <mergeCell ref="A74:Z74"/>
    <mergeCell ref="D259:E259"/>
    <mergeCell ref="D28:E28"/>
    <mergeCell ref="A101:Z101"/>
    <mergeCell ref="D313:E313"/>
    <mergeCell ref="S330:S331"/>
    <mergeCell ref="U330:U331"/>
    <mergeCell ref="D55:E55"/>
    <mergeCell ref="A140:Z140"/>
    <mergeCell ref="D5:E5"/>
    <mergeCell ref="D303:E303"/>
    <mergeCell ref="P42:T42"/>
    <mergeCell ref="D94:E94"/>
    <mergeCell ref="P259:T259"/>
    <mergeCell ref="D69:E69"/>
    <mergeCell ref="A47:O48"/>
    <mergeCell ref="P240:T240"/>
    <mergeCell ref="P106:V106"/>
    <mergeCell ref="P177:V177"/>
    <mergeCell ref="P226:V226"/>
    <mergeCell ref="P164:V164"/>
    <mergeCell ref="B330:B331"/>
    <mergeCell ref="P325:V325"/>
    <mergeCell ref="A150:Z150"/>
    <mergeCell ref="D330:D331"/>
    <mergeCell ref="A144:Z144"/>
    <mergeCell ref="D129:E129"/>
    <mergeCell ref="D7:M7"/>
    <mergeCell ref="P327:V327"/>
    <mergeCell ref="A184:O185"/>
    <mergeCell ref="D302:E302"/>
    <mergeCell ref="P29:T29"/>
    <mergeCell ref="D81:E81"/>
    <mergeCell ref="P94:T94"/>
    <mergeCell ref="D8:M8"/>
    <mergeCell ref="D300:E300"/>
    <mergeCell ref="P44:T44"/>
    <mergeCell ref="P279:V279"/>
    <mergeCell ref="A228:Z228"/>
    <mergeCell ref="P266:T266"/>
    <mergeCell ref="P95:T95"/>
    <mergeCell ref="P38:V38"/>
    <mergeCell ref="A281:Z281"/>
    <mergeCell ref="D308:E308"/>
    <mergeCell ref="D87:E87"/>
    <mergeCell ref="A50:Z50"/>
    <mergeCell ref="W17:W18"/>
    <mergeCell ref="P261:V261"/>
    <mergeCell ref="P90:V90"/>
    <mergeCell ref="A86:Z86"/>
    <mergeCell ref="P188:V188"/>
    <mergeCell ref="A108:Z108"/>
    <mergeCell ref="A17:A18"/>
    <mergeCell ref="A19:Z19"/>
    <mergeCell ref="A117:Z117"/>
    <mergeCell ref="D29:E29"/>
    <mergeCell ref="D216:E216"/>
    <mergeCell ref="P195:V195"/>
    <mergeCell ref="A20:Z20"/>
    <mergeCell ref="A194:O195"/>
    <mergeCell ref="N17:N18"/>
    <mergeCell ref="AD330:AD331"/>
    <mergeCell ref="A80:Z80"/>
    <mergeCell ref="P213:T213"/>
    <mergeCell ref="AF330:AF331"/>
    <mergeCell ref="D205:E205"/>
    <mergeCell ref="R1:T1"/>
    <mergeCell ref="P28:T28"/>
    <mergeCell ref="A218:O219"/>
    <mergeCell ref="D307:E307"/>
    <mergeCell ref="P215:T215"/>
    <mergeCell ref="P115:V115"/>
    <mergeCell ref="A89:O90"/>
    <mergeCell ref="D98:E98"/>
    <mergeCell ref="P77:V77"/>
    <mergeCell ref="A147:O148"/>
    <mergeCell ref="A258:Z258"/>
    <mergeCell ref="A58:Z58"/>
    <mergeCell ref="P37:V37"/>
    <mergeCell ref="P104:T104"/>
    <mergeCell ref="B17:B18"/>
    <mergeCell ref="A77:O78"/>
    <mergeCell ref="P143:V143"/>
    <mergeCell ref="P248:V248"/>
    <mergeCell ref="A73:Z73"/>
    <mergeCell ref="I330:I331"/>
    <mergeCell ref="D187:E187"/>
    <mergeCell ref="K330:K331"/>
    <mergeCell ref="D174:E174"/>
    <mergeCell ref="P302:T302"/>
    <mergeCell ref="H9:I9"/>
    <mergeCell ref="D45:E45"/>
    <mergeCell ref="P24:V24"/>
    <mergeCell ref="A49:Z49"/>
    <mergeCell ref="P322:V322"/>
    <mergeCell ref="P89:V89"/>
    <mergeCell ref="D297:E297"/>
    <mergeCell ref="P324:V324"/>
    <mergeCell ref="P153:V153"/>
    <mergeCell ref="D70:E70"/>
    <mergeCell ref="D312:E312"/>
    <mergeCell ref="A171:O172"/>
    <mergeCell ref="A330:A331"/>
    <mergeCell ref="C330:C331"/>
    <mergeCell ref="D124:E124"/>
    <mergeCell ref="P81:T81"/>
    <mergeCell ref="V10:W10"/>
    <mergeCell ref="D287:E287"/>
    <mergeCell ref="P170:T1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51 X55 X59 X63:X64 X68:X70 X81:X82 X87:X88 X93:X97 X104 X109 X114 X118 X129:X130 X135:X136 X141 X146 X151 X156 X162 X167:X168 X170 X174:X175 X181:X183 X187 X193 X197:X200 X206:X207 X214:X216 X230 X235 X239:X241 X246:X247 X253 X260 X266 X270 X276:X278 X287 X293 X297 X299:X303 X305:X314 X31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:X46 X75:X76 X103 X110:X113 X169 X205 X212:X213 X217 X222:X225 X259 X282 X286 X291:X292 X298 X304" xr:uid="{00000000-0002-0000-0000-000012000000}">
      <formula1>IF(AK45&gt;0,OR(X45=0,AND(IF(X45-AK45&gt;=0,TRUE,FALSE),X45&gt;0,IF(X45/K45=ROUND(X45/K45,0),TRUE,FALSE))),FALSE)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8 X123:X124" xr:uid="{00000000-0002-0000-0000-000013000000}">
      <formula1>IF(AK98&gt;0,OR(X98=0,AND(IF(X98-AK98&gt;=0,TRUE,FALSE),X98&gt;0,IF(X98/J98=ROUND(X98/J98,0),TRUE,FALSE))),FALSE)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485</v>
      </c>
      <c r="H1" s="52"/>
    </row>
    <row r="3" spans="2:8" x14ac:dyDescent="0.2">
      <c r="B3" s="47" t="s">
        <v>486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487</v>
      </c>
      <c r="D6" s="47" t="s">
        <v>488</v>
      </c>
      <c r="E6" s="47"/>
    </row>
    <row r="8" spans="2:8" x14ac:dyDescent="0.2">
      <c r="B8" s="47" t="s">
        <v>19</v>
      </c>
      <c r="C8" s="47" t="s">
        <v>487</v>
      </c>
      <c r="D8" s="47"/>
      <c r="E8" s="47"/>
    </row>
    <row r="10" spans="2:8" x14ac:dyDescent="0.2">
      <c r="B10" s="47" t="s">
        <v>489</v>
      </c>
      <c r="C10" s="47"/>
      <c r="D10" s="47"/>
      <c r="E10" s="47"/>
    </row>
    <row r="11" spans="2:8" x14ac:dyDescent="0.2">
      <c r="B11" s="47" t="s">
        <v>490</v>
      </c>
      <c r="C11" s="47"/>
      <c r="D11" s="47"/>
      <c r="E11" s="47"/>
    </row>
    <row r="12" spans="2:8" x14ac:dyDescent="0.2">
      <c r="B12" s="47" t="s">
        <v>491</v>
      </c>
      <c r="C12" s="47"/>
      <c r="D12" s="47"/>
      <c r="E12" s="47"/>
    </row>
    <row r="13" spans="2:8" x14ac:dyDescent="0.2">
      <c r="B13" s="47" t="s">
        <v>492</v>
      </c>
      <c r="C13" s="47"/>
      <c r="D13" s="47"/>
      <c r="E13" s="47"/>
    </row>
    <row r="14" spans="2:8" x14ac:dyDescent="0.2">
      <c r="B14" s="47" t="s">
        <v>493</v>
      </c>
      <c r="C14" s="47"/>
      <c r="D14" s="47"/>
      <c r="E14" s="47"/>
    </row>
    <row r="15" spans="2:8" x14ac:dyDescent="0.2">
      <c r="B15" s="47" t="s">
        <v>494</v>
      </c>
      <c r="C15" s="47"/>
      <c r="D15" s="47"/>
      <c r="E15" s="47"/>
    </row>
    <row r="16" spans="2:8" x14ac:dyDescent="0.2">
      <c r="B16" s="47" t="s">
        <v>495</v>
      </c>
      <c r="C16" s="47"/>
      <c r="D16" s="47"/>
      <c r="E16" s="47"/>
    </row>
    <row r="17" spans="2:5" x14ac:dyDescent="0.2">
      <c r="B17" s="47" t="s">
        <v>496</v>
      </c>
      <c r="C17" s="47"/>
      <c r="D17" s="47"/>
      <c r="E17" s="47"/>
    </row>
    <row r="18" spans="2:5" x14ac:dyDescent="0.2">
      <c r="B18" s="47" t="s">
        <v>497</v>
      </c>
      <c r="C18" s="47"/>
      <c r="D18" s="47"/>
      <c r="E18" s="47"/>
    </row>
    <row r="19" spans="2:5" x14ac:dyDescent="0.2">
      <c r="B19" s="47" t="s">
        <v>498</v>
      </c>
      <c r="C19" s="47"/>
      <c r="D19" s="47"/>
      <c r="E19" s="47"/>
    </row>
    <row r="20" spans="2:5" x14ac:dyDescent="0.2">
      <c r="B20" s="47" t="s">
        <v>499</v>
      </c>
      <c r="C20" s="47"/>
      <c r="D20" s="47"/>
      <c r="E20" s="47"/>
    </row>
  </sheetData>
  <sheetProtection algorithmName="SHA-512" hashValue="cS06hmgOP+fGVgAmZ2whi20lryH0OtYoOL0YYEVizwkjmjm5pj35Qhj0AaGjZoHGTSasDV8eHk+3e5BlQ/vEiA==" saltValue="fVrJugtLyvApQbudNIAA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2025-07-08T11:14:49Z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