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E7D166-DCCF-43AB-82BC-E7CDB207A8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BP75" i="1"/>
  <c r="BN75" i="1"/>
  <c r="Z75" i="1"/>
  <c r="BP96" i="1"/>
  <c r="BN96" i="1"/>
  <c r="Z96" i="1"/>
  <c r="BP125" i="1"/>
  <c r="BN125" i="1"/>
  <c r="Z125" i="1"/>
  <c r="BP169" i="1"/>
  <c r="BN169" i="1"/>
  <c r="Z169" i="1"/>
  <c r="BP202" i="1"/>
  <c r="BN202" i="1"/>
  <c r="Z202" i="1"/>
  <c r="BP229" i="1"/>
  <c r="BN229" i="1"/>
  <c r="Z229" i="1"/>
  <c r="BP263" i="1"/>
  <c r="BN263" i="1"/>
  <c r="Z263" i="1"/>
  <c r="BP302" i="1"/>
  <c r="BN302" i="1"/>
  <c r="Z302" i="1"/>
  <c r="BP329" i="1"/>
  <c r="BN329" i="1"/>
  <c r="Z329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P91" i="1"/>
  <c r="BN91" i="1"/>
  <c r="Z91" i="1"/>
  <c r="BP107" i="1"/>
  <c r="BN107" i="1"/>
  <c r="Z107" i="1"/>
  <c r="BP153" i="1"/>
  <c r="BN153" i="1"/>
  <c r="Z153" i="1"/>
  <c r="BP192" i="1"/>
  <c r="BN192" i="1"/>
  <c r="Z192" i="1"/>
  <c r="BP214" i="1"/>
  <c r="BN214" i="1"/>
  <c r="Z214" i="1"/>
  <c r="BP249" i="1"/>
  <c r="BN249" i="1"/>
  <c r="Z249" i="1"/>
  <c r="BP271" i="1"/>
  <c r="BN271" i="1"/>
  <c r="Z271" i="1"/>
  <c r="BP314" i="1"/>
  <c r="BN314" i="1"/>
  <c r="Z314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Y65" i="1"/>
  <c r="Y173" i="1"/>
  <c r="Y204" i="1"/>
  <c r="BP325" i="1"/>
  <c r="BN325" i="1"/>
  <c r="Z325" i="1"/>
  <c r="BP327" i="1"/>
  <c r="BN327" i="1"/>
  <c r="Z327" i="1"/>
  <c r="Z330" i="1" s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2" i="1"/>
  <c r="BN142" i="1"/>
  <c r="Z147" i="1"/>
  <c r="Z148" i="1" s="1"/>
  <c r="BN147" i="1"/>
  <c r="BP147" i="1"/>
  <c r="Z151" i="1"/>
  <c r="BN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Y178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47" i="1"/>
  <c r="BN247" i="1"/>
  <c r="Z254" i="1"/>
  <c r="BN254" i="1"/>
  <c r="Z258" i="1"/>
  <c r="BN258" i="1"/>
  <c r="Z265" i="1"/>
  <c r="BN265" i="1"/>
  <c r="Z266" i="1"/>
  <c r="BN266" i="1"/>
  <c r="Y275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BP326" i="1"/>
  <c r="BN326" i="1"/>
  <c r="Z326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259" i="1" l="1"/>
  <c r="Z172" i="1"/>
  <c r="Z85" i="1"/>
  <c r="Z360" i="1"/>
  <c r="Z496" i="1"/>
  <c r="Z423" i="1"/>
  <c r="Y514" i="1"/>
  <c r="Z109" i="1"/>
  <c r="Z484" i="1"/>
  <c r="Z232" i="1"/>
  <c r="Z250" i="1"/>
  <c r="Z115" i="1"/>
  <c r="Z101" i="1"/>
  <c r="Z71" i="1"/>
  <c r="Z65" i="1"/>
  <c r="Z58" i="1"/>
  <c r="Y517" i="1"/>
  <c r="Y515" i="1"/>
  <c r="Z32" i="1"/>
  <c r="X516" i="1"/>
  <c r="Z298" i="1"/>
  <c r="Z154" i="1"/>
  <c r="Z92" i="1"/>
  <c r="Z405" i="1"/>
  <c r="Z316" i="1"/>
  <c r="Z491" i="1"/>
  <c r="Z469" i="1"/>
  <c r="Z204" i="1"/>
  <c r="Z80" i="1"/>
  <c r="Z44" i="1"/>
  <c r="Y513" i="1"/>
  <c r="Z216" i="1"/>
  <c r="Z453" i="1"/>
  <c r="Z308" i="1"/>
  <c r="Z122" i="1"/>
  <c r="Y516" i="1" l="1"/>
  <c r="Z518" i="1"/>
</calcChain>
</file>

<file path=xl/sharedStrings.xml><?xml version="1.0" encoding="utf-8"?>
<sst xmlns="http://schemas.openxmlformats.org/spreadsheetml/2006/main" count="2307" uniqueCount="825">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</sst>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45848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Четверг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0.54166666666666663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100</v>
      </c>
      <c r="Y53" s="57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22.5</v>
      </c>
      <c r="Y57" s="574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14.25925925925926</v>
      </c>
      <c r="Y58" s="575">
        <f>IFERROR(Y52/H52,"0")+IFERROR(Y53/H53,"0")+IFERROR(Y54/H54,"0")+IFERROR(Y55/H55,"0")+IFERROR(Y56/H56,"0")+IFERROR(Y57/H57,"0")</f>
        <v>15</v>
      </c>
      <c r="Z58" s="575">
        <f>IFERROR(IF(Z52="",0,Z52),"0")+IFERROR(IF(Z53="",0,Z53),"0")+IFERROR(IF(Z54="",0,Z54),"0")+IFERROR(IF(Z55="",0,Z55),"0")+IFERROR(IF(Z56="",0,Z56),"0")+IFERROR(IF(Z57="",0,Z57),"0")</f>
        <v>0.2349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122.5</v>
      </c>
      <c r="Y59" s="575">
        <f>IFERROR(SUM(Y52:Y57),"0")</f>
        <v>130.5</v>
      </c>
      <c r="Z59" s="37"/>
      <c r="AA59" s="576"/>
      <c r="AB59" s="576"/>
      <c r="AC59" s="576"/>
    </row>
    <row r="60" spans="1:68" ht="14.25" hidden="1" customHeight="1" x14ac:dyDescent="0.25">
      <c r="A60" s="590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130</v>
      </c>
      <c r="Y61" s="574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135.23611111111109</v>
      </c>
      <c r="BN61" s="64">
        <f>IFERROR(Y61*I61/H61,"0")</f>
        <v>146.05499999999998</v>
      </c>
      <c r="BO61" s="64">
        <f>IFERROR(1/J61*(X61/H61),"0")</f>
        <v>0.18807870370370369</v>
      </c>
      <c r="BP61" s="64">
        <f>IFERROR(1/J61*(Y61/H61),"0")</f>
        <v>0.203125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12.037037037037036</v>
      </c>
      <c r="Y65" s="575">
        <f>IFERROR(Y61/H61,"0")+IFERROR(Y62/H62,"0")+IFERROR(Y63/H63,"0")+IFERROR(Y64/H64,"0")</f>
        <v>13</v>
      </c>
      <c r="Z65" s="575">
        <f>IFERROR(IF(Z61="",0,Z61),"0")+IFERROR(IF(Z62="",0,Z62),"0")+IFERROR(IF(Z63="",0,Z63),"0")+IFERROR(IF(Z64="",0,Z64),"0")</f>
        <v>0.24674000000000001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130</v>
      </c>
      <c r="Y66" s="575">
        <f>IFERROR(SUM(Y61:Y64),"0")</f>
        <v>140.4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10</v>
      </c>
      <c r="Y95" s="574">
        <f t="shared" ref="Y95:Y100" si="16"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10.640740740740741</v>
      </c>
      <c r="BN95" s="64">
        <f t="shared" ref="BN95:BN100" si="18">IFERROR(Y95*I95/H95,"0")</f>
        <v>17.238</v>
      </c>
      <c r="BO95" s="64">
        <f t="shared" ref="BO95:BO100" si="19">IFERROR(1/J95*(X95/H95),"0")</f>
        <v>1.9290123456790126E-2</v>
      </c>
      <c r="BP95" s="64">
        <f t="shared" ref="BP95:BP100" si="20">IFERROR(1/J95*(Y95/H95),"0")</f>
        <v>3.125E-2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1.2345679012345681</v>
      </c>
      <c r="Y101" s="575">
        <f>IFERROR(Y95/H95,"0")+IFERROR(Y96/H96,"0")+IFERROR(Y97/H97,"0")+IFERROR(Y98/H98,"0")+IFERROR(Y99/H99,"0")+IFERROR(Y100/H100,"0")</f>
        <v>2</v>
      </c>
      <c r="Z101" s="575">
        <f>IFERROR(IF(Z95="",0,Z95),"0")+IFERROR(IF(Z96="",0,Z96),"0")+IFERROR(IF(Z97="",0,Z97),"0")+IFERROR(IF(Z98="",0,Z98),"0")+IFERROR(IF(Z99="",0,Z99),"0")+IFERROR(IF(Z100="",0,Z100),"0")</f>
        <v>3.7960000000000001E-2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10</v>
      </c>
      <c r="Y102" s="575">
        <f>IFERROR(SUM(Y95:Y100),"0")</f>
        <v>16.2</v>
      </c>
      <c r="Z102" s="37"/>
      <c r="AA102" s="576"/>
      <c r="AB102" s="576"/>
      <c r="AC102" s="576"/>
    </row>
    <row r="103" spans="1:68" ht="16.5" hidden="1" customHeight="1" x14ac:dyDescent="0.25">
      <c r="A103" s="588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40</v>
      </c>
      <c r="Y118" s="57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42.533333333333331</v>
      </c>
      <c r="BN118" s="64">
        <f>IFERROR(Y118*I118/H118,"0")</f>
        <v>43.065000000000005</v>
      </c>
      <c r="BO118" s="64">
        <f>IFERROR(1/J118*(X118/H118),"0")</f>
        <v>7.7160493827160503E-2</v>
      </c>
      <c r="BP118" s="64">
        <f>IFERROR(1/J118*(Y118/H118),"0")</f>
        <v>7.8125E-2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4.9382716049382722</v>
      </c>
      <c r="Y122" s="575">
        <f>IFERROR(Y118/H118,"0")+IFERROR(Y119/H119,"0")+IFERROR(Y120/H120,"0")+IFERROR(Y121/H121,"0")</f>
        <v>5</v>
      </c>
      <c r="Z122" s="575">
        <f>IFERROR(IF(Z118="",0,Z118),"0")+IFERROR(IF(Z119="",0,Z119),"0")+IFERROR(IF(Z120="",0,Z120),"0")+IFERROR(IF(Z121="",0,Z121),"0")</f>
        <v>9.4899999999999998E-2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40</v>
      </c>
      <c r="Y123" s="575">
        <f>IFERROR(SUM(Y118:Y121),"0")</f>
        <v>40.5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243</v>
      </c>
      <c r="B136" s="54" t="s">
        <v>244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243</v>
      </c>
      <c r="B137" s="54" t="s">
        <v>246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247</v>
      </c>
      <c r="B141" s="54" t="s">
        <v>248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247</v>
      </c>
      <c r="B142" s="54" t="s">
        <v>249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250</v>
      </c>
      <c r="B147" s="54" t="s">
        <v>251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253</v>
      </c>
      <c r="B151" s="54" t="s">
        <v>254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256</v>
      </c>
      <c r="B152" s="54" t="s">
        <v>257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45</v>
      </c>
      <c r="Y153" s="574">
        <f>IFERROR(IF(X153="",0,CEILING((X153/$H153),1)*$H153),"")</f>
        <v>45</v>
      </c>
      <c r="Z153" s="36">
        <f>IFERROR(IF(Y153=0,"",ROUNDUP(Y153/H153,0)*0.01898),"")</f>
        <v>9.4899999999999998E-2</v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47.925000000000004</v>
      </c>
      <c r="BN153" s="64">
        <f>IFERROR(Y153*I153/H153,"0")</f>
        <v>47.925000000000004</v>
      </c>
      <c r="BO153" s="64">
        <f>IFERROR(1/J153*(X153/H153),"0")</f>
        <v>7.8125E-2</v>
      </c>
      <c r="BP153" s="64">
        <f>IFERROR(1/J153*(Y153/H153),"0")</f>
        <v>7.8125E-2</v>
      </c>
    </row>
    <row r="154" spans="1:68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5</v>
      </c>
      <c r="Y154" s="575">
        <f>IFERROR(Y151/H151,"0")+IFERROR(Y152/H152,"0")+IFERROR(Y153/H153,"0")</f>
        <v>5</v>
      </c>
      <c r="Z154" s="575">
        <f>IFERROR(IF(Z151="",0,Z151),"0")+IFERROR(IF(Z152="",0,Z152),"0")+IFERROR(IF(Z153="",0,Z153),"0")</f>
        <v>9.4899999999999998E-2</v>
      </c>
      <c r="AA154" s="576"/>
      <c r="AB154" s="576"/>
      <c r="AC154" s="576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45</v>
      </c>
      <c r="Y155" s="575">
        <f>IFERROR(SUM(Y151:Y153),"0")</f>
        <v>45</v>
      </c>
      <c r="Z155" s="37"/>
      <c r="AA155" s="576"/>
      <c r="AB155" s="576"/>
      <c r="AC155" s="576"/>
    </row>
    <row r="156" spans="1:68" ht="27.75" hidden="1" customHeight="1" x14ac:dyDescent="0.2">
      <c r="A156" s="655" t="s">
        <v>262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263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264</v>
      </c>
      <c r="B159" s="54" t="s">
        <v>265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267</v>
      </c>
      <c r="B163" s="54" t="s">
        <v>268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283</v>
      </c>
      <c r="B169" s="54" t="s">
        <v>284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290</v>
      </c>
      <c r="B175" s="54" t="s">
        <v>291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298</v>
      </c>
      <c r="B177" s="54" t="s">
        <v>299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300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301</v>
      </c>
      <c r="B181" s="54" t="s">
        <v>302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303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304</v>
      </c>
      <c r="B186" s="54" t="s">
        <v>305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309</v>
      </c>
      <c r="B191" s="54" t="s">
        <v>310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312</v>
      </c>
      <c r="B192" s="54" t="s">
        <v>313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314</v>
      </c>
      <c r="B196" s="54" t="s">
        <v>315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334</v>
      </c>
      <c r="B207" s="54" t="s">
        <v>335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340</v>
      </c>
      <c r="B209" s="54" t="s">
        <v>341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hidden="1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358</v>
      </c>
      <c r="B219" s="54" t="s">
        <v>359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361</v>
      </c>
      <c r="B220" s="54" t="s">
        <v>362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364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365</v>
      </c>
      <c r="B225" s="54" t="s">
        <v>366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381</v>
      </c>
      <c r="B231" s="54" t="s">
        <v>382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383</v>
      </c>
      <c r="B235" s="54" t="s">
        <v>384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383</v>
      </c>
      <c r="B236" s="54" t="s">
        <v>386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387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388</v>
      </c>
      <c r="B240" s="54" t="s">
        <v>389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7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392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393</v>
      </c>
      <c r="B244" s="54" t="s">
        <v>394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8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396</v>
      </c>
      <c r="B246" s="54" t="s">
        <v>399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404</v>
      </c>
      <c r="B249" s="54" t="s">
        <v>405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406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407</v>
      </c>
      <c r="B254" s="54" t="s">
        <v>408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413</v>
      </c>
      <c r="B256" s="54" t="s">
        <v>414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416</v>
      </c>
      <c r="B257" s="54" t="s">
        <v>417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419</v>
      </c>
      <c r="B258" s="54" t="s">
        <v>420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423</v>
      </c>
      <c r="B263" s="54" t="s">
        <v>424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425</v>
      </c>
      <c r="B264" s="54" t="s">
        <v>426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428</v>
      </c>
      <c r="B265" s="54" t="s">
        <v>429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431</v>
      </c>
      <c r="B266" s="54" t="s">
        <v>432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435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436</v>
      </c>
      <c r="B271" s="54" t="s">
        <v>437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439</v>
      </c>
      <c r="B272" s="54" t="s">
        <v>440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442</v>
      </c>
      <c r="B273" s="54" t="s">
        <v>443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445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446</v>
      </c>
      <c r="B278" s="54" t="s">
        <v>447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10.8</v>
      </c>
      <c r="Y282" s="574">
        <f>IFERROR(IF(X282="",0,CEILING((X282/$H282),1)*$H282),"")</f>
        <v>10.8</v>
      </c>
      <c r="Z282" s="36">
        <f>IFERROR(IF(Y282=0,"",ROUNDUP(Y282/H282,0)*0.00902),"")</f>
        <v>2.7060000000000001E-2</v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11.430000000000001</v>
      </c>
      <c r="BN282" s="64">
        <f>IFERROR(Y282*I282/H282,"0")</f>
        <v>11.430000000000001</v>
      </c>
      <c r="BO282" s="64">
        <f>IFERROR(1/J282*(X282/H282),"0")</f>
        <v>2.2727272727272728E-2</v>
      </c>
      <c r="BP282" s="64">
        <f>IFERROR(1/J282*(Y282/H282),"0")</f>
        <v>2.2727272727272728E-2</v>
      </c>
    </row>
    <row r="283" spans="1:68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3</v>
      </c>
      <c r="Y283" s="575">
        <f>IFERROR(Y282/H282,"0")</f>
        <v>3</v>
      </c>
      <c r="Z283" s="575">
        <f>IFERROR(IF(Z282="",0,Z282),"0")</f>
        <v>2.7060000000000001E-2</v>
      </c>
      <c r="AA283" s="576"/>
      <c r="AB283" s="576"/>
      <c r="AC283" s="576"/>
    </row>
    <row r="284" spans="1:68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10.8</v>
      </c>
      <c r="Y284" s="575">
        <f>IFERROR(SUM(Y282:Y282),"0")</f>
        <v>10.8</v>
      </c>
      <c r="Z284" s="37"/>
      <c r="AA284" s="576"/>
      <c r="AB284" s="576"/>
      <c r="AC284" s="576"/>
    </row>
    <row r="285" spans="1:68" ht="16.5" hidden="1" customHeight="1" x14ac:dyDescent="0.25">
      <c r="A285" s="588" t="s">
        <v>452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453</v>
      </c>
      <c r="B287" s="54" t="s">
        <v>454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457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458</v>
      </c>
      <c r="B292" s="54" t="s">
        <v>459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50</v>
      </c>
      <c r="Y293" s="574">
        <f t="shared" si="48"/>
        <v>54</v>
      </c>
      <c r="Z293" s="36">
        <f>IFERROR(IF(Y293=0,"",ROUNDUP(Y293/H293,0)*0.01898),"")</f>
        <v>9.4899999999999998E-2</v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52.013888888888886</v>
      </c>
      <c r="BN293" s="64">
        <f t="shared" si="50"/>
        <v>56.17499999999999</v>
      </c>
      <c r="BO293" s="64">
        <f t="shared" si="51"/>
        <v>7.2337962962962965E-2</v>
      </c>
      <c r="BP293" s="64">
        <f t="shared" si="52"/>
        <v>7.8125E-2</v>
      </c>
    </row>
    <row r="294" spans="1:68" ht="27" hidden="1" customHeight="1" x14ac:dyDescent="0.25">
      <c r="A294" s="54" t="s">
        <v>461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4.6296296296296298</v>
      </c>
      <c r="Y298" s="575">
        <f>IFERROR(Y292/H292,"0")+IFERROR(Y293/H293,"0")+IFERROR(Y294/H294,"0")+IFERROR(Y295/H295,"0")+IFERROR(Y296/H296,"0")+IFERROR(Y297/H297,"0")</f>
        <v>5</v>
      </c>
      <c r="Z298" s="575">
        <f>IFERROR(IF(Z292="",0,Z292),"0")+IFERROR(IF(Z293="",0,Z293),"0")+IFERROR(IF(Z294="",0,Z294),"0")+IFERROR(IF(Z295="",0,Z295),"0")+IFERROR(IF(Z296="",0,Z296),"0")+IFERROR(IF(Z297="",0,Z297),"0")</f>
        <v>9.4899999999999998E-2</v>
      </c>
      <c r="AA298" s="576"/>
      <c r="AB298" s="576"/>
      <c r="AC298" s="576"/>
    </row>
    <row r="299" spans="1:68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50</v>
      </c>
      <c r="Y299" s="575">
        <f>IFERROR(SUM(Y292:Y297),"0")</f>
        <v>54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30</v>
      </c>
      <c r="Y301" s="574">
        <f t="shared" ref="Y301:Y307" si="53">IFERROR(IF(X301="",0,CEILING((X301/$H301),1)*$H301),"")</f>
        <v>33.6</v>
      </c>
      <c r="Z301" s="36">
        <f>IFERROR(IF(Y301=0,"",ROUNDUP(Y301/H301,0)*0.00902),"")</f>
        <v>7.2160000000000002E-2</v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31.928571428571427</v>
      </c>
      <c r="BN301" s="64">
        <f t="shared" ref="BN301:BN307" si="55">IFERROR(Y301*I301/H301,"0")</f>
        <v>35.76</v>
      </c>
      <c r="BO301" s="64">
        <f t="shared" ref="BO301:BO307" si="56">IFERROR(1/J301*(X301/H301),"0")</f>
        <v>5.4112554112554112E-2</v>
      </c>
      <c r="BP301" s="64">
        <f t="shared" ref="BP301:BP307" si="57">IFERROR(1/J301*(Y301/H301),"0")</f>
        <v>6.0606060606060608E-2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70</v>
      </c>
      <c r="Y302" s="574">
        <f t="shared" si="53"/>
        <v>71.400000000000006</v>
      </c>
      <c r="Z302" s="36">
        <f>IFERROR(IF(Y302=0,"",ROUNDUP(Y302/H302,0)*0.00902),"")</f>
        <v>0.15334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74.499999999999986</v>
      </c>
      <c r="BN302" s="64">
        <f t="shared" si="55"/>
        <v>75.989999999999995</v>
      </c>
      <c r="BO302" s="64">
        <f t="shared" si="56"/>
        <v>0.12626262626262624</v>
      </c>
      <c r="BP302" s="64">
        <f t="shared" si="57"/>
        <v>0.12878787878787878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23.809523809523807</v>
      </c>
      <c r="Y308" s="575">
        <f>IFERROR(Y301/H301,"0")+IFERROR(Y302/H302,"0")+IFERROR(Y303/H303,"0")+IFERROR(Y304/H304,"0")+IFERROR(Y305/H305,"0")+IFERROR(Y306/H306,"0")+IFERROR(Y307/H307,"0")</f>
        <v>25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0.22550000000000001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100</v>
      </c>
      <c r="Y309" s="575">
        <f>IFERROR(SUM(Y301:Y307),"0")</f>
        <v>105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800</v>
      </c>
      <c r="Y311" s="574">
        <f>IFERROR(IF(X311="",0,CEILING((X311/$H311),1)*$H311),"")</f>
        <v>803.4</v>
      </c>
      <c r="Z311" s="36">
        <f>IFERROR(IF(Y311=0,"",ROUNDUP(Y311/H311,0)*0.01898),"")</f>
        <v>1.9549400000000001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852.61538461538476</v>
      </c>
      <c r="BN311" s="64">
        <f>IFERROR(Y311*I311/H311,"0")</f>
        <v>856.23900000000003</v>
      </c>
      <c r="BO311" s="64">
        <f>IFERROR(1/J311*(X311/H311),"0")</f>
        <v>1.6025641025641026</v>
      </c>
      <c r="BP311" s="64">
        <f>IFERROR(1/J311*(Y311/H311),"0")</f>
        <v>1.609375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102.56410256410257</v>
      </c>
      <c r="Y316" s="575">
        <f>IFERROR(Y311/H311,"0")+IFERROR(Y312/H312,"0")+IFERROR(Y313/H313,"0")+IFERROR(Y314/H314,"0")+IFERROR(Y315/H315,"0")</f>
        <v>103</v>
      </c>
      <c r="Z316" s="575">
        <f>IFERROR(IF(Z311="",0,Z311),"0")+IFERROR(IF(Z312="",0,Z312),"0")+IFERROR(IF(Z313="",0,Z313),"0")+IFERROR(IF(Z314="",0,Z314),"0")+IFERROR(IF(Z315="",0,Z315),"0")</f>
        <v>1.9549400000000001</v>
      </c>
      <c r="AA316" s="576"/>
      <c r="AB316" s="576"/>
      <c r="AC316" s="576"/>
    </row>
    <row r="317" spans="1:68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800</v>
      </c>
      <c r="Y317" s="575">
        <f>IFERROR(SUM(Y311:Y315),"0")</f>
        <v>803.4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174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260</v>
      </c>
      <c r="Y320" s="574">
        <f>IFERROR(IF(X320="",0,CEILING((X320/$H320),1)*$H320),"")</f>
        <v>265.2</v>
      </c>
      <c r="Z320" s="36">
        <f>IFERROR(IF(Y320=0,"",ROUNDUP(Y320/H320,0)*0.01898),"")</f>
        <v>0.64532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277.3</v>
      </c>
      <c r="BN320" s="64">
        <f>IFERROR(Y320*I320/H320,"0")</f>
        <v>282.846</v>
      </c>
      <c r="BO320" s="64">
        <f>IFERROR(1/J320*(X320/H320),"0")</f>
        <v>0.52083333333333337</v>
      </c>
      <c r="BP320" s="64">
        <f>IFERROR(1/J320*(Y320/H320),"0")</f>
        <v>0.53125</v>
      </c>
    </row>
    <row r="321" spans="1:68" ht="16.5" hidden="1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33.333333333333336</v>
      </c>
      <c r="Y322" s="575">
        <f>IFERROR(Y319/H319,"0")+IFERROR(Y320/H320,"0")+IFERROR(Y321/H321,"0")</f>
        <v>34</v>
      </c>
      <c r="Z322" s="575">
        <f>IFERROR(IF(Z319="",0,Z319),"0")+IFERROR(IF(Z320="",0,Z320),"0")+IFERROR(IF(Z321="",0,Z321),"0")</f>
        <v>0.64532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260</v>
      </c>
      <c r="Y323" s="575">
        <f>IFERROR(SUM(Y319:Y321),"0")</f>
        <v>265.2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60</v>
      </c>
      <c r="Y340" s="574">
        <f>IFERROR(IF(X340="",0,CEILING((X340/$H340),1)*$H340),"")</f>
        <v>64.8</v>
      </c>
      <c r="Z340" s="36">
        <f>IFERROR(IF(Y340=0,"",ROUNDUP(Y340/H340,0)*0.01898),"")</f>
        <v>0.15184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63.844444444444449</v>
      </c>
      <c r="BN340" s="64">
        <f>IFERROR(Y340*I340/H340,"0")</f>
        <v>68.951999999999998</v>
      </c>
      <c r="BO340" s="64">
        <f>IFERROR(1/J340*(X340/H340),"0")</f>
        <v>0.11574074074074074</v>
      </c>
      <c r="BP340" s="64">
        <f>IFERROR(1/J340*(Y340/H340),"0")</f>
        <v>0.125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7.4074074074074074</v>
      </c>
      <c r="Y343" s="575">
        <f>IFERROR(Y340/H340,"0")+IFERROR(Y341/H341,"0")+IFERROR(Y342/H342,"0")</f>
        <v>8</v>
      </c>
      <c r="Z343" s="575">
        <f>IFERROR(IF(Z340="",0,Z340),"0")+IFERROR(IF(Z341="",0,Z341),"0")+IFERROR(IF(Z342="",0,Z342),"0")</f>
        <v>0.15184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60</v>
      </c>
      <c r="Y344" s="575">
        <f>IFERROR(SUM(Y340:Y342),"0")</f>
        <v>64.8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hidden="1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15</v>
      </c>
      <c r="Y349" s="574">
        <f t="shared" si="58"/>
        <v>15</v>
      </c>
      <c r="Z349" s="36">
        <f>IFERROR(IF(Y349=0,"",ROUNDUP(Y349/H349,0)*0.02175),"")</f>
        <v>2.1749999999999999E-2</v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15.48</v>
      </c>
      <c r="BN349" s="64">
        <f t="shared" si="60"/>
        <v>15.48</v>
      </c>
      <c r="BO349" s="64">
        <f t="shared" si="61"/>
        <v>2.0833333333333332E-2</v>
      </c>
      <c r="BP349" s="64">
        <f t="shared" si="62"/>
        <v>2.0833333333333332E-2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0">
        <v>4607091383997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160</v>
      </c>
      <c r="Y350" s="574">
        <f t="shared" si="58"/>
        <v>165</v>
      </c>
      <c r="Z350" s="36">
        <f>IFERROR(IF(Y350=0,"",ROUNDUP(Y350/H350,0)*0.02175),"")</f>
        <v>0.23924999999999999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165.12</v>
      </c>
      <c r="BN350" s="64">
        <f t="shared" si="60"/>
        <v>170.28000000000003</v>
      </c>
      <c r="BO350" s="64">
        <f t="shared" si="61"/>
        <v>0.22222222222222221</v>
      </c>
      <c r="BP350" s="64">
        <f t="shared" si="62"/>
        <v>0.22916666666666666</v>
      </c>
    </row>
    <row r="351" spans="1:68" ht="37.5" hidden="1" customHeight="1" x14ac:dyDescent="0.25">
      <c r="A351" s="54" t="s">
        <v>564</v>
      </c>
      <c r="B351" s="54" t="s">
        <v>565</v>
      </c>
      <c r="C351" s="31">
        <v>4301011867</v>
      </c>
      <c r="D351" s="580">
        <v>4680115884830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11.666666666666666</v>
      </c>
      <c r="Y355" s="575">
        <f>IFERROR(Y348/H348,"0")+IFERROR(Y349/H349,"0")+IFERROR(Y350/H350,"0")+IFERROR(Y351/H351,"0")+IFERROR(Y352/H352,"0")+IFERROR(Y353/H353,"0")+IFERROR(Y354/H354,"0")</f>
        <v>12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0.26100000000000001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175</v>
      </c>
      <c r="Y356" s="575">
        <f>IFERROR(SUM(Y348:Y354),"0")</f>
        <v>180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139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300</v>
      </c>
      <c r="Y358" s="574">
        <f>IFERROR(IF(X358="",0,CEILING((X358/$H358),1)*$H358),"")</f>
        <v>300</v>
      </c>
      <c r="Z358" s="36">
        <f>IFERROR(IF(Y358=0,"",ROUNDUP(Y358/H358,0)*0.02175),"")</f>
        <v>0.43499999999999994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309.60000000000002</v>
      </c>
      <c r="BN358" s="64">
        <f>IFERROR(Y358*I358/H358,"0")</f>
        <v>309.60000000000002</v>
      </c>
      <c r="BO358" s="64">
        <f>IFERROR(1/J358*(X358/H358),"0")</f>
        <v>0.41666666666666663</v>
      </c>
      <c r="BP358" s="64">
        <f>IFERROR(1/J358*(Y358/H358),"0")</f>
        <v>0.41666666666666663</v>
      </c>
    </row>
    <row r="359" spans="1:68" ht="16.5" hidden="1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20</v>
      </c>
      <c r="Y360" s="575">
        <f>IFERROR(Y358/H358,"0")+IFERROR(Y359/H359,"0")</f>
        <v>20</v>
      </c>
      <c r="Z360" s="575">
        <f>IFERROR(IF(Z358="",0,Z358),"0")+IFERROR(IF(Z359="",0,Z359),"0")</f>
        <v>0.43499999999999994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300</v>
      </c>
      <c r="Y361" s="575">
        <f>IFERROR(SUM(Y358:Y359),"0")</f>
        <v>300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174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174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4301011778</v>
      </c>
      <c r="D446" s="580">
        <v>4680115880603</v>
      </c>
      <c r="E446" s="581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4301012035</v>
      </c>
      <c r="D447" s="580">
        <v>4680115880603</v>
      </c>
      <c r="E447" s="581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hidden="1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139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hidden="1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idden="1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0</v>
      </c>
      <c r="Y469" s="575">
        <f>IFERROR(Y462/H462,"0")+IFERROR(Y463/H463,"0")+IFERROR(Y464/H464,"0")+IFERROR(Y465/H465,"0")+IFERROR(Y466/H466,"0")+IFERROR(Y467/H467,"0")+IFERROR(Y468/H468,"0")</f>
        <v>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6"/>
      <c r="AB469" s="576"/>
      <c r="AC469" s="576"/>
    </row>
    <row r="470" spans="1:68" hidden="1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0</v>
      </c>
      <c r="Y470" s="575">
        <f>IFERROR(SUM(Y462:Y468),"0")</f>
        <v>0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139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4301020269</v>
      </c>
      <c r="D487" s="580">
        <v>4640242180519</v>
      </c>
      <c r="E487" s="581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4301020400</v>
      </c>
      <c r="D488" s="580">
        <v>4640242180519</v>
      </c>
      <c r="E488" s="581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174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139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2103.3000000000002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2155.8000000000002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2217.7452523402526</v>
      </c>
      <c r="Y514" s="575">
        <f>IFERROR(SUM(BN22:BN510),"0")</f>
        <v>2272.9349999999999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4</v>
      </c>
      <c r="Y515" s="38">
        <f>ROUNDUP(SUM(BP22:BP510),0)</f>
        <v>4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2317.7452523402526</v>
      </c>
      <c r="Y516" s="575">
        <f>GrossWeightTotalR+PalletQtyTotalR*25</f>
        <v>2372.9349999999999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243.87979921313257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250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4.5049599999999996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262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181</v>
      </c>
      <c r="F521" s="603" t="s">
        <v>204</v>
      </c>
      <c r="G521" s="603" t="s">
        <v>237</v>
      </c>
      <c r="H521" s="603" t="s">
        <v>101</v>
      </c>
      <c r="I521" s="603" t="s">
        <v>263</v>
      </c>
      <c r="J521" s="603" t="s">
        <v>303</v>
      </c>
      <c r="K521" s="603" t="s">
        <v>364</v>
      </c>
      <c r="L521" s="603" t="s">
        <v>406</v>
      </c>
      <c r="M521" s="603" t="s">
        <v>422</v>
      </c>
      <c r="N521" s="571"/>
      <c r="O521" s="603" t="s">
        <v>435</v>
      </c>
      <c r="P521" s="603" t="s">
        <v>445</v>
      </c>
      <c r="Q521" s="603" t="s">
        <v>452</v>
      </c>
      <c r="R521" s="603" t="s">
        <v>457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270.89999999999998</v>
      </c>
      <c r="E523" s="46">
        <f>IFERROR(Y89*1,"0")+IFERROR(Y90*1,"0")+IFERROR(Y91*1,"0")+IFERROR(Y95*1,"0")+IFERROR(Y96*1,"0")+IFERROR(Y97*1,"0")+IFERROR(Y98*1,"0")+IFERROR(Y99*1,"0")+IFERROR(Y100*1,"0")</f>
        <v>16.2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40.5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45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10.8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1227.5999999999999</v>
      </c>
      <c r="S523" s="46">
        <f>IFERROR(Y340*1,"0")+IFERROR(Y341*1,"0")+IFERROR(Y342*1,"0")</f>
        <v>64.8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480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23"/>
        <filter val="10,00"/>
        <filter val="10,80"/>
        <filter val="100,00"/>
        <filter val="102,56"/>
        <filter val="11,67"/>
        <filter val="12,04"/>
        <filter val="122,50"/>
        <filter val="130,00"/>
        <filter val="14,26"/>
        <filter val="15,00"/>
        <filter val="160,00"/>
        <filter val="175,00"/>
        <filter val="2 103,30"/>
        <filter val="2 217,75"/>
        <filter val="2 317,75"/>
        <filter val="20,00"/>
        <filter val="22,50"/>
        <filter val="23,81"/>
        <filter val="243,88"/>
        <filter val="260,00"/>
        <filter val="3,00"/>
        <filter val="30,00"/>
        <filter val="300,00"/>
        <filter val="33,33"/>
        <filter val="4"/>
        <filter val="4,63"/>
        <filter val="4,94"/>
        <filter val="40,00"/>
        <filter val="45,00"/>
        <filter val="5,00"/>
        <filter val="50,00"/>
        <filter val="60,00"/>
        <filter val="7,41"/>
        <filter val="70,00"/>
        <filter val="800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2025-07-08T11:06:33Z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