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350C34-20E6-4CC0-A12E-7B176C4925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N119" i="1"/>
  <c r="BM119" i="1"/>
  <c r="Z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75" i="1" l="1"/>
  <c r="BN75" i="1"/>
  <c r="Z75" i="1"/>
  <c r="BP96" i="1"/>
  <c r="BN96" i="1"/>
  <c r="Z96" i="1"/>
  <c r="BP132" i="1"/>
  <c r="BN132" i="1"/>
  <c r="Z132" i="1"/>
  <c r="BP171" i="1"/>
  <c r="BN171" i="1"/>
  <c r="Z171" i="1"/>
  <c r="BP208" i="1"/>
  <c r="BN208" i="1"/>
  <c r="Z208" i="1"/>
  <c r="BP231" i="1"/>
  <c r="BN231" i="1"/>
  <c r="Z231" i="1"/>
  <c r="BP265" i="1"/>
  <c r="BN265" i="1"/>
  <c r="Z265" i="1"/>
  <c r="BP296" i="1"/>
  <c r="BN296" i="1"/>
  <c r="Z296" i="1"/>
  <c r="BP335" i="1"/>
  <c r="BN335" i="1"/>
  <c r="Z335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N57" i="1"/>
  <c r="BP91" i="1"/>
  <c r="BN91" i="1"/>
  <c r="Z91" i="1"/>
  <c r="BP107" i="1"/>
  <c r="BN107" i="1"/>
  <c r="Z107" i="1"/>
  <c r="Y160" i="1"/>
  <c r="BP159" i="1"/>
  <c r="BN159" i="1"/>
  <c r="Z159" i="1"/>
  <c r="Z160" i="1" s="1"/>
  <c r="BP163" i="1"/>
  <c r="BN163" i="1"/>
  <c r="Z163" i="1"/>
  <c r="BP196" i="1"/>
  <c r="BN196" i="1"/>
  <c r="Z196" i="1"/>
  <c r="BP220" i="1"/>
  <c r="BN220" i="1"/>
  <c r="Z220" i="1"/>
  <c r="BP254" i="1"/>
  <c r="BN254" i="1"/>
  <c r="Z254" i="1"/>
  <c r="BP266" i="1"/>
  <c r="BN266" i="1"/>
  <c r="Z266" i="1"/>
  <c r="BP312" i="1"/>
  <c r="BN312" i="1"/>
  <c r="Z312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Z496" i="1" s="1"/>
  <c r="Y65" i="1"/>
  <c r="BP125" i="1"/>
  <c r="BN125" i="1"/>
  <c r="Z125" i="1"/>
  <c r="BP153" i="1"/>
  <c r="BN153" i="1"/>
  <c r="Z153" i="1"/>
  <c r="BP169" i="1"/>
  <c r="BN169" i="1"/>
  <c r="Z169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BP294" i="1"/>
  <c r="BN294" i="1"/>
  <c r="Z294" i="1"/>
  <c r="BP306" i="1"/>
  <c r="BN306" i="1"/>
  <c r="Z306" i="1"/>
  <c r="BP326" i="1"/>
  <c r="BN326" i="1"/>
  <c r="Z326" i="1"/>
  <c r="Y337" i="1"/>
  <c r="BP333" i="1"/>
  <c r="BN333" i="1"/>
  <c r="Z333" i="1"/>
  <c r="Y336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Y138" i="1"/>
  <c r="BP136" i="1"/>
  <c r="BN136" i="1"/>
  <c r="Z136" i="1"/>
  <c r="BP165" i="1"/>
  <c r="BN165" i="1"/>
  <c r="Z165" i="1"/>
  <c r="Y179" i="1"/>
  <c r="BP175" i="1"/>
  <c r="BN175" i="1"/>
  <c r="Z17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Y128" i="1"/>
  <c r="G523" i="1"/>
  <c r="Y134" i="1"/>
  <c r="BP131" i="1"/>
  <c r="BN131" i="1"/>
  <c r="Z131" i="1"/>
  <c r="Z133" i="1" s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Y267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S523" i="1"/>
  <c r="BP349" i="1"/>
  <c r="BN349" i="1"/>
  <c r="Z349" i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BP488" i="1"/>
  <c r="BN488" i="1"/>
  <c r="Z488" i="1"/>
  <c r="BP490" i="1"/>
  <c r="BN490" i="1"/>
  <c r="Z490" i="1"/>
  <c r="Y501" i="1"/>
  <c r="BP499" i="1"/>
  <c r="BN499" i="1"/>
  <c r="Z499" i="1"/>
  <c r="Z501" i="1" l="1"/>
  <c r="Z475" i="1"/>
  <c r="Z416" i="1"/>
  <c r="Z377" i="1"/>
  <c r="Z355" i="1"/>
  <c r="Z274" i="1"/>
  <c r="Z343" i="1"/>
  <c r="Z267" i="1"/>
  <c r="Z237" i="1"/>
  <c r="Z115" i="1"/>
  <c r="Z365" i="1"/>
  <c r="Z127" i="1"/>
  <c r="Z484" i="1"/>
  <c r="Z330" i="1"/>
  <c r="Z423" i="1"/>
  <c r="Y514" i="1"/>
  <c r="Z109" i="1"/>
  <c r="Z506" i="1"/>
  <c r="Z336" i="1"/>
  <c r="Z232" i="1"/>
  <c r="Z250" i="1"/>
  <c r="Z138" i="1"/>
  <c r="Z101" i="1"/>
  <c r="Z71" i="1"/>
  <c r="Z65" i="1"/>
  <c r="Z58" i="1"/>
  <c r="Y517" i="1"/>
  <c r="Y515" i="1"/>
  <c r="Z32" i="1"/>
  <c r="X516" i="1"/>
  <c r="Z298" i="1"/>
  <c r="Z193" i="1"/>
  <c r="Z154" i="1"/>
  <c r="Y516" i="1"/>
  <c r="Z453" i="1"/>
  <c r="Z316" i="1"/>
  <c r="Z491" i="1"/>
  <c r="Z469" i="1"/>
  <c r="Z204" i="1"/>
  <c r="Z80" i="1"/>
  <c r="Z44" i="1"/>
  <c r="Y513" i="1"/>
  <c r="Z216" i="1"/>
  <c r="Z405" i="1"/>
  <c r="Z308" i="1"/>
  <c r="Z122" i="1"/>
  <c r="Z518" i="1" l="1"/>
</calcChain>
</file>

<file path=xl/sharedStrings.xml><?xml version="1.0" encoding="utf-8"?>
<sst xmlns="http://schemas.openxmlformats.org/spreadsheetml/2006/main" count="2307" uniqueCount="825">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</sst>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45848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Четверг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0.54166666666666663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70</v>
      </c>
      <c r="Y41" s="574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12</v>
      </c>
      <c r="Y42" s="574">
        <f>IFERROR(IF(X42="",0,CEILING((X42/$H42),1)*$H42),"")</f>
        <v>12</v>
      </c>
      <c r="Z42" s="36">
        <f>IFERROR(IF(Y42=0,"",ROUNDUP(Y42/H42,0)*0.00902),"")</f>
        <v>2.7060000000000001E-2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12.629999999999999</v>
      </c>
      <c r="BN42" s="64">
        <f>IFERROR(Y42*I42/H42,"0")</f>
        <v>12.629999999999999</v>
      </c>
      <c r="BO42" s="64">
        <f>IFERROR(1/J42*(X42/H42),"0")</f>
        <v>2.2727272727272728E-2</v>
      </c>
      <c r="BP42" s="64">
        <f>IFERROR(1/J42*(Y42/H42),"0")</f>
        <v>2.2727272727272728E-2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9.481481481481481</v>
      </c>
      <c r="Y44" s="575">
        <f>IFERROR(Y41/H41,"0")+IFERROR(Y42/H42,"0")+IFERROR(Y43/H43,"0")</f>
        <v>10</v>
      </c>
      <c r="Z44" s="575">
        <f>IFERROR(IF(Z41="",0,Z41),"0")+IFERROR(IF(Z42="",0,Z42),"0")+IFERROR(IF(Z43="",0,Z43),"0")</f>
        <v>0.15992000000000001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82</v>
      </c>
      <c r="Y45" s="575">
        <f>IFERROR(SUM(Y41:Y43),"0")</f>
        <v>87.600000000000009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hidden="1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hidden="1" customHeight="1" x14ac:dyDescent="0.25">
      <c r="A60" s="590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280</v>
      </c>
      <c r="Y61" s="574">
        <f>IFERROR(IF(X61="",0,CEILING((X61/$H61),1)*$H61),"")</f>
        <v>280.8</v>
      </c>
      <c r="Z61" s="36">
        <f>IFERROR(IF(Y61=0,"",ROUNDUP(Y61/H61,0)*0.01898),"")</f>
        <v>0.49348000000000003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291.27777777777771</v>
      </c>
      <c r="BN61" s="64">
        <f>IFERROR(Y61*I61/H61,"0")</f>
        <v>292.10999999999996</v>
      </c>
      <c r="BO61" s="64">
        <f>IFERROR(1/J61*(X61/H61),"0")</f>
        <v>0.40509259259259256</v>
      </c>
      <c r="BP61" s="64">
        <f>IFERROR(1/J61*(Y61/H61),"0")</f>
        <v>0.40625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25.925925925925924</v>
      </c>
      <c r="Y65" s="575">
        <f>IFERROR(Y61/H61,"0")+IFERROR(Y62/H62,"0")+IFERROR(Y63/H63,"0")+IFERROR(Y64/H64,"0")</f>
        <v>26</v>
      </c>
      <c r="Z65" s="575">
        <f>IFERROR(IF(Z61="",0,Z61),"0")+IFERROR(IF(Z62="",0,Z62),"0")+IFERROR(IF(Z63="",0,Z63),"0")+IFERROR(IF(Z64="",0,Z64),"0")</f>
        <v>0.49348000000000003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280</v>
      </c>
      <c r="Y66" s="575">
        <f>IFERROR(SUM(Y61:Y64),"0")</f>
        <v>280.8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30</v>
      </c>
      <c r="Y89" s="574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2.7777777777777777</v>
      </c>
      <c r="Y92" s="575">
        <f>IFERROR(Y89/H89,"0")+IFERROR(Y90/H90,"0")+IFERROR(Y91/H91,"0")</f>
        <v>3.0000000000000004</v>
      </c>
      <c r="Z92" s="575">
        <f>IFERROR(IF(Z89="",0,Z89),"0")+IFERROR(IF(Z90="",0,Z90),"0")+IFERROR(IF(Z91="",0,Z91),"0")</f>
        <v>5.6940000000000004E-2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30</v>
      </c>
      <c r="Y93" s="575">
        <f>IFERROR(SUM(Y89:Y91),"0")</f>
        <v>32.400000000000006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100</v>
      </c>
      <c r="Y95" s="57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12.345679012345679</v>
      </c>
      <c r="Y101" s="575">
        <f>IFERROR(Y95/H95,"0")+IFERROR(Y96/H96,"0")+IFERROR(Y97/H97,"0")+IFERROR(Y98/H98,"0")+IFERROR(Y99/H99,"0")+IFERROR(Y100/H100,"0")</f>
        <v>13</v>
      </c>
      <c r="Z101" s="575">
        <f>IFERROR(IF(Z95="",0,Z95),"0")+IFERROR(IF(Z96="",0,Z96),"0")+IFERROR(IF(Z97="",0,Z97),"0")+IFERROR(IF(Z98="",0,Z98),"0")+IFERROR(IF(Z99="",0,Z99),"0")+IFERROR(IF(Z100="",0,Z100),"0")</f>
        <v>0.24674000000000001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100</v>
      </c>
      <c r="Y102" s="575">
        <f>IFERROR(SUM(Y95:Y100),"0")</f>
        <v>105.3</v>
      </c>
      <c r="Z102" s="37"/>
      <c r="AA102" s="576"/>
      <c r="AB102" s="576"/>
      <c r="AC102" s="576"/>
    </row>
    <row r="103" spans="1:68" ht="16.5" hidden="1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50</v>
      </c>
      <c r="Y118" s="574">
        <f>IFERROR(IF(X118="",0,CEILING((X118/$H118),1)*$H118),"")</f>
        <v>56.699999999999996</v>
      </c>
      <c r="Z118" s="36">
        <f>IFERROR(IF(Y118=0,"",ROUNDUP(Y118/H118,0)*0.01898),"")</f>
        <v>0.13286000000000001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53.166666666666664</v>
      </c>
      <c r="BN118" s="64">
        <f>IFERROR(Y118*I118/H118,"0")</f>
        <v>60.290999999999997</v>
      </c>
      <c r="BO118" s="64">
        <f>IFERROR(1/J118*(X118/H118),"0")</f>
        <v>9.6450617283950615E-2</v>
      </c>
      <c r="BP118" s="64">
        <f>IFERROR(1/J118*(Y118/H118),"0")</f>
        <v>0.109375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6.1728395061728394</v>
      </c>
      <c r="Y122" s="575">
        <f>IFERROR(Y118/H118,"0")+IFERROR(Y119/H119,"0")+IFERROR(Y120/H120,"0")+IFERROR(Y121/H121,"0")</f>
        <v>7</v>
      </c>
      <c r="Z122" s="575">
        <f>IFERROR(IF(Z118="",0,Z118),"0")+IFERROR(IF(Z119="",0,Z119),"0")+IFERROR(IF(Z120="",0,Z120),"0")+IFERROR(IF(Z121="",0,Z121),"0")</f>
        <v>0.13286000000000001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50</v>
      </c>
      <c r="Y123" s="575">
        <f>IFERROR(SUM(Y118:Y121),"0")</f>
        <v>56.699999999999996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262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hidden="1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7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300</v>
      </c>
      <c r="Y293" s="574">
        <f t="shared" si="48"/>
        <v>302.40000000000003</v>
      </c>
      <c r="Z293" s="36">
        <f>IFERROR(IF(Y293=0,"",ROUNDUP(Y293/H293,0)*0.01898),"")</f>
        <v>0.53144000000000002</v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312.08333333333331</v>
      </c>
      <c r="BN293" s="64">
        <f t="shared" si="50"/>
        <v>314.58000000000004</v>
      </c>
      <c r="BO293" s="64">
        <f t="shared" si="51"/>
        <v>0.43402777777777773</v>
      </c>
      <c r="BP293" s="64">
        <f t="shared" si="52"/>
        <v>0.4375</v>
      </c>
    </row>
    <row r="294" spans="1:68" ht="27" hidden="1" customHeight="1" x14ac:dyDescent="0.25">
      <c r="A294" s="54" t="s">
        <v>461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27.777777777777775</v>
      </c>
      <c r="Y298" s="575">
        <f>IFERROR(Y292/H292,"0")+IFERROR(Y293/H293,"0")+IFERROR(Y294/H294,"0")+IFERROR(Y295/H295,"0")+IFERROR(Y296/H296,"0")+IFERROR(Y297/H297,"0")</f>
        <v>28</v>
      </c>
      <c r="Z298" s="575">
        <f>IFERROR(IF(Z292="",0,Z292),"0")+IFERROR(IF(Z293="",0,Z293),"0")+IFERROR(IF(Z294="",0,Z294),"0")+IFERROR(IF(Z295="",0,Z295),"0")+IFERROR(IF(Z296="",0,Z296),"0")+IFERROR(IF(Z297="",0,Z297),"0")</f>
        <v>0.53144000000000002</v>
      </c>
      <c r="AA298" s="576"/>
      <c r="AB298" s="576"/>
      <c r="AC298" s="576"/>
    </row>
    <row r="299" spans="1:68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300</v>
      </c>
      <c r="Y299" s="575">
        <f>IFERROR(SUM(Y292:Y297),"0")</f>
        <v>302.40000000000003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20</v>
      </c>
      <c r="Y301" s="574">
        <f t="shared" ref="Y301:Y307" si="53">IFERROR(IF(X301="",0,CEILING((X301/$H301),1)*$H301),"")</f>
        <v>21</v>
      </c>
      <c r="Z301" s="36">
        <f>IFERROR(IF(Y301=0,"",ROUNDUP(Y301/H301,0)*0.00902),"")</f>
        <v>4.5100000000000001E-2</v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21.285714285714281</v>
      </c>
      <c r="BN301" s="64">
        <f t="shared" ref="BN301:BN307" si="55">IFERROR(Y301*I301/H301,"0")</f>
        <v>22.349999999999998</v>
      </c>
      <c r="BO301" s="64">
        <f t="shared" ref="BO301:BO307" si="56">IFERROR(1/J301*(X301/H301),"0")</f>
        <v>3.6075036075036072E-2</v>
      </c>
      <c r="BP301" s="64">
        <f t="shared" ref="BP301:BP307" si="57">IFERROR(1/J301*(Y301/H301),"0")</f>
        <v>3.787878787878788E-2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280</v>
      </c>
      <c r="Y302" s="574">
        <f t="shared" si="53"/>
        <v>281.40000000000003</v>
      </c>
      <c r="Z302" s="36">
        <f>IFERROR(IF(Y302=0,"",ROUNDUP(Y302/H302,0)*0.00902),"")</f>
        <v>0.60433999999999999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297.99999999999994</v>
      </c>
      <c r="BN302" s="64">
        <f t="shared" si="55"/>
        <v>299.49</v>
      </c>
      <c r="BO302" s="64">
        <f t="shared" si="56"/>
        <v>0.50505050505050497</v>
      </c>
      <c r="BP302" s="64">
        <f t="shared" si="57"/>
        <v>0.50757575757575757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71.428571428571416</v>
      </c>
      <c r="Y308" s="575">
        <f>IFERROR(Y301/H301,"0")+IFERROR(Y302/H302,"0")+IFERROR(Y303/H303,"0")+IFERROR(Y304/H304,"0")+IFERROR(Y305/H305,"0")+IFERROR(Y306/H306,"0")+IFERROR(Y307/H307,"0")</f>
        <v>72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0.64944000000000002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300</v>
      </c>
      <c r="Y309" s="575">
        <f>IFERROR(SUM(Y301:Y307),"0")</f>
        <v>302.40000000000003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1000</v>
      </c>
      <c r="Y311" s="574">
        <f>IFERROR(IF(X311="",0,CEILING((X311/$H311),1)*$H311),"")</f>
        <v>1006.1999999999999</v>
      </c>
      <c r="Z311" s="36">
        <f>IFERROR(IF(Y311=0,"",ROUNDUP(Y311/H311,0)*0.01898),"")</f>
        <v>2.44842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1065.7692307692307</v>
      </c>
      <c r="BN311" s="64">
        <f>IFERROR(Y311*I311/H311,"0")</f>
        <v>1072.377</v>
      </c>
      <c r="BO311" s="64">
        <f>IFERROR(1/J311*(X311/H311),"0")</f>
        <v>2.0032051282051282</v>
      </c>
      <c r="BP311" s="64">
        <f>IFERROR(1/J311*(Y311/H311),"0")</f>
        <v>2.015625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128.2051282051282</v>
      </c>
      <c r="Y316" s="575">
        <f>IFERROR(Y311/H311,"0")+IFERROR(Y312/H312,"0")+IFERROR(Y313/H313,"0")+IFERROR(Y314/H314,"0")+IFERROR(Y315/H315,"0")</f>
        <v>129</v>
      </c>
      <c r="Z316" s="575">
        <f>IFERROR(IF(Z311="",0,Z311),"0")+IFERROR(IF(Z312="",0,Z312),"0")+IFERROR(IF(Z313="",0,Z313),"0")+IFERROR(IF(Z314="",0,Z314),"0")+IFERROR(IF(Z315="",0,Z315),"0")</f>
        <v>2.44842</v>
      </c>
      <c r="AA316" s="576"/>
      <c r="AB316" s="576"/>
      <c r="AC316" s="576"/>
    </row>
    <row r="317" spans="1:68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1000</v>
      </c>
      <c r="Y317" s="575">
        <f>IFERROR(SUM(Y311:Y315),"0")</f>
        <v>1006.1999999999999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hidden="1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15</v>
      </c>
      <c r="Y327" s="574">
        <f>IFERROR(IF(X327="",0,CEILING((X327/$H327),1)*$H327),"")</f>
        <v>15.2</v>
      </c>
      <c r="Z327" s="36">
        <f>IFERROR(IF(Y327=0,"",ROUNDUP(Y327/H327,0)*0.00902),"")</f>
        <v>4.5100000000000001E-2</v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16.233552631578949</v>
      </c>
      <c r="BN327" s="64">
        <f>IFERROR(Y327*I327/H327,"0")</f>
        <v>16.45</v>
      </c>
      <c r="BO327" s="64">
        <f>IFERROR(1/J327*(X327/H327),"0")</f>
        <v>3.7380382775119618E-2</v>
      </c>
      <c r="BP327" s="64">
        <f>IFERROR(1/J327*(Y327/H327),"0")</f>
        <v>3.787878787878788E-2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4.9342105263157894</v>
      </c>
      <c r="Y330" s="575">
        <f>IFERROR(Y325/H325,"0")+IFERROR(Y326/H326,"0")+IFERROR(Y327/H327,"0")+IFERROR(Y328/H328,"0")+IFERROR(Y329/H329,"0")</f>
        <v>5</v>
      </c>
      <c r="Z330" s="575">
        <f>IFERROR(IF(Z325="",0,Z325),"0")+IFERROR(IF(Z326="",0,Z326),"0")+IFERROR(IF(Z327="",0,Z327),"0")+IFERROR(IF(Z328="",0,Z328),"0")+IFERROR(IF(Z329="",0,Z329),"0")</f>
        <v>4.5100000000000001E-2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15</v>
      </c>
      <c r="Y331" s="575">
        <f>IFERROR(SUM(Y325:Y329),"0")</f>
        <v>15.2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100</v>
      </c>
      <c r="Y340" s="574">
        <f>IFERROR(IF(X340="",0,CEILING((X340/$H340),1)*$H340),"")</f>
        <v>105.3</v>
      </c>
      <c r="Z340" s="36">
        <f>IFERROR(IF(Y340=0,"",ROUNDUP(Y340/H340,0)*0.01898),"")</f>
        <v>0.24674000000000001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106.4074074074074</v>
      </c>
      <c r="BN340" s="64">
        <f>IFERROR(Y340*I340/H340,"0")</f>
        <v>112.047</v>
      </c>
      <c r="BO340" s="64">
        <f>IFERROR(1/J340*(X340/H340),"0")</f>
        <v>0.19290123456790123</v>
      </c>
      <c r="BP340" s="64">
        <f>IFERROR(1/J340*(Y340/H340),"0")</f>
        <v>0.203125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12.345679012345679</v>
      </c>
      <c r="Y343" s="575">
        <f>IFERROR(Y340/H340,"0")+IFERROR(Y341/H341,"0")+IFERROR(Y342/H342,"0")</f>
        <v>13</v>
      </c>
      <c r="Z343" s="575">
        <f>IFERROR(IF(Z340="",0,Z340),"0")+IFERROR(IF(Z341="",0,Z341),"0")+IFERROR(IF(Z342="",0,Z342),"0")</f>
        <v>0.24674000000000001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100</v>
      </c>
      <c r="Y344" s="575">
        <f>IFERROR(SUM(Y340:Y342),"0")</f>
        <v>105.3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90</v>
      </c>
      <c r="Y348" s="574">
        <f t="shared" ref="Y348:Y354" si="58">IFERROR(IF(X348="",0,CEILING((X348/$H348),1)*$H348),"")</f>
        <v>90</v>
      </c>
      <c r="Z348" s="36">
        <f>IFERROR(IF(Y348=0,"",ROUNDUP(Y348/H348,0)*0.02175),"")</f>
        <v>0.1305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92.88000000000001</v>
      </c>
      <c r="BN348" s="64">
        <f t="shared" ref="BN348:BN354" si="60">IFERROR(Y348*I348/H348,"0")</f>
        <v>92.88000000000001</v>
      </c>
      <c r="BO348" s="64">
        <f t="shared" ref="BO348:BO354" si="61">IFERROR(1/J348*(X348/H348),"0")</f>
        <v>0.125</v>
      </c>
      <c r="BP348" s="64">
        <f t="shared" ref="BP348:BP354" si="62">IFERROR(1/J348*(Y348/H348),"0")</f>
        <v>0.125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200</v>
      </c>
      <c r="Y350" s="574">
        <f t="shared" si="58"/>
        <v>210</v>
      </c>
      <c r="Z350" s="36">
        <f>IFERROR(IF(Y350=0,"",ROUNDUP(Y350/H350,0)*0.02175),"")</f>
        <v>0.30449999999999999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206.4</v>
      </c>
      <c r="BN350" s="64">
        <f t="shared" si="60"/>
        <v>216.72</v>
      </c>
      <c r="BO350" s="64">
        <f t="shared" si="61"/>
        <v>0.27777777777777779</v>
      </c>
      <c r="BP350" s="64">
        <f t="shared" si="62"/>
        <v>0.29166666666666663</v>
      </c>
    </row>
    <row r="351" spans="1:68" ht="37.5" hidden="1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19.333333333333336</v>
      </c>
      <c r="Y355" s="575">
        <f>IFERROR(Y348/H348,"0")+IFERROR(Y349/H349,"0")+IFERROR(Y350/H350,"0")+IFERROR(Y351/H351,"0")+IFERROR(Y352/H352,"0")+IFERROR(Y353/H353,"0")+IFERROR(Y354/H354,"0")</f>
        <v>20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0.435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290</v>
      </c>
      <c r="Y356" s="575">
        <f>IFERROR(SUM(Y348:Y354),"0")</f>
        <v>300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139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1000</v>
      </c>
      <c r="Y358" s="574">
        <f>IFERROR(IF(X358="",0,CEILING((X358/$H358),1)*$H358),"")</f>
        <v>1005</v>
      </c>
      <c r="Z358" s="36">
        <f>IFERROR(IF(Y358=0,"",ROUNDUP(Y358/H358,0)*0.02175),"")</f>
        <v>1.4572499999999999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1032</v>
      </c>
      <c r="BN358" s="64">
        <f>IFERROR(Y358*I358/H358,"0")</f>
        <v>1037.1600000000001</v>
      </c>
      <c r="BO358" s="64">
        <f>IFERROR(1/J358*(X358/H358),"0")</f>
        <v>1.3888888888888888</v>
      </c>
      <c r="BP358" s="64">
        <f>IFERROR(1/J358*(Y358/H358),"0")</f>
        <v>1.3958333333333333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66.666666666666671</v>
      </c>
      <c r="Y360" s="575">
        <f>IFERROR(Y358/H358,"0")+IFERROR(Y359/H359,"0")</f>
        <v>67</v>
      </c>
      <c r="Z360" s="575">
        <f>IFERROR(IF(Z358="",0,Z358),"0")+IFERROR(IF(Z359="",0,Z359),"0")</f>
        <v>1.4572499999999999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1000</v>
      </c>
      <c r="Y361" s="575">
        <f>IFERROR(SUM(Y358:Y359),"0")</f>
        <v>1005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240</v>
      </c>
      <c r="Y384" s="574">
        <f>IFERROR(IF(X384="",0,CEILING((X384/$H384),1)*$H384),"")</f>
        <v>243</v>
      </c>
      <c r="Z384" s="36">
        <f>IFERROR(IF(Y384=0,"",ROUNDUP(Y384/H384,0)*0.01898),"")</f>
        <v>0.51246000000000003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253.84</v>
      </c>
      <c r="BN384" s="64">
        <f>IFERROR(Y384*I384/H384,"0")</f>
        <v>257.01300000000003</v>
      </c>
      <c r="BO384" s="64">
        <f>IFERROR(1/J384*(X384/H384),"0")</f>
        <v>0.41666666666666669</v>
      </c>
      <c r="BP384" s="64">
        <f>IFERROR(1/J384*(Y384/H384),"0")</f>
        <v>0.421875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26.666666666666668</v>
      </c>
      <c r="Y386" s="575">
        <f>IFERROR(Y384/H384,"0")+IFERROR(Y385/H385,"0")</f>
        <v>27</v>
      </c>
      <c r="Z386" s="575">
        <f>IFERROR(IF(Z384="",0,Z384),"0")+IFERROR(IF(Z385="",0,Z385),"0")</f>
        <v>0.51246000000000003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240</v>
      </c>
      <c r="Y387" s="575">
        <f>IFERROR(SUM(Y384:Y385),"0")</f>
        <v>243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12</v>
      </c>
      <c r="Y395" s="574">
        <f t="shared" ref="Y395:Y404" si="63">IFERROR(IF(X395="",0,CEILING((X395/$H395),1)*$H395),"")</f>
        <v>16.200000000000003</v>
      </c>
      <c r="Z395" s="36">
        <f>IFERROR(IF(Y395=0,"",ROUNDUP(Y395/H395,0)*0.00902),"")</f>
        <v>2.7060000000000001E-2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12.466666666666667</v>
      </c>
      <c r="BN395" s="64">
        <f t="shared" ref="BN395:BN404" si="65">IFERROR(Y395*I395/H395,"0")</f>
        <v>16.830000000000002</v>
      </c>
      <c r="BO395" s="64">
        <f t="shared" ref="BO395:BO404" si="66">IFERROR(1/J395*(X395/H395),"0")</f>
        <v>1.6835016835016831E-2</v>
      </c>
      <c r="BP395" s="64">
        <f t="shared" ref="BP395:BP404" si="67">IFERROR(1/J395*(Y395/H395),"0")</f>
        <v>2.2727272727272731E-2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20</v>
      </c>
      <c r="Y398" s="574">
        <f t="shared" si="63"/>
        <v>21.6</v>
      </c>
      <c r="Z398" s="36">
        <f>IFERROR(IF(Y398=0,"",ROUNDUP(Y398/H398,0)*0.00902),"")</f>
        <v>3.6080000000000001E-2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20.777777777777779</v>
      </c>
      <c r="BN398" s="64">
        <f t="shared" si="65"/>
        <v>22.44</v>
      </c>
      <c r="BO398" s="64">
        <f t="shared" si="66"/>
        <v>2.8058361391694722E-2</v>
      </c>
      <c r="BP398" s="64">
        <f t="shared" si="67"/>
        <v>3.0303030303030304E-2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5.9259259259259256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7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6.3140000000000002E-2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32</v>
      </c>
      <c r="Y406" s="575">
        <f>IFERROR(SUM(Y395:Y404),"0")</f>
        <v>37.800000000000004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20</v>
      </c>
      <c r="Y419" s="574">
        <f>IFERROR(IF(X419="",0,CEILING((X419/$H419),1)*$H419),"")</f>
        <v>21.6</v>
      </c>
      <c r="Z419" s="36">
        <f>IFERROR(IF(Y419=0,"",ROUNDUP(Y419/H419,0)*0.00902),"")</f>
        <v>3.6080000000000001E-2</v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20.777777777777779</v>
      </c>
      <c r="BN419" s="64">
        <f>IFERROR(Y419*I419/H419,"0")</f>
        <v>22.44</v>
      </c>
      <c r="BO419" s="64">
        <f>IFERROR(1/J419*(X419/H419),"0")</f>
        <v>2.8058361391694722E-2</v>
      </c>
      <c r="BP419" s="64">
        <f>IFERROR(1/J419*(Y419/H419),"0")</f>
        <v>3.0303030303030304E-2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3.7037037037037033</v>
      </c>
      <c r="Y423" s="575">
        <f>IFERROR(Y419/H419,"0")+IFERROR(Y420/H420,"0")+IFERROR(Y421/H421,"0")+IFERROR(Y422/H422,"0")</f>
        <v>4</v>
      </c>
      <c r="Z423" s="575">
        <f>IFERROR(IF(Z419="",0,Z419),"0")+IFERROR(IF(Z420="",0,Z420),"0")+IFERROR(IF(Z421="",0,Z421),"0")+IFERROR(IF(Z422="",0,Z422),"0")</f>
        <v>3.6080000000000001E-2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20</v>
      </c>
      <c r="Y424" s="575">
        <f>IFERROR(SUM(Y419:Y422),"0")</f>
        <v>21.6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50</v>
      </c>
      <c r="Y440" s="574">
        <f t="shared" si="69"/>
        <v>52.800000000000004</v>
      </c>
      <c r="Z440" s="36">
        <f t="shared" si="70"/>
        <v>0.1196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53.409090909090907</v>
      </c>
      <c r="BN440" s="64">
        <f t="shared" si="72"/>
        <v>56.400000000000006</v>
      </c>
      <c r="BO440" s="64">
        <f t="shared" si="73"/>
        <v>9.1054778554778545E-2</v>
      </c>
      <c r="BP440" s="64">
        <f t="shared" si="74"/>
        <v>9.6153846153846159E-2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9.4696969696969688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0.1196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50</v>
      </c>
      <c r="Y454" s="575">
        <f>IFERROR(SUM(Y438:Y452),"0")</f>
        <v>52.800000000000004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139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370</v>
      </c>
      <c r="Y456" s="574">
        <f>IFERROR(IF(X456="",0,CEILING((X456/$H456),1)*$H456),"")</f>
        <v>374.88</v>
      </c>
      <c r="Z456" s="36">
        <f>IFERROR(IF(Y456=0,"",ROUNDUP(Y456/H456,0)*0.01196),"")</f>
        <v>0.84916000000000003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395.22727272727263</v>
      </c>
      <c r="BN456" s="64">
        <f>IFERROR(Y456*I456/H456,"0")</f>
        <v>400.43999999999994</v>
      </c>
      <c r="BO456" s="64">
        <f>IFERROR(1/J456*(X456/H456),"0")</f>
        <v>0.67380536130536139</v>
      </c>
      <c r="BP456" s="64">
        <f>IFERROR(1/J456*(Y456/H456),"0")</f>
        <v>0.68269230769230771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70.075757575757578</v>
      </c>
      <c r="Y459" s="575">
        <f>IFERROR(Y456/H456,"0")+IFERROR(Y457/H457,"0")+IFERROR(Y458/H458,"0")</f>
        <v>71</v>
      </c>
      <c r="Z459" s="575">
        <f>IFERROR(IF(Z456="",0,Z456),"0")+IFERROR(IF(Z457="",0,Z457),"0")+IFERROR(IF(Z458="",0,Z458),"0")</f>
        <v>0.84916000000000003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370</v>
      </c>
      <c r="Y460" s="575">
        <f>IFERROR(SUM(Y456:Y458),"0")</f>
        <v>374.88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40</v>
      </c>
      <c r="Y463" s="574">
        <f t="shared" si="75"/>
        <v>42.24</v>
      </c>
      <c r="Z463" s="36">
        <f>IFERROR(IF(Y463=0,"",ROUNDUP(Y463/H463,0)*0.01196),"")</f>
        <v>9.5680000000000001E-2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42.727272727272727</v>
      </c>
      <c r="BN463" s="64">
        <f t="shared" si="77"/>
        <v>45.12</v>
      </c>
      <c r="BO463" s="64">
        <f t="shared" si="78"/>
        <v>7.2843822843822847E-2</v>
      </c>
      <c r="BP463" s="64">
        <f t="shared" si="79"/>
        <v>7.6923076923076927E-2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100</v>
      </c>
      <c r="Y464" s="574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106.81818181818181</v>
      </c>
      <c r="BN464" s="64">
        <f t="shared" si="77"/>
        <v>107.16</v>
      </c>
      <c r="BO464" s="64">
        <f t="shared" si="78"/>
        <v>0.18210955710955709</v>
      </c>
      <c r="BP464" s="64">
        <f t="shared" si="79"/>
        <v>0.18269230769230771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26.515151515151512</v>
      </c>
      <c r="Y469" s="575">
        <f>IFERROR(Y462/H462,"0")+IFERROR(Y463/H463,"0")+IFERROR(Y464/H464,"0")+IFERROR(Y465/H465,"0")+IFERROR(Y466/H466,"0")+IFERROR(Y467/H467,"0")+IFERROR(Y468/H468,"0")</f>
        <v>27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0.32291999999999998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140</v>
      </c>
      <c r="Y470" s="575">
        <f>IFERROR(SUM(Y462:Y468),"0")</f>
        <v>142.56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110</v>
      </c>
      <c r="Y482" s="574">
        <f>IFERROR(IF(X482="",0,CEILING((X482/$H482),1)*$H482),"")</f>
        <v>120</v>
      </c>
      <c r="Z482" s="36">
        <f>IFERROR(IF(Y482=0,"",ROUNDUP(Y482/H482,0)*0.01898),"")</f>
        <v>0.1898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113.98750000000001</v>
      </c>
      <c r="BN482" s="64">
        <f>IFERROR(Y482*I482/H482,"0")</f>
        <v>124.35000000000001</v>
      </c>
      <c r="BO482" s="64">
        <f>IFERROR(1/J482*(X482/H482),"0")</f>
        <v>0.14322916666666666</v>
      </c>
      <c r="BP482" s="64">
        <f>IFERROR(1/J482*(Y482/H482),"0")</f>
        <v>0.15625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9.1666666666666661</v>
      </c>
      <c r="Y484" s="575">
        <f>IFERROR(Y480/H480,"0")+IFERROR(Y481/H481,"0")+IFERROR(Y482/H482,"0")+IFERROR(Y483/H483,"0")</f>
        <v>10</v>
      </c>
      <c r="Z484" s="575">
        <f>IFERROR(IF(Z480="",0,Z480),"0")+IFERROR(IF(Z481="",0,Z481),"0")+IFERROR(IF(Z482="",0,Z482),"0")+IFERROR(IF(Z483="",0,Z483),"0")</f>
        <v>0.1898</v>
      </c>
      <c r="AA484" s="576"/>
      <c r="AB484" s="576"/>
      <c r="AC484" s="576"/>
    </row>
    <row r="485" spans="1:68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110</v>
      </c>
      <c r="Y485" s="575">
        <f>IFERROR(SUM(Y480:Y483),"0")</f>
        <v>120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139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139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4509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4591.9400000000005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4738.6004084609358</v>
      </c>
      <c r="Y514" s="575">
        <f>IFERROR(SUM(BN22:BN510),"0")</f>
        <v>4825.6749999999993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8</v>
      </c>
      <c r="Y515" s="38">
        <f>ROUNDUP(SUM(BP22:BP510),0)</f>
        <v>8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4938.6004084609358</v>
      </c>
      <c r="Y516" s="575">
        <f>GrossWeightTotalR+PalletQtyTotalR*25</f>
        <v>5025.6749999999993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538.91863967741165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549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8.9964899999999979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262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181</v>
      </c>
      <c r="F521" s="603" t="s">
        <v>204</v>
      </c>
      <c r="G521" s="603" t="s">
        <v>237</v>
      </c>
      <c r="H521" s="603" t="s">
        <v>101</v>
      </c>
      <c r="I521" s="603" t="s">
        <v>263</v>
      </c>
      <c r="J521" s="603" t="s">
        <v>303</v>
      </c>
      <c r="K521" s="603" t="s">
        <v>364</v>
      </c>
      <c r="L521" s="603" t="s">
        <v>406</v>
      </c>
      <c r="M521" s="603" t="s">
        <v>422</v>
      </c>
      <c r="N521" s="571"/>
      <c r="O521" s="603" t="s">
        <v>435</v>
      </c>
      <c r="P521" s="603" t="s">
        <v>445</v>
      </c>
      <c r="Q521" s="603" t="s">
        <v>452</v>
      </c>
      <c r="R521" s="603" t="s">
        <v>457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87.600000000000009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280.8</v>
      </c>
      <c r="E523" s="46">
        <f>IFERROR(Y89*1,"0")+IFERROR(Y90*1,"0")+IFERROR(Y91*1,"0")+IFERROR(Y95*1,"0")+IFERROR(Y96*1,"0")+IFERROR(Y97*1,"0")+IFERROR(Y98*1,"0")+IFERROR(Y99*1,"0")+IFERROR(Y100*1,"0")</f>
        <v>137.69999999999999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56.699999999999996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1626.2</v>
      </c>
      <c r="S523" s="46">
        <f>IFERROR(Y340*1,"0")+IFERROR(Y341*1,"0")+IFERROR(Y342*1,"0")</f>
        <v>105.3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1305</v>
      </c>
      <c r="U523" s="46">
        <f>IFERROR(Y373*1,"0")+IFERROR(Y374*1,"0")+IFERROR(Y375*1,"0")+IFERROR(Y376*1,"0")+IFERROR(Y380*1,"0")+IFERROR(Y384*1,"0")+IFERROR(Y385*1,"0")+IFERROR(Y389*1,"0")</f>
        <v>243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37.800000000000004</v>
      </c>
      <c r="W523" s="46">
        <f>IFERROR(Y414*1,"0")+IFERROR(Y415*1,"0")+IFERROR(Y419*1,"0")+IFERROR(Y420*1,"0")+IFERROR(Y421*1,"0")+IFERROR(Y422*1,"0")</f>
        <v>21.6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570.24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120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10,00"/>
        <filter val="12,00"/>
        <filter val="12,35"/>
        <filter val="128,21"/>
        <filter val="140,00"/>
        <filter val="15,00"/>
        <filter val="19,33"/>
        <filter val="2,78"/>
        <filter val="20,00"/>
        <filter val="200,00"/>
        <filter val="240,00"/>
        <filter val="25,93"/>
        <filter val="26,52"/>
        <filter val="26,67"/>
        <filter val="27,78"/>
        <filter val="280,00"/>
        <filter val="290,00"/>
        <filter val="3,70"/>
        <filter val="30,00"/>
        <filter val="300,00"/>
        <filter val="32,00"/>
        <filter val="370,00"/>
        <filter val="4 509,00"/>
        <filter val="4 738,60"/>
        <filter val="4 938,60"/>
        <filter val="4,93"/>
        <filter val="40,00"/>
        <filter val="5,93"/>
        <filter val="50,00"/>
        <filter val="538,92"/>
        <filter val="6,17"/>
        <filter val="66,67"/>
        <filter val="70,00"/>
        <filter val="70,08"/>
        <filter val="71,43"/>
        <filter val="8"/>
        <filter val="82,00"/>
        <filter val="9,17"/>
        <filter val="9,47"/>
        <filter val="9,48"/>
        <filter val="90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