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C3182C-72E1-4D12-B22E-51D72507F6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P490" i="2" s="1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BP481" i="2" s="1"/>
  <c r="BO480" i="2"/>
  <c r="BM480" i="2"/>
  <c r="Y480" i="2"/>
  <c r="BP480" i="2" s="1"/>
  <c r="X476" i="2"/>
  <c r="X475" i="2"/>
  <c r="BO474" i="2"/>
  <c r="BM474" i="2"/>
  <c r="Y474" i="2"/>
  <c r="BP474" i="2" s="1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Z448" i="2" s="1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BP438" i="2" s="1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P420" i="2" s="1"/>
  <c r="P420" i="2"/>
  <c r="BO419" i="2"/>
  <c r="BM419" i="2"/>
  <c r="Y419" i="2"/>
  <c r="P419" i="2"/>
  <c r="X417" i="2"/>
  <c r="X416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Y387" i="2" s="1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N373" i="2" s="1"/>
  <c r="P373" i="2"/>
  <c r="X370" i="2"/>
  <c r="X369" i="2"/>
  <c r="BO368" i="2"/>
  <c r="BM368" i="2"/>
  <c r="Y368" i="2"/>
  <c r="Y370" i="2" s="1"/>
  <c r="P368" i="2"/>
  <c r="X366" i="2"/>
  <c r="X365" i="2"/>
  <c r="BO364" i="2"/>
  <c r="BM364" i="2"/>
  <c r="Y364" i="2"/>
  <c r="BN364" i="2" s="1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P327" i="2"/>
  <c r="BO327" i="2"/>
  <c r="BN327" i="2"/>
  <c r="BM327" i="2"/>
  <c r="Z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Y289" i="2"/>
  <c r="X289" i="2"/>
  <c r="Y288" i="2"/>
  <c r="X288" i="2"/>
  <c r="BP287" i="2"/>
  <c r="BO287" i="2"/>
  <c r="BN287" i="2"/>
  <c r="BM287" i="2"/>
  <c r="Z287" i="2"/>
  <c r="Z288" i="2" s="1"/>
  <c r="Y287" i="2"/>
  <c r="Q523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P266" i="2" s="1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Z254" i="2"/>
  <c r="Y254" i="2"/>
  <c r="BP254" i="2" s="1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BO244" i="2"/>
  <c r="BM244" i="2"/>
  <c r="Y244" i="2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P236" i="2"/>
  <c r="BO235" i="2"/>
  <c r="BM235" i="2"/>
  <c r="Y235" i="2"/>
  <c r="BP235" i="2" s="1"/>
  <c r="P235" i="2"/>
  <c r="X233" i="2"/>
  <c r="X232" i="2"/>
  <c r="BO231" i="2"/>
  <c r="BM231" i="2"/>
  <c r="Y231" i="2"/>
  <c r="BN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BN220" i="2" s="1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Y189" i="2"/>
  <c r="X189" i="2"/>
  <c r="X188" i="2"/>
  <c r="BO187" i="2"/>
  <c r="BN187" i="2"/>
  <c r="BM187" i="2"/>
  <c r="Z187" i="2"/>
  <c r="Y187" i="2"/>
  <c r="P187" i="2"/>
  <c r="BO186" i="2"/>
  <c r="BN186" i="2"/>
  <c r="BM186" i="2"/>
  <c r="Z186" i="2"/>
  <c r="Y186" i="2"/>
  <c r="BP186" i="2" s="1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BP151" i="2" s="1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Z56" i="2" l="1"/>
  <c r="BN56" i="2"/>
  <c r="Z167" i="2"/>
  <c r="Z229" i="2"/>
  <c r="BN229" i="2"/>
  <c r="Z397" i="2"/>
  <c r="BN397" i="2"/>
  <c r="Z398" i="2"/>
  <c r="BN398" i="2"/>
  <c r="Z408" i="2"/>
  <c r="BN408" i="2"/>
  <c r="Z420" i="2"/>
  <c r="BN420" i="2"/>
  <c r="BP43" i="2"/>
  <c r="Z69" i="2"/>
  <c r="BN69" i="2"/>
  <c r="Z142" i="2"/>
  <c r="Z175" i="2"/>
  <c r="BN175" i="2"/>
  <c r="Z220" i="2"/>
  <c r="Z235" i="2"/>
  <c r="BN235" i="2"/>
  <c r="Y237" i="2"/>
  <c r="Z240" i="2"/>
  <c r="Z241" i="2" s="1"/>
  <c r="BN240" i="2"/>
  <c r="BP240" i="2"/>
  <c r="Y241" i="2"/>
  <c r="Z245" i="2"/>
  <c r="BN245" i="2"/>
  <c r="Z335" i="2"/>
  <c r="Z452" i="2"/>
  <c r="BN452" i="2"/>
  <c r="Z463" i="2"/>
  <c r="BN463" i="2"/>
  <c r="Y154" i="2"/>
  <c r="BP28" i="2"/>
  <c r="BP53" i="2"/>
  <c r="BP63" i="2"/>
  <c r="Z74" i="2"/>
  <c r="BN74" i="2"/>
  <c r="Z79" i="2"/>
  <c r="BN79" i="2"/>
  <c r="E523" i="2"/>
  <c r="Z100" i="2"/>
  <c r="BN100" i="2"/>
  <c r="Z126" i="2"/>
  <c r="BN126" i="2"/>
  <c r="Z147" i="2"/>
  <c r="Z148" i="2" s="1"/>
  <c r="BN147" i="2"/>
  <c r="BP147" i="2"/>
  <c r="Y148" i="2"/>
  <c r="Z151" i="2"/>
  <c r="BN151" i="2"/>
  <c r="Z152" i="2"/>
  <c r="BN152" i="2"/>
  <c r="Z168" i="2"/>
  <c r="Y179" i="2"/>
  <c r="Z177" i="2"/>
  <c r="Z227" i="2"/>
  <c r="Z231" i="2"/>
  <c r="Z248" i="2"/>
  <c r="BN248" i="2"/>
  <c r="Z256" i="2"/>
  <c r="BN256" i="2"/>
  <c r="Y268" i="2"/>
  <c r="Z266" i="2"/>
  <c r="BN266" i="2"/>
  <c r="Z296" i="2"/>
  <c r="BN296" i="2"/>
  <c r="Z303" i="2"/>
  <c r="BN303" i="2"/>
  <c r="Z329" i="2"/>
  <c r="BN329" i="2"/>
  <c r="Z342" i="2"/>
  <c r="BN342" i="2"/>
  <c r="Z354" i="2"/>
  <c r="BN354" i="2"/>
  <c r="Z373" i="2"/>
  <c r="Z374" i="2"/>
  <c r="BN374" i="2"/>
  <c r="BP384" i="2"/>
  <c r="Y410" i="2"/>
  <c r="BP415" i="2"/>
  <c r="Z438" i="2"/>
  <c r="BN438" i="2"/>
  <c r="Z447" i="2"/>
  <c r="BP449" i="2"/>
  <c r="Z466" i="2"/>
  <c r="BN466" i="2"/>
  <c r="Z474" i="2"/>
  <c r="BN474" i="2"/>
  <c r="Z480" i="2"/>
  <c r="BN480" i="2"/>
  <c r="Z483" i="2"/>
  <c r="BN483" i="2"/>
  <c r="Z490" i="2"/>
  <c r="F9" i="2"/>
  <c r="J9" i="2"/>
  <c r="Z364" i="2"/>
  <c r="BN207" i="2"/>
  <c r="BP118" i="2"/>
  <c r="Y139" i="2"/>
  <c r="BP364" i="2"/>
  <c r="Z384" i="2"/>
  <c r="Z207" i="2"/>
  <c r="BN165" i="2"/>
  <c r="BP165" i="2"/>
  <c r="BN254" i="2"/>
  <c r="BN456" i="2"/>
  <c r="BN199" i="2"/>
  <c r="Z209" i="2"/>
  <c r="F523" i="2"/>
  <c r="BN118" i="2"/>
  <c r="Y123" i="2"/>
  <c r="BN384" i="2"/>
  <c r="BN302" i="2"/>
  <c r="Z302" i="2"/>
  <c r="BN368" i="2"/>
  <c r="Y356" i="2"/>
  <c r="Y361" i="2"/>
  <c r="Z456" i="2"/>
  <c r="BP209" i="2"/>
  <c r="Z368" i="2"/>
  <c r="Z369" i="2" s="1"/>
  <c r="Y369" i="2"/>
  <c r="BP368" i="2"/>
  <c r="Z199" i="2"/>
  <c r="Y205" i="2"/>
  <c r="Z197" i="2"/>
  <c r="BP197" i="2"/>
  <c r="X513" i="2"/>
  <c r="Z188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Z365" i="2" s="1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Z178" i="2" s="1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BP385" i="2"/>
  <c r="BN385" i="2"/>
  <c r="Z385" i="2"/>
  <c r="Z386" i="2" s="1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42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BN55" i="2"/>
  <c r="Y58" i="2"/>
  <c r="BN215" i="2"/>
  <c r="Z226" i="2"/>
  <c r="Z236" i="2"/>
  <c r="Z237" i="2" s="1"/>
  <c r="Z246" i="2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52" i="2"/>
  <c r="Z375" i="2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Y160" i="2"/>
  <c r="Y193" i="2"/>
  <c r="Z28" i="2"/>
  <c r="BN42" i="2"/>
  <c r="Z53" i="2"/>
  <c r="Z63" i="2"/>
  <c r="BN75" i="2"/>
  <c r="Y86" i="2"/>
  <c r="Z112" i="2"/>
  <c r="BP114" i="2"/>
  <c r="Y127" i="2"/>
  <c r="BP137" i="2"/>
  <c r="Y149" i="2"/>
  <c r="Z170" i="2"/>
  <c r="Z203" i="2"/>
  <c r="Z213" i="2"/>
  <c r="BP215" i="2"/>
  <c r="BN226" i="2"/>
  <c r="BN236" i="2"/>
  <c r="BN246" i="2"/>
  <c r="BN257" i="2"/>
  <c r="Z319" i="2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97" i="2"/>
  <c r="Z307" i="2"/>
  <c r="BN319" i="2"/>
  <c r="Z402" i="2"/>
  <c r="Z444" i="2"/>
  <c r="BN481" i="2"/>
  <c r="Z505" i="2"/>
  <c r="Y485" i="2"/>
  <c r="G523" i="2"/>
  <c r="Y512" i="2"/>
  <c r="Z274" i="2" l="1"/>
  <c r="Z172" i="2"/>
  <c r="Z65" i="2"/>
  <c r="Z154" i="2"/>
  <c r="Z377" i="2"/>
  <c r="Z343" i="2"/>
  <c r="Z250" i="2"/>
  <c r="Z232" i="2"/>
  <c r="Z44" i="2"/>
  <c r="Z330" i="2"/>
  <c r="Z221" i="2"/>
  <c r="Z127" i="2"/>
  <c r="Z298" i="2"/>
  <c r="Z506" i="2"/>
  <c r="Z92" i="2"/>
  <c r="Z459" i="2"/>
  <c r="Z322" i="2"/>
  <c r="Z216" i="2"/>
  <c r="Z204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<sst xmlns="http://schemas.openxmlformats.org/spreadsheetml/2006/main" count="3831" uniqueCount="826">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</sst>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6" t="s">
        <v>26</v>
      </c>
      <c r="E1" s="906"/>
      <c r="F1" s="906"/>
      <c r="G1" s="14" t="s">
        <v>66</v>
      </c>
      <c r="H1" s="906" t="s">
        <v>46</v>
      </c>
      <c r="I1" s="906"/>
      <c r="J1" s="906"/>
      <c r="K1" s="906"/>
      <c r="L1" s="906"/>
      <c r="M1" s="906"/>
      <c r="N1" s="906"/>
      <c r="O1" s="906"/>
      <c r="P1" s="906"/>
      <c r="Q1" s="906"/>
      <c r="R1" s="907" t="s">
        <v>67</v>
      </c>
      <c r="S1" s="908"/>
      <c r="T1" s="9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9"/>
      <c r="R2" s="909"/>
      <c r="S2" s="909"/>
      <c r="T2" s="909"/>
      <c r="U2" s="909"/>
      <c r="V2" s="909"/>
      <c r="W2" s="9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9"/>
      <c r="Q3" s="909"/>
      <c r="R3" s="909"/>
      <c r="S3" s="909"/>
      <c r="T3" s="909"/>
      <c r="U3" s="909"/>
      <c r="V3" s="909"/>
      <c r="W3" s="9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88" t="s">
        <v>8</v>
      </c>
      <c r="B5" s="888"/>
      <c r="C5" s="888"/>
      <c r="D5" s="910"/>
      <c r="E5" s="910"/>
      <c r="F5" s="911" t="s">
        <v>14</v>
      </c>
      <c r="G5" s="911"/>
      <c r="H5" s="910" t="s">
        <v>825</v>
      </c>
      <c r="I5" s="910"/>
      <c r="J5" s="910"/>
      <c r="K5" s="910"/>
      <c r="L5" s="910"/>
      <c r="M5" s="910"/>
      <c r="N5" s="72"/>
      <c r="P5" s="27" t="s">
        <v>4</v>
      </c>
      <c r="Q5" s="912">
        <v>45848</v>
      </c>
      <c r="R5" s="912"/>
      <c r="T5" s="913" t="s">
        <v>3</v>
      </c>
      <c r="U5" s="914"/>
      <c r="V5" s="915" t="s">
        <v>811</v>
      </c>
      <c r="W5" s="916"/>
      <c r="AB5" s="59"/>
      <c r="AC5" s="59"/>
      <c r="AD5" s="59"/>
      <c r="AE5" s="59"/>
    </row>
    <row r="6" spans="1:32" s="17" customFormat="1" ht="24" customHeight="1" x14ac:dyDescent="0.2">
      <c r="A6" s="888" t="s">
        <v>1</v>
      </c>
      <c r="B6" s="888"/>
      <c r="C6" s="888"/>
      <c r="D6" s="889" t="s">
        <v>75</v>
      </c>
      <c r="E6" s="889"/>
      <c r="F6" s="889"/>
      <c r="G6" s="889"/>
      <c r="H6" s="889"/>
      <c r="I6" s="889"/>
      <c r="J6" s="889"/>
      <c r="K6" s="889"/>
      <c r="L6" s="889"/>
      <c r="M6" s="889"/>
      <c r="N6" s="73"/>
      <c r="P6" s="27" t="s">
        <v>27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890"/>
      <c r="T6" s="891" t="s">
        <v>5</v>
      </c>
      <c r="U6" s="892"/>
      <c r="V6" s="893" t="s">
        <v>69</v>
      </c>
      <c r="W6" s="8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9" t="str">
        <f>IFERROR(VLOOKUP(DeliveryAddress,Table,3,0),1)</f>
        <v>1</v>
      </c>
      <c r="E7" s="900"/>
      <c r="F7" s="900"/>
      <c r="G7" s="900"/>
      <c r="H7" s="900"/>
      <c r="I7" s="900"/>
      <c r="J7" s="900"/>
      <c r="K7" s="900"/>
      <c r="L7" s="900"/>
      <c r="M7" s="901"/>
      <c r="N7" s="74"/>
      <c r="P7" s="29"/>
      <c r="Q7" s="48"/>
      <c r="R7" s="48"/>
      <c r="T7" s="891"/>
      <c r="U7" s="892"/>
      <c r="V7" s="895"/>
      <c r="W7" s="896"/>
      <c r="AB7" s="59"/>
      <c r="AC7" s="59"/>
      <c r="AD7" s="59"/>
      <c r="AE7" s="59"/>
    </row>
    <row r="8" spans="1:32" s="17" customFormat="1" ht="25.5" customHeight="1" x14ac:dyDescent="0.2">
      <c r="A8" s="902" t="s">
        <v>57</v>
      </c>
      <c r="B8" s="902"/>
      <c r="C8" s="902"/>
      <c r="D8" s="903" t="s">
        <v>76</v>
      </c>
      <c r="E8" s="903"/>
      <c r="F8" s="903"/>
      <c r="G8" s="903"/>
      <c r="H8" s="903"/>
      <c r="I8" s="903"/>
      <c r="J8" s="903"/>
      <c r="K8" s="903"/>
      <c r="L8" s="903"/>
      <c r="M8" s="903"/>
      <c r="N8" s="75"/>
      <c r="P8" s="27" t="s">
        <v>11</v>
      </c>
      <c r="Q8" s="886">
        <v>0.41666666666666669</v>
      </c>
      <c r="R8" s="886"/>
      <c r="T8" s="891"/>
      <c r="U8" s="892"/>
      <c r="V8" s="895"/>
      <c r="W8" s="896"/>
      <c r="AB8" s="59"/>
      <c r="AC8" s="59"/>
      <c r="AD8" s="59"/>
      <c r="AE8" s="59"/>
    </row>
    <row r="9" spans="1:32" s="17" customFormat="1" ht="39.950000000000003" customHeight="1" x14ac:dyDescent="0.2">
      <c r="A9" s="8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8"/>
      <c r="C9" s="878"/>
      <c r="D9" s="879" t="s">
        <v>45</v>
      </c>
      <c r="E9" s="880"/>
      <c r="F9" s="8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8"/>
      <c r="H9" s="904" t="str">
        <f>IF(AND($A$9="Тип доверенности/получателя при получении в адресе перегруза:",$D$9="Разовая доверенность"),"Введите ФИО","")</f>
        <v/>
      </c>
      <c r="I9" s="904"/>
      <c r="J9" s="9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4"/>
      <c r="L9" s="904"/>
      <c r="M9" s="904"/>
      <c r="N9" s="70"/>
      <c r="P9" s="31" t="s">
        <v>15</v>
      </c>
      <c r="Q9" s="905"/>
      <c r="R9" s="905"/>
      <c r="T9" s="891"/>
      <c r="U9" s="892"/>
      <c r="V9" s="897"/>
      <c r="W9" s="8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8"/>
      <c r="C10" s="878"/>
      <c r="D10" s="879"/>
      <c r="E10" s="880"/>
      <c r="F10" s="8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8"/>
      <c r="H10" s="881" t="str">
        <f>IFERROR(VLOOKUP($D$10,Proxy,2,FALSE),"")</f>
        <v/>
      </c>
      <c r="I10" s="881"/>
      <c r="J10" s="881"/>
      <c r="K10" s="881"/>
      <c r="L10" s="881"/>
      <c r="M10" s="881"/>
      <c r="N10" s="71"/>
      <c r="P10" s="31" t="s">
        <v>32</v>
      </c>
      <c r="Q10" s="882"/>
      <c r="R10" s="882"/>
      <c r="U10" s="29" t="s">
        <v>12</v>
      </c>
      <c r="V10" s="883" t="s">
        <v>70</v>
      </c>
      <c r="W10" s="8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5"/>
      <c r="R11" s="885"/>
      <c r="U11" s="29" t="s">
        <v>28</v>
      </c>
      <c r="V11" s="864" t="s">
        <v>54</v>
      </c>
      <c r="W11" s="8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3" t="s">
        <v>71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3"/>
      <c r="N12" s="76"/>
      <c r="P12" s="27" t="s">
        <v>30</v>
      </c>
      <c r="Q12" s="886"/>
      <c r="R12" s="886"/>
      <c r="S12" s="28"/>
      <c r="T12"/>
      <c r="U12" s="29" t="s">
        <v>45</v>
      </c>
      <c r="V12" s="887"/>
      <c r="W12" s="887"/>
      <c r="X12"/>
      <c r="AB12" s="59"/>
      <c r="AC12" s="59"/>
      <c r="AD12" s="59"/>
      <c r="AE12" s="59"/>
    </row>
    <row r="13" spans="1:32" s="17" customFormat="1" ht="23.25" customHeight="1" x14ac:dyDescent="0.2">
      <c r="A13" s="863" t="s">
        <v>72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3"/>
      <c r="N13" s="76"/>
      <c r="O13" s="31"/>
      <c r="P13" s="31" t="s">
        <v>31</v>
      </c>
      <c r="Q13" s="864"/>
      <c r="R13" s="8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3" t="s">
        <v>73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65" t="s">
        <v>74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5"/>
      <c r="N15" s="77"/>
      <c r="O15"/>
      <c r="P15" s="866" t="s">
        <v>60</v>
      </c>
      <c r="Q15" s="866"/>
      <c r="R15" s="866"/>
      <c r="S15" s="866"/>
      <c r="T15" s="8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7"/>
      <c r="Q16" s="867"/>
      <c r="R16" s="867"/>
      <c r="S16" s="867"/>
      <c r="T16" s="8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9" t="s">
        <v>58</v>
      </c>
      <c r="B17" s="849" t="s">
        <v>48</v>
      </c>
      <c r="C17" s="870" t="s">
        <v>47</v>
      </c>
      <c r="D17" s="872" t="s">
        <v>49</v>
      </c>
      <c r="E17" s="873"/>
      <c r="F17" s="849" t="s">
        <v>21</v>
      </c>
      <c r="G17" s="849" t="s">
        <v>24</v>
      </c>
      <c r="H17" s="849" t="s">
        <v>22</v>
      </c>
      <c r="I17" s="849" t="s">
        <v>23</v>
      </c>
      <c r="J17" s="849" t="s">
        <v>16</v>
      </c>
      <c r="K17" s="849" t="s">
        <v>65</v>
      </c>
      <c r="L17" s="849" t="s">
        <v>63</v>
      </c>
      <c r="M17" s="849" t="s">
        <v>2</v>
      </c>
      <c r="N17" s="849" t="s">
        <v>62</v>
      </c>
      <c r="O17" s="849" t="s">
        <v>25</v>
      </c>
      <c r="P17" s="872" t="s">
        <v>17</v>
      </c>
      <c r="Q17" s="876"/>
      <c r="R17" s="876"/>
      <c r="S17" s="876"/>
      <c r="T17" s="873"/>
      <c r="U17" s="868" t="s">
        <v>55</v>
      </c>
      <c r="V17" s="869"/>
      <c r="W17" s="849" t="s">
        <v>6</v>
      </c>
      <c r="X17" s="849" t="s">
        <v>41</v>
      </c>
      <c r="Y17" s="851" t="s">
        <v>53</v>
      </c>
      <c r="Z17" s="853" t="s">
        <v>18</v>
      </c>
      <c r="AA17" s="855" t="s">
        <v>59</v>
      </c>
      <c r="AB17" s="855" t="s">
        <v>19</v>
      </c>
      <c r="AC17" s="855" t="s">
        <v>64</v>
      </c>
      <c r="AD17" s="857" t="s">
        <v>56</v>
      </c>
      <c r="AE17" s="858"/>
      <c r="AF17" s="859"/>
      <c r="AG17" s="82"/>
      <c r="BD17" s="81" t="s">
        <v>61</v>
      </c>
    </row>
    <row r="18" spans="1:68" ht="14.25" customHeight="1" x14ac:dyDescent="0.2">
      <c r="A18" s="850"/>
      <c r="B18" s="850"/>
      <c r="C18" s="871"/>
      <c r="D18" s="874"/>
      <c r="E18" s="875"/>
      <c r="F18" s="850"/>
      <c r="G18" s="850"/>
      <c r="H18" s="850"/>
      <c r="I18" s="850"/>
      <c r="J18" s="850"/>
      <c r="K18" s="850"/>
      <c r="L18" s="850"/>
      <c r="M18" s="850"/>
      <c r="N18" s="850"/>
      <c r="O18" s="850"/>
      <c r="P18" s="874"/>
      <c r="Q18" s="877"/>
      <c r="R18" s="877"/>
      <c r="S18" s="877"/>
      <c r="T18" s="875"/>
      <c r="U18" s="83" t="s">
        <v>44</v>
      </c>
      <c r="V18" s="83" t="s">
        <v>43</v>
      </c>
      <c r="W18" s="850"/>
      <c r="X18" s="850"/>
      <c r="Y18" s="852"/>
      <c r="Z18" s="854"/>
      <c r="AA18" s="856"/>
      <c r="AB18" s="856"/>
      <c r="AC18" s="856"/>
      <c r="AD18" s="860"/>
      <c r="AE18" s="861"/>
      <c r="AF18" s="862"/>
      <c r="AG18" s="82"/>
      <c r="BD18" s="81"/>
    </row>
    <row r="19" spans="1:68" ht="27.75" hidden="1" customHeight="1" x14ac:dyDescent="0.2">
      <c r="A19" s="613" t="s">
        <v>77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54"/>
      <c r="AB19" s="54"/>
      <c r="AC19" s="54"/>
    </row>
    <row r="20" spans="1:68" ht="16.5" hidden="1" customHeight="1" x14ac:dyDescent="0.25">
      <c r="A20" s="599" t="s">
        <v>77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65"/>
      <c r="AB20" s="65"/>
      <c r="AC20" s="79"/>
    </row>
    <row r="21" spans="1:68" ht="14.25" hidden="1" customHeight="1" x14ac:dyDescent="0.25">
      <c r="A21" s="600" t="s">
        <v>78</v>
      </c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95">
        <v>4680115886643</v>
      </c>
      <c r="E22" s="59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7" t="s">
        <v>81</v>
      </c>
      <c r="Q22" s="597"/>
      <c r="R22" s="597"/>
      <c r="S22" s="597"/>
      <c r="T22" s="5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00" t="s">
        <v>85</v>
      </c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95">
        <v>4680115885912</v>
      </c>
      <c r="E26" s="5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7"/>
      <c r="R26" s="597"/>
      <c r="S26" s="597"/>
      <c r="T26" s="5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95">
        <v>4607091388237</v>
      </c>
      <c r="E27" s="5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7"/>
      <c r="R27" s="597"/>
      <c r="S27" s="597"/>
      <c r="T27" s="5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95">
        <v>4680115886230</v>
      </c>
      <c r="E28" s="59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7"/>
      <c r="R28" s="597"/>
      <c r="S28" s="597"/>
      <c r="T28" s="5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95">
        <v>4680115886247</v>
      </c>
      <c r="E29" s="59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7"/>
      <c r="R29" s="597"/>
      <c r="S29" s="597"/>
      <c r="T29" s="5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95">
        <v>4680115885905</v>
      </c>
      <c r="E30" s="59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7"/>
      <c r="R30" s="597"/>
      <c r="S30" s="597"/>
      <c r="T30" s="5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95">
        <v>4607091388244</v>
      </c>
      <c r="E31" s="59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7"/>
      <c r="R31" s="597"/>
      <c r="S31" s="597"/>
      <c r="T31" s="5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00" t="s">
        <v>106</v>
      </c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Y34" s="600"/>
      <c r="Z34" s="60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95">
        <v>4607091388503</v>
      </c>
      <c r="E35" s="59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7"/>
      <c r="R35" s="597"/>
      <c r="S35" s="597"/>
      <c r="T35" s="59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13" t="s">
        <v>112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54"/>
      <c r="AB38" s="54"/>
      <c r="AC38" s="54"/>
    </row>
    <row r="39" spans="1:68" ht="16.5" hidden="1" customHeight="1" x14ac:dyDescent="0.25">
      <c r="A39" s="599" t="s">
        <v>113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65"/>
      <c r="AB39" s="65"/>
      <c r="AC39" s="79"/>
    </row>
    <row r="40" spans="1:68" ht="14.25" hidden="1" customHeight="1" x14ac:dyDescent="0.25">
      <c r="A40" s="600" t="s">
        <v>114</v>
      </c>
      <c r="B40" s="600"/>
      <c r="C40" s="600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00"/>
      <c r="R40" s="600"/>
      <c r="S40" s="600"/>
      <c r="T40" s="600"/>
      <c r="U40" s="600"/>
      <c r="V40" s="600"/>
      <c r="W40" s="600"/>
      <c r="X40" s="600"/>
      <c r="Y40" s="600"/>
      <c r="Z40" s="600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95">
        <v>4607091385670</v>
      </c>
      <c r="E41" s="59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7"/>
      <c r="R41" s="597"/>
      <c r="S41" s="597"/>
      <c r="T41" s="5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95">
        <v>4607091385687</v>
      </c>
      <c r="E42" s="59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7"/>
      <c r="R42" s="597"/>
      <c r="S42" s="597"/>
      <c r="T42" s="59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95">
        <v>4680115882539</v>
      </c>
      <c r="E43" s="59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7"/>
      <c r="R43" s="597"/>
      <c r="S43" s="597"/>
      <c r="T43" s="59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00" t="s">
        <v>85</v>
      </c>
      <c r="B46" s="600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95">
        <v>4680115884915</v>
      </c>
      <c r="E47" s="59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7"/>
      <c r="R47" s="597"/>
      <c r="S47" s="597"/>
      <c r="T47" s="59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99" t="s">
        <v>130</v>
      </c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599"/>
      <c r="P50" s="599"/>
      <c r="Q50" s="599"/>
      <c r="R50" s="599"/>
      <c r="S50" s="599"/>
      <c r="T50" s="599"/>
      <c r="U50" s="599"/>
      <c r="V50" s="599"/>
      <c r="W50" s="599"/>
      <c r="X50" s="599"/>
      <c r="Y50" s="599"/>
      <c r="Z50" s="599"/>
      <c r="AA50" s="65"/>
      <c r="AB50" s="65"/>
      <c r="AC50" s="79"/>
    </row>
    <row r="51" spans="1:68" ht="14.25" hidden="1" customHeight="1" x14ac:dyDescent="0.25">
      <c r="A51" s="600" t="s">
        <v>114</v>
      </c>
      <c r="B51" s="600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95">
        <v>4680115885882</v>
      </c>
      <c r="E52" s="59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7"/>
      <c r="R52" s="597"/>
      <c r="S52" s="597"/>
      <c r="T52" s="5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95">
        <v>4680115881426</v>
      </c>
      <c r="E53" s="59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7"/>
      <c r="R53" s="597"/>
      <c r="S53" s="597"/>
      <c r="T53" s="5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95">
        <v>4680115880283</v>
      </c>
      <c r="E54" s="59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7"/>
      <c r="R54" s="597"/>
      <c r="S54" s="597"/>
      <c r="T54" s="5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95">
        <v>4680115881525</v>
      </c>
      <c r="E55" s="59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7"/>
      <c r="R55" s="597"/>
      <c r="S55" s="597"/>
      <c r="T55" s="5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95">
        <v>4680115885899</v>
      </c>
      <c r="E56" s="59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7"/>
      <c r="R56" s="597"/>
      <c r="S56" s="597"/>
      <c r="T56" s="5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95">
        <v>4680115881419</v>
      </c>
      <c r="E57" s="59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7"/>
      <c r="R57" s="597"/>
      <c r="S57" s="597"/>
      <c r="T57" s="59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00" t="s">
        <v>150</v>
      </c>
      <c r="B60" s="600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95">
        <v>4680115881440</v>
      </c>
      <c r="E61" s="59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7"/>
      <c r="R61" s="597"/>
      <c r="S61" s="597"/>
      <c r="T61" s="5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95">
        <v>4680115882751</v>
      </c>
      <c r="E62" s="59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7"/>
      <c r="R62" s="597"/>
      <c r="S62" s="597"/>
      <c r="T62" s="59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95">
        <v>4680115885950</v>
      </c>
      <c r="E63" s="59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7"/>
      <c r="R63" s="597"/>
      <c r="S63" s="597"/>
      <c r="T63" s="59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95">
        <v>4680115881433</v>
      </c>
      <c r="E64" s="59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7"/>
      <c r="R64" s="597"/>
      <c r="S64" s="597"/>
      <c r="T64" s="59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00" t="s">
        <v>78</v>
      </c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95">
        <v>4680115885073</v>
      </c>
      <c r="E68" s="59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7"/>
      <c r="R68" s="597"/>
      <c r="S68" s="597"/>
      <c r="T68" s="59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95">
        <v>4680115885059</v>
      </c>
      <c r="E69" s="59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7"/>
      <c r="R69" s="597"/>
      <c r="S69" s="597"/>
      <c r="T69" s="59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95">
        <v>4680115885097</v>
      </c>
      <c r="E70" s="59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7"/>
      <c r="R70" s="597"/>
      <c r="S70" s="597"/>
      <c r="T70" s="59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00" t="s">
        <v>85</v>
      </c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95">
        <v>4680115881891</v>
      </c>
      <c r="E74" s="59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7"/>
      <c r="R74" s="597"/>
      <c r="S74" s="597"/>
      <c r="T74" s="598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95">
        <v>4680115885769</v>
      </c>
      <c r="E75" s="59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7"/>
      <c r="R75" s="597"/>
      <c r="S75" s="597"/>
      <c r="T75" s="5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95">
        <v>4680115884410</v>
      </c>
      <c r="E76" s="59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7"/>
      <c r="R76" s="597"/>
      <c r="S76" s="597"/>
      <c r="T76" s="598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95">
        <v>4680115884311</v>
      </c>
      <c r="E77" s="59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7"/>
      <c r="R77" s="597"/>
      <c r="S77" s="597"/>
      <c r="T77" s="59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95">
        <v>4680115885929</v>
      </c>
      <c r="E78" s="59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7"/>
      <c r="R78" s="597"/>
      <c r="S78" s="597"/>
      <c r="T78" s="59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95">
        <v>4680115884403</v>
      </c>
      <c r="E79" s="59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7"/>
      <c r="R79" s="597"/>
      <c r="S79" s="597"/>
      <c r="T79" s="59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hidden="1" customHeight="1" x14ac:dyDescent="0.25">
      <c r="A82" s="600" t="s">
        <v>185</v>
      </c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95">
        <v>4680115881532</v>
      </c>
      <c r="E83" s="59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7"/>
      <c r="R83" s="597"/>
      <c r="S83" s="597"/>
      <c r="T83" s="598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95">
        <v>4680115881464</v>
      </c>
      <c r="E84" s="59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7"/>
      <c r="R84" s="597"/>
      <c r="S84" s="597"/>
      <c r="T84" s="59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hidden="1" customHeight="1" x14ac:dyDescent="0.25">
      <c r="A87" s="599" t="s">
        <v>192</v>
      </c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599"/>
      <c r="P87" s="599"/>
      <c r="Q87" s="599"/>
      <c r="R87" s="599"/>
      <c r="S87" s="599"/>
      <c r="T87" s="599"/>
      <c r="U87" s="599"/>
      <c r="V87" s="599"/>
      <c r="W87" s="599"/>
      <c r="X87" s="599"/>
      <c r="Y87" s="599"/>
      <c r="Z87" s="599"/>
      <c r="AA87" s="65"/>
      <c r="AB87" s="65"/>
      <c r="AC87" s="79"/>
    </row>
    <row r="88" spans="1:68" ht="14.25" hidden="1" customHeight="1" x14ac:dyDescent="0.25">
      <c r="A88" s="600" t="s">
        <v>114</v>
      </c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95">
        <v>4680115881327</v>
      </c>
      <c r="E89" s="59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7"/>
      <c r="R89" s="597"/>
      <c r="S89" s="597"/>
      <c r="T89" s="598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595">
        <v>4680115881518</v>
      </c>
      <c r="E90" s="59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7"/>
      <c r="R90" s="597"/>
      <c r="S90" s="597"/>
      <c r="T90" s="59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95">
        <v>4680115881303</v>
      </c>
      <c r="E91" s="59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7"/>
      <c r="R91" s="597"/>
      <c r="S91" s="597"/>
      <c r="T91" s="59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hidden="1" customHeight="1" x14ac:dyDescent="0.25">
      <c r="A94" s="600" t="s">
        <v>85</v>
      </c>
      <c r="B94" s="600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95">
        <v>4607091386967</v>
      </c>
      <c r="E95" s="59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4" t="s">
        <v>202</v>
      </c>
      <c r="Q95" s="597"/>
      <c r="R95" s="597"/>
      <c r="S95" s="597"/>
      <c r="T95" s="5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595">
        <v>4607091386967</v>
      </c>
      <c r="E96" s="59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7"/>
      <c r="R96" s="597"/>
      <c r="S96" s="597"/>
      <c r="T96" s="5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595">
        <v>4680115884953</v>
      </c>
      <c r="E97" s="59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7"/>
      <c r="R97" s="597"/>
      <c r="S97" s="597"/>
      <c r="T97" s="5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595">
        <v>4607091385731</v>
      </c>
      <c r="E98" s="59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7"/>
      <c r="R98" s="597"/>
      <c r="S98" s="597"/>
      <c r="T98" s="5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595">
        <v>4607091385731</v>
      </c>
      <c r="E99" s="59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7"/>
      <c r="R99" s="597"/>
      <c r="S99" s="597"/>
      <c r="T99" s="5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595">
        <v>4680115880894</v>
      </c>
      <c r="E100" s="59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7"/>
      <c r="R100" s="597"/>
      <c r="S100" s="597"/>
      <c r="T100" s="59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599" t="s">
        <v>215</v>
      </c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599"/>
      <c r="P103" s="599"/>
      <c r="Q103" s="599"/>
      <c r="R103" s="599"/>
      <c r="S103" s="599"/>
      <c r="T103" s="599"/>
      <c r="U103" s="599"/>
      <c r="V103" s="599"/>
      <c r="W103" s="599"/>
      <c r="X103" s="599"/>
      <c r="Y103" s="599"/>
      <c r="Z103" s="599"/>
      <c r="AA103" s="65"/>
      <c r="AB103" s="65"/>
      <c r="AC103" s="79"/>
    </row>
    <row r="104" spans="1:68" ht="14.25" hidden="1" customHeight="1" x14ac:dyDescent="0.25">
      <c r="A104" s="600" t="s">
        <v>114</v>
      </c>
      <c r="B104" s="600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595">
        <v>4680115882133</v>
      </c>
      <c r="E105" s="59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7"/>
      <c r="R105" s="597"/>
      <c r="S105" s="597"/>
      <c r="T105" s="5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595">
        <v>4680115880269</v>
      </c>
      <c r="E106" s="59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7"/>
      <c r="R106" s="597"/>
      <c r="S106" s="597"/>
      <c r="T106" s="5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595">
        <v>4680115880429</v>
      </c>
      <c r="E107" s="59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7"/>
      <c r="R107" s="597"/>
      <c r="S107" s="597"/>
      <c r="T107" s="5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595">
        <v>4680115881457</v>
      </c>
      <c r="E108" s="59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7"/>
      <c r="R108" s="597"/>
      <c r="S108" s="597"/>
      <c r="T108" s="59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00" t="s">
        <v>150</v>
      </c>
      <c r="B111" s="600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595">
        <v>4680115881488</v>
      </c>
      <c r="E112" s="59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7"/>
      <c r="R112" s="597"/>
      <c r="S112" s="597"/>
      <c r="T112" s="5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595">
        <v>4680115882775</v>
      </c>
      <c r="E113" s="59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7"/>
      <c r="R113" s="597"/>
      <c r="S113" s="597"/>
      <c r="T113" s="5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595">
        <v>4680115880658</v>
      </c>
      <c r="E114" s="59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7"/>
      <c r="R114" s="597"/>
      <c r="S114" s="597"/>
      <c r="T114" s="59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00" t="s">
        <v>85</v>
      </c>
      <c r="B117" s="600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95">
        <v>4607091385168</v>
      </c>
      <c r="E118" s="5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7"/>
      <c r="R118" s="597"/>
      <c r="S118" s="597"/>
      <c r="T118" s="598"/>
      <c r="U118" s="39" t="s">
        <v>45</v>
      </c>
      <c r="V118" s="39" t="s">
        <v>45</v>
      </c>
      <c r="W118" s="40" t="s">
        <v>0</v>
      </c>
      <c r="X118" s="58">
        <v>160</v>
      </c>
      <c r="Y118" s="55">
        <f>IFERROR(IF(X118="",0,CEILING((X118/$H118),1)*$H118),"")</f>
        <v>162</v>
      </c>
      <c r="Z118" s="41">
        <f>IFERROR(IF(Y118=0,"",ROUNDUP(Y118/H118,0)*0.01898),"")</f>
        <v>0.37959999999999999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170.13333333333333</v>
      </c>
      <c r="BN118" s="78">
        <f>IFERROR(Y118*I118/H118,"0")</f>
        <v>172.26000000000002</v>
      </c>
      <c r="BO118" s="78">
        <f>IFERROR(1/J118*(X118/H118),"0")</f>
        <v>0.30864197530864201</v>
      </c>
      <c r="BP118" s="78">
        <f>IFERROR(1/J118*(Y118/H118),"0")</f>
        <v>0.3125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595">
        <v>4607091383256</v>
      </c>
      <c r="E119" s="595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97"/>
      <c r="R119" s="597"/>
      <c r="S119" s="597"/>
      <c r="T119" s="59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595">
        <v>4607091385748</v>
      </c>
      <c r="E120" s="595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97"/>
      <c r="R120" s="597"/>
      <c r="S120" s="597"/>
      <c r="T120" s="59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595">
        <v>4680115884533</v>
      </c>
      <c r="E121" s="595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97"/>
      <c r="R121" s="597"/>
      <c r="S121" s="597"/>
      <c r="T121" s="59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19.753086419753089</v>
      </c>
      <c r="Y122" s="43">
        <f>IFERROR(Y118/H118,"0")+IFERROR(Y119/H119,"0")+IFERROR(Y120/H120,"0")+IFERROR(Y121/H121,"0")</f>
        <v>20</v>
      </c>
      <c r="Z122" s="43">
        <f>IFERROR(IF(Z118="",0,Z118),"0")+IFERROR(IF(Z119="",0,Z119),"0")+IFERROR(IF(Z120="",0,Z120),"0")+IFERROR(IF(Z121="",0,Z121),"0")</f>
        <v>0.37959999999999999</v>
      </c>
      <c r="AA122" s="67"/>
      <c r="AB122" s="67"/>
      <c r="AC122" s="67"/>
    </row>
    <row r="123" spans="1:68" x14ac:dyDescent="0.2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160</v>
      </c>
      <c r="Y123" s="43">
        <f>IFERROR(SUM(Y118:Y121),"0")</f>
        <v>162</v>
      </c>
      <c r="Z123" s="42"/>
      <c r="AA123" s="67"/>
      <c r="AB123" s="67"/>
      <c r="AC123" s="67"/>
    </row>
    <row r="124" spans="1:68" ht="14.25" hidden="1" customHeight="1" x14ac:dyDescent="0.25">
      <c r="A124" s="600" t="s">
        <v>185</v>
      </c>
      <c r="B124" s="600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595">
        <v>4680115882652</v>
      </c>
      <c r="E125" s="595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97"/>
      <c r="R125" s="597"/>
      <c r="S125" s="597"/>
      <c r="T125" s="59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595">
        <v>4680115880238</v>
      </c>
      <c r="E126" s="595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97"/>
      <c r="R126" s="597"/>
      <c r="S126" s="597"/>
      <c r="T126" s="5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599" t="s">
        <v>248</v>
      </c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599"/>
      <c r="P129" s="599"/>
      <c r="Q129" s="599"/>
      <c r="R129" s="599"/>
      <c r="S129" s="599"/>
      <c r="T129" s="599"/>
      <c r="U129" s="599"/>
      <c r="V129" s="599"/>
      <c r="W129" s="599"/>
      <c r="X129" s="599"/>
      <c r="Y129" s="599"/>
      <c r="Z129" s="599"/>
      <c r="AA129" s="65"/>
      <c r="AB129" s="65"/>
      <c r="AC129" s="79"/>
    </row>
    <row r="130" spans="1:68" ht="14.25" hidden="1" customHeight="1" x14ac:dyDescent="0.25">
      <c r="A130" s="600" t="s">
        <v>114</v>
      </c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4301011564</v>
      </c>
      <c r="D131" s="595">
        <v>4680115882577</v>
      </c>
      <c r="E131" s="59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97"/>
      <c r="R131" s="597"/>
      <c r="S131" s="597"/>
      <c r="T131" s="59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253</v>
      </c>
      <c r="C132" s="36">
        <v>4301011562</v>
      </c>
      <c r="D132" s="595">
        <v>4680115882577</v>
      </c>
      <c r="E132" s="59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97"/>
      <c r="R132" s="597"/>
      <c r="S132" s="597"/>
      <c r="T132" s="598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00" t="s">
        <v>78</v>
      </c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595">
        <v>4680115883444</v>
      </c>
      <c r="E136" s="59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97"/>
      <c r="R136" s="597"/>
      <c r="S136" s="597"/>
      <c r="T136" s="598"/>
      <c r="U136" s="39" t="s">
        <v>45</v>
      </c>
      <c r="V136" s="39" t="s">
        <v>45</v>
      </c>
      <c r="W136" s="40" t="s">
        <v>0</v>
      </c>
      <c r="X136" s="58">
        <v>8</v>
      </c>
      <c r="Y136" s="55">
        <f>IFERROR(IF(X136="",0,CEILING((X136/$H136),1)*$H136),"")</f>
        <v>8.3999999999999986</v>
      </c>
      <c r="Z136" s="41">
        <f>IFERROR(IF(Y136=0,"",ROUNDUP(Y136/H136,0)*0.00651),"")</f>
        <v>1.9529999999999999E-2</v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8.7657142857142869</v>
      </c>
      <c r="BN136" s="78">
        <f>IFERROR(Y136*I136/H136,"0")</f>
        <v>9.2039999999999988</v>
      </c>
      <c r="BO136" s="78">
        <f>IFERROR(1/J136*(X136/H136),"0")</f>
        <v>1.5698587127158558E-2</v>
      </c>
      <c r="BP136" s="78">
        <f>IFERROR(1/J136*(Y136/H136),"0")</f>
        <v>1.6483516483516484E-2</v>
      </c>
    </row>
    <row r="137" spans="1:68" ht="27" hidden="1" customHeight="1" x14ac:dyDescent="0.25">
      <c r="A137" s="63" t="s">
        <v>254</v>
      </c>
      <c r="B137" s="63" t="s">
        <v>257</v>
      </c>
      <c r="C137" s="36">
        <v>4301031235</v>
      </c>
      <c r="D137" s="595">
        <v>4680115883444</v>
      </c>
      <c r="E137" s="59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7"/>
      <c r="R137" s="597"/>
      <c r="S137" s="597"/>
      <c r="T137" s="5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2.8571428571428572</v>
      </c>
      <c r="Y138" s="43">
        <f>IFERROR(Y136/H136,"0")+IFERROR(Y137/H137,"0")</f>
        <v>2.9999999999999996</v>
      </c>
      <c r="Z138" s="43">
        <f>IFERROR(IF(Z136="",0,Z136),"0")+IFERROR(IF(Z137="",0,Z137),"0")</f>
        <v>1.9529999999999999E-2</v>
      </c>
      <c r="AA138" s="67"/>
      <c r="AB138" s="67"/>
      <c r="AC138" s="67"/>
    </row>
    <row r="139" spans="1:68" x14ac:dyDescent="0.2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8</v>
      </c>
      <c r="Y139" s="43">
        <f>IFERROR(SUM(Y136:Y137),"0")</f>
        <v>8.3999999999999986</v>
      </c>
      <c r="Z139" s="42"/>
      <c r="AA139" s="67"/>
      <c r="AB139" s="67"/>
      <c r="AC139" s="67"/>
    </row>
    <row r="140" spans="1:68" ht="14.25" hidden="1" customHeight="1" x14ac:dyDescent="0.25">
      <c r="A140" s="600" t="s">
        <v>85</v>
      </c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595">
        <v>4680115882584</v>
      </c>
      <c r="E141" s="59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97"/>
      <c r="R141" s="597"/>
      <c r="S141" s="597"/>
      <c r="T141" s="598"/>
      <c r="U141" s="39" t="s">
        <v>45</v>
      </c>
      <c r="V141" s="39" t="s">
        <v>45</v>
      </c>
      <c r="W141" s="40" t="s">
        <v>0</v>
      </c>
      <c r="X141" s="58">
        <v>34</v>
      </c>
      <c r="Y141" s="55">
        <f>IFERROR(IF(X141="",0,CEILING((X141/$H141),1)*$H141),"")</f>
        <v>34.32</v>
      </c>
      <c r="Z141" s="41">
        <f>IFERROR(IF(Y141=0,"",ROUNDUP(Y141/H141,0)*0.00651),"")</f>
        <v>8.4629999999999997E-2</v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37.451515151515153</v>
      </c>
      <c r="BN141" s="78">
        <f>IFERROR(Y141*I141/H141,"0")</f>
        <v>37.803999999999995</v>
      </c>
      <c r="BO141" s="78">
        <f>IFERROR(1/J141*(X141/H141),"0")</f>
        <v>7.0762570762570767E-2</v>
      </c>
      <c r="BP141" s="78">
        <f>IFERROR(1/J141*(Y141/H141),"0")</f>
        <v>7.1428571428571438E-2</v>
      </c>
    </row>
    <row r="142" spans="1:68" ht="16.5" hidden="1" customHeight="1" x14ac:dyDescent="0.25">
      <c r="A142" s="63" t="s">
        <v>258</v>
      </c>
      <c r="B142" s="63" t="s">
        <v>260</v>
      </c>
      <c r="C142" s="36">
        <v>4301051476</v>
      </c>
      <c r="D142" s="595">
        <v>4680115882584</v>
      </c>
      <c r="E142" s="59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97"/>
      <c r="R142" s="597"/>
      <c r="S142" s="597"/>
      <c r="T142" s="59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IFERROR(X141/H141,"0")+IFERROR(X142/H142,"0")</f>
        <v>12.878787878787879</v>
      </c>
      <c r="Y143" s="43">
        <f>IFERROR(Y141/H141,"0")+IFERROR(Y142/H142,"0")</f>
        <v>13</v>
      </c>
      <c r="Z143" s="43">
        <f>IFERROR(IF(Z141="",0,Z141),"0")+IFERROR(IF(Z142="",0,Z142),"0")</f>
        <v>8.4629999999999997E-2</v>
      </c>
      <c r="AA143" s="67"/>
      <c r="AB143" s="67"/>
      <c r="AC143" s="67"/>
    </row>
    <row r="144" spans="1:68" x14ac:dyDescent="0.2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IFERROR(SUM(X141:X142),"0")</f>
        <v>34</v>
      </c>
      <c r="Y144" s="43">
        <f>IFERROR(SUM(Y141:Y142),"0")</f>
        <v>34.32</v>
      </c>
      <c r="Z144" s="42"/>
      <c r="AA144" s="67"/>
      <c r="AB144" s="67"/>
      <c r="AC144" s="67"/>
    </row>
    <row r="145" spans="1:68" ht="16.5" hidden="1" customHeight="1" x14ac:dyDescent="0.25">
      <c r="A145" s="599" t="s">
        <v>112</v>
      </c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599"/>
      <c r="P145" s="599"/>
      <c r="Q145" s="599"/>
      <c r="R145" s="599"/>
      <c r="S145" s="599"/>
      <c r="T145" s="599"/>
      <c r="U145" s="599"/>
      <c r="V145" s="599"/>
      <c r="W145" s="599"/>
      <c r="X145" s="599"/>
      <c r="Y145" s="599"/>
      <c r="Z145" s="599"/>
      <c r="AA145" s="65"/>
      <c r="AB145" s="65"/>
      <c r="AC145" s="79"/>
    </row>
    <row r="146" spans="1:68" ht="14.25" hidden="1" customHeight="1" x14ac:dyDescent="0.25">
      <c r="A146" s="600" t="s">
        <v>114</v>
      </c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  <c r="AA146" s="66"/>
      <c r="AB146" s="66"/>
      <c r="AC146" s="80"/>
    </row>
    <row r="147" spans="1:68" ht="27" hidden="1" customHeight="1" x14ac:dyDescent="0.25">
      <c r="A147" s="63" t="s">
        <v>261</v>
      </c>
      <c r="B147" s="63" t="s">
        <v>262</v>
      </c>
      <c r="C147" s="36">
        <v>4301011705</v>
      </c>
      <c r="D147" s="595">
        <v>4607091384604</v>
      </c>
      <c r="E147" s="595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97"/>
      <c r="R147" s="597"/>
      <c r="S147" s="597"/>
      <c r="T147" s="59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589"/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90"/>
      <c r="P148" s="586" t="s">
        <v>40</v>
      </c>
      <c r="Q148" s="587"/>
      <c r="R148" s="587"/>
      <c r="S148" s="587"/>
      <c r="T148" s="587"/>
      <c r="U148" s="587"/>
      <c r="V148" s="588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600" t="s">
        <v>78</v>
      </c>
      <c r="B150" s="600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  <c r="AA150" s="66"/>
      <c r="AB150" s="66"/>
      <c r="AC150" s="80"/>
    </row>
    <row r="151" spans="1:68" ht="16.5" hidden="1" customHeight="1" x14ac:dyDescent="0.25">
      <c r="A151" s="63" t="s">
        <v>264</v>
      </c>
      <c r="B151" s="63" t="s">
        <v>265</v>
      </c>
      <c r="C151" s="36">
        <v>4301030895</v>
      </c>
      <c r="D151" s="595">
        <v>4607091387667</v>
      </c>
      <c r="E151" s="595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97"/>
      <c r="R151" s="597"/>
      <c r="S151" s="597"/>
      <c r="T151" s="5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hidden="1" customHeight="1" x14ac:dyDescent="0.25">
      <c r="A152" s="63" t="s">
        <v>267</v>
      </c>
      <c r="B152" s="63" t="s">
        <v>268</v>
      </c>
      <c r="C152" s="36">
        <v>4301030961</v>
      </c>
      <c r="D152" s="595">
        <v>4607091387636</v>
      </c>
      <c r="E152" s="595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97"/>
      <c r="R152" s="597"/>
      <c r="S152" s="597"/>
      <c r="T152" s="5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270</v>
      </c>
      <c r="B153" s="63" t="s">
        <v>271</v>
      </c>
      <c r="C153" s="36">
        <v>4301030963</v>
      </c>
      <c r="D153" s="595">
        <v>4607091382426</v>
      </c>
      <c r="E153" s="5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97"/>
      <c r="R153" s="597"/>
      <c r="S153" s="597"/>
      <c r="T153" s="5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589"/>
      <c r="B154" s="589"/>
      <c r="C154" s="589"/>
      <c r="D154" s="589"/>
      <c r="E154" s="589"/>
      <c r="F154" s="589"/>
      <c r="G154" s="589"/>
      <c r="H154" s="589"/>
      <c r="I154" s="589"/>
      <c r="J154" s="589"/>
      <c r="K154" s="589"/>
      <c r="L154" s="589"/>
      <c r="M154" s="589"/>
      <c r="N154" s="589"/>
      <c r="O154" s="590"/>
      <c r="P154" s="586" t="s">
        <v>40</v>
      </c>
      <c r="Q154" s="587"/>
      <c r="R154" s="587"/>
      <c r="S154" s="587"/>
      <c r="T154" s="587"/>
      <c r="U154" s="587"/>
      <c r="V154" s="588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hidden="1" x14ac:dyDescent="0.2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hidden="1" customHeight="1" x14ac:dyDescent="0.2">
      <c r="A156" s="613" t="s">
        <v>273</v>
      </c>
      <c r="B156" s="613"/>
      <c r="C156" s="613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  <c r="V156" s="613"/>
      <c r="W156" s="613"/>
      <c r="X156" s="613"/>
      <c r="Y156" s="613"/>
      <c r="Z156" s="613"/>
      <c r="AA156" s="54"/>
      <c r="AB156" s="54"/>
      <c r="AC156" s="54"/>
    </row>
    <row r="157" spans="1:68" ht="16.5" hidden="1" customHeight="1" x14ac:dyDescent="0.25">
      <c r="A157" s="599" t="s">
        <v>274</v>
      </c>
      <c r="B157" s="599"/>
      <c r="C157" s="599"/>
      <c r="D157" s="599"/>
      <c r="E157" s="599"/>
      <c r="F157" s="599"/>
      <c r="G157" s="599"/>
      <c r="H157" s="599"/>
      <c r="I157" s="599"/>
      <c r="J157" s="599"/>
      <c r="K157" s="599"/>
      <c r="L157" s="599"/>
      <c r="M157" s="599"/>
      <c r="N157" s="599"/>
      <c r="O157" s="599"/>
      <c r="P157" s="599"/>
      <c r="Q157" s="599"/>
      <c r="R157" s="599"/>
      <c r="S157" s="599"/>
      <c r="T157" s="599"/>
      <c r="U157" s="599"/>
      <c r="V157" s="599"/>
      <c r="W157" s="599"/>
      <c r="X157" s="599"/>
      <c r="Y157" s="599"/>
      <c r="Z157" s="599"/>
      <c r="AA157" s="65"/>
      <c r="AB157" s="65"/>
      <c r="AC157" s="79"/>
    </row>
    <row r="158" spans="1:68" ht="14.25" hidden="1" customHeight="1" x14ac:dyDescent="0.25">
      <c r="A158" s="600" t="s">
        <v>150</v>
      </c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6"/>
      <c r="AB158" s="66"/>
      <c r="AC158" s="80"/>
    </row>
    <row r="159" spans="1:68" ht="27" hidden="1" customHeight="1" x14ac:dyDescent="0.25">
      <c r="A159" s="63" t="s">
        <v>275</v>
      </c>
      <c r="B159" s="63" t="s">
        <v>276</v>
      </c>
      <c r="C159" s="36">
        <v>4301020323</v>
      </c>
      <c r="D159" s="595">
        <v>4680115886223</v>
      </c>
      <c r="E159" s="595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97"/>
      <c r="R159" s="597"/>
      <c r="S159" s="597"/>
      <c r="T159" s="5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589"/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90"/>
      <c r="P160" s="586" t="s">
        <v>40</v>
      </c>
      <c r="Q160" s="587"/>
      <c r="R160" s="587"/>
      <c r="S160" s="587"/>
      <c r="T160" s="587"/>
      <c r="U160" s="587"/>
      <c r="V160" s="588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589"/>
      <c r="B161" s="589"/>
      <c r="C161" s="589"/>
      <c r="D161" s="589"/>
      <c r="E161" s="589"/>
      <c r="F161" s="589"/>
      <c r="G161" s="589"/>
      <c r="H161" s="589"/>
      <c r="I161" s="589"/>
      <c r="J161" s="589"/>
      <c r="K161" s="589"/>
      <c r="L161" s="589"/>
      <c r="M161" s="589"/>
      <c r="N161" s="589"/>
      <c r="O161" s="590"/>
      <c r="P161" s="586" t="s">
        <v>40</v>
      </c>
      <c r="Q161" s="587"/>
      <c r="R161" s="587"/>
      <c r="S161" s="587"/>
      <c r="T161" s="587"/>
      <c r="U161" s="587"/>
      <c r="V161" s="588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600" t="s">
        <v>78</v>
      </c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595">
        <v>4680115880993</v>
      </c>
      <c r="E163" s="59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97"/>
      <c r="R163" s="597"/>
      <c r="S163" s="597"/>
      <c r="T163" s="598"/>
      <c r="U163" s="39" t="s">
        <v>45</v>
      </c>
      <c r="V163" s="39" t="s">
        <v>45</v>
      </c>
      <c r="W163" s="40" t="s">
        <v>0</v>
      </c>
      <c r="X163" s="58">
        <v>90</v>
      </c>
      <c r="Y163" s="55">
        <f t="shared" ref="Y163:Y171" si="21">IFERROR(IF(X163="",0,CEILING((X163/$H163),1)*$H163),"")</f>
        <v>92.4</v>
      </c>
      <c r="Z163" s="41">
        <f>IFERROR(IF(Y163=0,"",ROUNDUP(Y163/H163,0)*0.00902),"")</f>
        <v>0.19844000000000001</v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95.785714285714278</v>
      </c>
      <c r="BN163" s="78">
        <f t="shared" ref="BN163:BN171" si="23">IFERROR(Y163*I163/H163,"0")</f>
        <v>98.34</v>
      </c>
      <c r="BO163" s="78">
        <f t="shared" ref="BO163:BO171" si="24">IFERROR(1/J163*(X163/H163),"0")</f>
        <v>0.16233766233766234</v>
      </c>
      <c r="BP163" s="78">
        <f t="shared" ref="BP163:BP171" si="25">IFERROR(1/J163*(Y163/H163),"0")</f>
        <v>0.16666666666666669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595">
        <v>4680115881761</v>
      </c>
      <c r="E164" s="59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97"/>
      <c r="R164" s="597"/>
      <c r="S164" s="597"/>
      <c r="T164" s="598"/>
      <c r="U164" s="39" t="s">
        <v>45</v>
      </c>
      <c r="V164" s="39" t="s">
        <v>45</v>
      </c>
      <c r="W164" s="40" t="s">
        <v>0</v>
      </c>
      <c r="X164" s="58">
        <v>15</v>
      </c>
      <c r="Y164" s="55">
        <f t="shared" si="21"/>
        <v>16.8</v>
      </c>
      <c r="Z164" s="41">
        <f>IFERROR(IF(Y164=0,"",ROUNDUP(Y164/H164,0)*0.00902),"")</f>
        <v>3.6080000000000001E-2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15.964285714285714</v>
      </c>
      <c r="BN164" s="78">
        <f t="shared" si="23"/>
        <v>17.88</v>
      </c>
      <c r="BO164" s="78">
        <f t="shared" si="24"/>
        <v>2.7056277056277056E-2</v>
      </c>
      <c r="BP164" s="78">
        <f t="shared" si="25"/>
        <v>3.0303030303030304E-2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595">
        <v>4680115881563</v>
      </c>
      <c r="E165" s="595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97"/>
      <c r="R165" s="597"/>
      <c r="S165" s="597"/>
      <c r="T165" s="598"/>
      <c r="U165" s="39" t="s">
        <v>45</v>
      </c>
      <c r="V165" s="39" t="s">
        <v>45</v>
      </c>
      <c r="W165" s="40" t="s">
        <v>0</v>
      </c>
      <c r="X165" s="58">
        <v>45</v>
      </c>
      <c r="Y165" s="55">
        <f t="shared" si="21"/>
        <v>46.2</v>
      </c>
      <c r="Z165" s="41">
        <f>IFERROR(IF(Y165=0,"",ROUNDUP(Y165/H165,0)*0.00902),"")</f>
        <v>9.9220000000000003E-2</v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47.25</v>
      </c>
      <c r="BN165" s="78">
        <f t="shared" si="23"/>
        <v>48.510000000000005</v>
      </c>
      <c r="BO165" s="78">
        <f t="shared" si="24"/>
        <v>8.1168831168831168E-2</v>
      </c>
      <c r="BP165" s="78">
        <f t="shared" si="25"/>
        <v>8.3333333333333343E-2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4301031199</v>
      </c>
      <c r="D166" s="595">
        <v>4680115880986</v>
      </c>
      <c r="E166" s="59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97"/>
      <c r="R166" s="597"/>
      <c r="S166" s="597"/>
      <c r="T166" s="59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4301031205</v>
      </c>
      <c r="D167" s="595">
        <v>4680115881785</v>
      </c>
      <c r="E167" s="59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97"/>
      <c r="R167" s="597"/>
      <c r="S167" s="597"/>
      <c r="T167" s="59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4301031399</v>
      </c>
      <c r="D168" s="595">
        <v>4680115886537</v>
      </c>
      <c r="E168" s="595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97"/>
      <c r="R168" s="597"/>
      <c r="S168" s="597"/>
      <c r="T168" s="59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294</v>
      </c>
      <c r="B169" s="63" t="s">
        <v>295</v>
      </c>
      <c r="C169" s="36">
        <v>4301031202</v>
      </c>
      <c r="D169" s="595">
        <v>4680115881679</v>
      </c>
      <c r="E169" s="595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97"/>
      <c r="R169" s="597"/>
      <c r="S169" s="597"/>
      <c r="T169" s="5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4301031158</v>
      </c>
      <c r="D170" s="595">
        <v>4680115880191</v>
      </c>
      <c r="E170" s="595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97"/>
      <c r="R170" s="597"/>
      <c r="S170" s="597"/>
      <c r="T170" s="5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4301031245</v>
      </c>
      <c r="D171" s="595">
        <v>4680115883963</v>
      </c>
      <c r="E171" s="595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97"/>
      <c r="R171" s="597"/>
      <c r="S171" s="597"/>
      <c r="T171" s="5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589"/>
      <c r="B172" s="589"/>
      <c r="C172" s="589"/>
      <c r="D172" s="589"/>
      <c r="E172" s="589"/>
      <c r="F172" s="589"/>
      <c r="G172" s="589"/>
      <c r="H172" s="589"/>
      <c r="I172" s="589"/>
      <c r="J172" s="589"/>
      <c r="K172" s="589"/>
      <c r="L172" s="589"/>
      <c r="M172" s="589"/>
      <c r="N172" s="589"/>
      <c r="O172" s="590"/>
      <c r="P172" s="586" t="s">
        <v>40</v>
      </c>
      <c r="Q172" s="587"/>
      <c r="R172" s="587"/>
      <c r="S172" s="587"/>
      <c r="T172" s="587"/>
      <c r="U172" s="587"/>
      <c r="V172" s="588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35.714285714285715</v>
      </c>
      <c r="Y172" s="43">
        <f>IFERROR(Y163/H163,"0")+IFERROR(Y164/H164,"0")+IFERROR(Y165/H165,"0")+IFERROR(Y166/H166,"0")+IFERROR(Y167/H167,"0")+IFERROR(Y168/H168,"0")+IFERROR(Y169/H169,"0")+IFERROR(Y170/H170,"0")+IFERROR(Y171/H171,"0")</f>
        <v>37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0.33374000000000004</v>
      </c>
      <c r="AA172" s="67"/>
      <c r="AB172" s="67"/>
      <c r="AC172" s="67"/>
    </row>
    <row r="173" spans="1:68" x14ac:dyDescent="0.2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0</v>
      </c>
      <c r="X173" s="43">
        <f>IFERROR(SUM(X163:X171),"0")</f>
        <v>150</v>
      </c>
      <c r="Y173" s="43">
        <f>IFERROR(SUM(Y163:Y171),"0")</f>
        <v>155.4</v>
      </c>
      <c r="Z173" s="42"/>
      <c r="AA173" s="67"/>
      <c r="AB173" s="67"/>
      <c r="AC173" s="67"/>
    </row>
    <row r="174" spans="1:68" ht="14.25" hidden="1" customHeight="1" x14ac:dyDescent="0.25">
      <c r="A174" s="600" t="s">
        <v>106</v>
      </c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6"/>
      <c r="AB174" s="66"/>
      <c r="AC174" s="80"/>
    </row>
    <row r="175" spans="1:68" ht="27" hidden="1" customHeight="1" x14ac:dyDescent="0.25">
      <c r="A175" s="63" t="s">
        <v>301</v>
      </c>
      <c r="B175" s="63" t="s">
        <v>302</v>
      </c>
      <c r="C175" s="36">
        <v>4301032053</v>
      </c>
      <c r="D175" s="595">
        <v>4680115886780</v>
      </c>
      <c r="E175" s="59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97"/>
      <c r="R175" s="597"/>
      <c r="S175" s="597"/>
      <c r="T175" s="59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4301032051</v>
      </c>
      <c r="D176" s="595">
        <v>4680115886742</v>
      </c>
      <c r="E176" s="59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7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97"/>
      <c r="R176" s="597"/>
      <c r="S176" s="597"/>
      <c r="T176" s="59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309</v>
      </c>
      <c r="B177" s="63" t="s">
        <v>310</v>
      </c>
      <c r="C177" s="36">
        <v>4301032052</v>
      </c>
      <c r="D177" s="595">
        <v>4680115886766</v>
      </c>
      <c r="E177" s="59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97"/>
      <c r="R177" s="597"/>
      <c r="S177" s="597"/>
      <c r="T177" s="5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589"/>
      <c r="B179" s="589"/>
      <c r="C179" s="589"/>
      <c r="D179" s="589"/>
      <c r="E179" s="589"/>
      <c r="F179" s="589"/>
      <c r="G179" s="589"/>
      <c r="H179" s="589"/>
      <c r="I179" s="589"/>
      <c r="J179" s="589"/>
      <c r="K179" s="589"/>
      <c r="L179" s="589"/>
      <c r="M179" s="589"/>
      <c r="N179" s="589"/>
      <c r="O179" s="590"/>
      <c r="P179" s="586" t="s">
        <v>40</v>
      </c>
      <c r="Q179" s="587"/>
      <c r="R179" s="587"/>
      <c r="S179" s="587"/>
      <c r="T179" s="587"/>
      <c r="U179" s="587"/>
      <c r="V179" s="588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00" t="s">
        <v>311</v>
      </c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6"/>
      <c r="AB180" s="66"/>
      <c r="AC180" s="80"/>
    </row>
    <row r="181" spans="1:68" ht="27" hidden="1" customHeight="1" x14ac:dyDescent="0.25">
      <c r="A181" s="63" t="s">
        <v>312</v>
      </c>
      <c r="B181" s="63" t="s">
        <v>313</v>
      </c>
      <c r="C181" s="36">
        <v>4301170013</v>
      </c>
      <c r="D181" s="595">
        <v>4680115886797</v>
      </c>
      <c r="E181" s="5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97"/>
      <c r="R181" s="597"/>
      <c r="S181" s="597"/>
      <c r="T181" s="5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589"/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90"/>
      <c r="P182" s="586" t="s">
        <v>40</v>
      </c>
      <c r="Q182" s="587"/>
      <c r="R182" s="587"/>
      <c r="S182" s="587"/>
      <c r="T182" s="587"/>
      <c r="U182" s="587"/>
      <c r="V182" s="588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599" t="s">
        <v>314</v>
      </c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599"/>
      <c r="P184" s="599"/>
      <c r="Q184" s="599"/>
      <c r="R184" s="599"/>
      <c r="S184" s="599"/>
      <c r="T184" s="599"/>
      <c r="U184" s="599"/>
      <c r="V184" s="599"/>
      <c r="W184" s="599"/>
      <c r="X184" s="599"/>
      <c r="Y184" s="599"/>
      <c r="Z184" s="599"/>
      <c r="AA184" s="65"/>
      <c r="AB184" s="65"/>
      <c r="AC184" s="79"/>
    </row>
    <row r="185" spans="1:68" ht="14.25" hidden="1" customHeight="1" x14ac:dyDescent="0.25">
      <c r="A185" s="600" t="s">
        <v>114</v>
      </c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6"/>
      <c r="AB185" s="66"/>
      <c r="AC185" s="80"/>
    </row>
    <row r="186" spans="1:68" ht="16.5" hidden="1" customHeight="1" x14ac:dyDescent="0.25">
      <c r="A186" s="63" t="s">
        <v>315</v>
      </c>
      <c r="B186" s="63" t="s">
        <v>316</v>
      </c>
      <c r="C186" s="36">
        <v>4301011450</v>
      </c>
      <c r="D186" s="595">
        <v>4680115881402</v>
      </c>
      <c r="E186" s="59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97"/>
      <c r="R186" s="597"/>
      <c r="S186" s="597"/>
      <c r="T186" s="5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595">
        <v>4680115881396</v>
      </c>
      <c r="E187" s="595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97"/>
      <c r="R187" s="597"/>
      <c r="S187" s="597"/>
      <c r="T187" s="598"/>
      <c r="U187" s="39" t="s">
        <v>45</v>
      </c>
      <c r="V187" s="39" t="s">
        <v>45</v>
      </c>
      <c r="W187" s="40" t="s">
        <v>0</v>
      </c>
      <c r="X187" s="58">
        <v>20</v>
      </c>
      <c r="Y187" s="55">
        <f>IFERROR(IF(X187="",0,CEILING((X187/$H187),1)*$H187),"")</f>
        <v>21.6</v>
      </c>
      <c r="Z187" s="41">
        <f>IFERROR(IF(Y187=0,"",ROUNDUP(Y187/H187,0)*0.00651),"")</f>
        <v>5.2080000000000001E-2</v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21.333333333333329</v>
      </c>
      <c r="BN187" s="78">
        <f>IFERROR(Y187*I187/H187,"0")</f>
        <v>23.04</v>
      </c>
      <c r="BO187" s="78">
        <f>IFERROR(1/J187*(X187/H187),"0")</f>
        <v>4.0700040700040699E-2</v>
      </c>
      <c r="BP187" s="78">
        <f>IFERROR(1/J187*(Y187/H187),"0")</f>
        <v>4.3956043956043959E-2</v>
      </c>
    </row>
    <row r="188" spans="1:68" x14ac:dyDescent="0.2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7.4074074074074066</v>
      </c>
      <c r="Y188" s="43">
        <f>IFERROR(Y186/H186,"0")+IFERROR(Y187/H187,"0")</f>
        <v>8</v>
      </c>
      <c r="Z188" s="43">
        <f>IFERROR(IF(Z186="",0,Z186),"0")+IFERROR(IF(Z187="",0,Z187),"0")</f>
        <v>5.2080000000000001E-2</v>
      </c>
      <c r="AA188" s="67"/>
      <c r="AB188" s="67"/>
      <c r="AC188" s="67"/>
    </row>
    <row r="189" spans="1:68" x14ac:dyDescent="0.2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20</v>
      </c>
      <c r="Y189" s="43">
        <f>IFERROR(SUM(Y186:Y187),"0")</f>
        <v>21.6</v>
      </c>
      <c r="Z189" s="42"/>
      <c r="AA189" s="67"/>
      <c r="AB189" s="67"/>
      <c r="AC189" s="67"/>
    </row>
    <row r="190" spans="1:68" ht="14.25" hidden="1" customHeight="1" x14ac:dyDescent="0.25">
      <c r="A190" s="600" t="s">
        <v>150</v>
      </c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595">
        <v>4680115882935</v>
      </c>
      <c r="E191" s="59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97"/>
      <c r="R191" s="597"/>
      <c r="S191" s="597"/>
      <c r="T191" s="598"/>
      <c r="U191" s="39" t="s">
        <v>45</v>
      </c>
      <c r="V191" s="39" t="s">
        <v>45</v>
      </c>
      <c r="W191" s="40" t="s">
        <v>0</v>
      </c>
      <c r="X191" s="58">
        <v>20</v>
      </c>
      <c r="Y191" s="55">
        <f>IFERROR(IF(X191="",0,CEILING((X191/$H191),1)*$H191),"")</f>
        <v>21.6</v>
      </c>
      <c r="Z191" s="41">
        <f>IFERROR(IF(Y191=0,"",ROUNDUP(Y191/H191,0)*0.01898),"")</f>
        <v>3.7960000000000001E-2</v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20.805555555555554</v>
      </c>
      <c r="BN191" s="78">
        <f>IFERROR(Y191*I191/H191,"0")</f>
        <v>22.47</v>
      </c>
      <c r="BO191" s="78">
        <f>IFERROR(1/J191*(X191/H191),"0")</f>
        <v>2.8935185185185182E-2</v>
      </c>
      <c r="BP191" s="78">
        <f>IFERROR(1/J191*(Y191/H191),"0")</f>
        <v>3.125E-2</v>
      </c>
    </row>
    <row r="192" spans="1:68" ht="16.5" hidden="1" customHeight="1" x14ac:dyDescent="0.25">
      <c r="A192" s="63" t="s">
        <v>323</v>
      </c>
      <c r="B192" s="63" t="s">
        <v>324</v>
      </c>
      <c r="C192" s="36">
        <v>4301020220</v>
      </c>
      <c r="D192" s="595">
        <v>4680115880764</v>
      </c>
      <c r="E192" s="595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97"/>
      <c r="R192" s="597"/>
      <c r="S192" s="597"/>
      <c r="T192" s="5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89"/>
      <c r="B193" s="589"/>
      <c r="C193" s="589"/>
      <c r="D193" s="589"/>
      <c r="E193" s="589"/>
      <c r="F193" s="589"/>
      <c r="G193" s="589"/>
      <c r="H193" s="589"/>
      <c r="I193" s="589"/>
      <c r="J193" s="589"/>
      <c r="K193" s="589"/>
      <c r="L193" s="589"/>
      <c r="M193" s="589"/>
      <c r="N193" s="589"/>
      <c r="O193" s="590"/>
      <c r="P193" s="586" t="s">
        <v>40</v>
      </c>
      <c r="Q193" s="587"/>
      <c r="R193" s="587"/>
      <c r="S193" s="587"/>
      <c r="T193" s="587"/>
      <c r="U193" s="587"/>
      <c r="V193" s="588"/>
      <c r="W193" s="42" t="s">
        <v>39</v>
      </c>
      <c r="X193" s="43">
        <f>IFERROR(X191/H191,"0")+IFERROR(X192/H192,"0")</f>
        <v>1.8518518518518516</v>
      </c>
      <c r="Y193" s="43">
        <f>IFERROR(Y191/H191,"0")+IFERROR(Y192/H192,"0")</f>
        <v>2</v>
      </c>
      <c r="Z193" s="43">
        <f>IFERROR(IF(Z191="",0,Z191),"0")+IFERROR(IF(Z192="",0,Z192),"0")</f>
        <v>3.7960000000000001E-2</v>
      </c>
      <c r="AA193" s="67"/>
      <c r="AB193" s="67"/>
      <c r="AC193" s="67"/>
    </row>
    <row r="194" spans="1:68" x14ac:dyDescent="0.2">
      <c r="A194" s="589"/>
      <c r="B194" s="589"/>
      <c r="C194" s="589"/>
      <c r="D194" s="589"/>
      <c r="E194" s="589"/>
      <c r="F194" s="589"/>
      <c r="G194" s="589"/>
      <c r="H194" s="589"/>
      <c r="I194" s="589"/>
      <c r="J194" s="589"/>
      <c r="K194" s="589"/>
      <c r="L194" s="589"/>
      <c r="M194" s="589"/>
      <c r="N194" s="589"/>
      <c r="O194" s="590"/>
      <c r="P194" s="586" t="s">
        <v>40</v>
      </c>
      <c r="Q194" s="587"/>
      <c r="R194" s="587"/>
      <c r="S194" s="587"/>
      <c r="T194" s="587"/>
      <c r="U194" s="587"/>
      <c r="V194" s="588"/>
      <c r="W194" s="42" t="s">
        <v>0</v>
      </c>
      <c r="X194" s="43">
        <f>IFERROR(SUM(X191:X192),"0")</f>
        <v>20</v>
      </c>
      <c r="Y194" s="43">
        <f>IFERROR(SUM(Y191:Y192),"0")</f>
        <v>21.6</v>
      </c>
      <c r="Z194" s="42"/>
      <c r="AA194" s="67"/>
      <c r="AB194" s="67"/>
      <c r="AC194" s="67"/>
    </row>
    <row r="195" spans="1:68" ht="14.25" hidden="1" customHeight="1" x14ac:dyDescent="0.25">
      <c r="A195" s="600" t="s">
        <v>78</v>
      </c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595">
        <v>4680115882683</v>
      </c>
      <c r="E196" s="59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97"/>
      <c r="R196" s="597"/>
      <c r="S196" s="597"/>
      <c r="T196" s="598"/>
      <c r="U196" s="39" t="s">
        <v>45</v>
      </c>
      <c r="V196" s="39" t="s">
        <v>45</v>
      </c>
      <c r="W196" s="40" t="s">
        <v>0</v>
      </c>
      <c r="X196" s="58">
        <v>510</v>
      </c>
      <c r="Y196" s="55">
        <f t="shared" ref="Y196:Y203" si="26">IFERROR(IF(X196="",0,CEILING((X196/$H196),1)*$H196),"")</f>
        <v>513</v>
      </c>
      <c r="Z196" s="41">
        <f>IFERROR(IF(Y196=0,"",ROUNDUP(Y196/H196,0)*0.00902),"")</f>
        <v>0.8569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529.83333333333337</v>
      </c>
      <c r="BN196" s="78">
        <f t="shared" ref="BN196:BN203" si="28">IFERROR(Y196*I196/H196,"0")</f>
        <v>532.95000000000005</v>
      </c>
      <c r="BO196" s="78">
        <f t="shared" ref="BO196:BO203" si="29">IFERROR(1/J196*(X196/H196),"0")</f>
        <v>0.71548821548821551</v>
      </c>
      <c r="BP196" s="78">
        <f t="shared" ref="BP196:BP203" si="30">IFERROR(1/J196*(Y196/H196),"0")</f>
        <v>0.71969696969696972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595">
        <v>4680115882690</v>
      </c>
      <c r="E197" s="59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97"/>
      <c r="R197" s="597"/>
      <c r="S197" s="597"/>
      <c r="T197" s="598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6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342.83333333333337</v>
      </c>
      <c r="BN197" s="78">
        <f t="shared" si="28"/>
        <v>347.82</v>
      </c>
      <c r="BO197" s="78">
        <f t="shared" si="29"/>
        <v>0.46296296296296297</v>
      </c>
      <c r="BP197" s="78">
        <f t="shared" si="30"/>
        <v>0.46969696969696972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595">
        <v>4680115882669</v>
      </c>
      <c r="E198" s="59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97"/>
      <c r="R198" s="597"/>
      <c r="S198" s="597"/>
      <c r="T198" s="598"/>
      <c r="U198" s="39" t="s">
        <v>45</v>
      </c>
      <c r="V198" s="39" t="s">
        <v>45</v>
      </c>
      <c r="W198" s="40" t="s">
        <v>0</v>
      </c>
      <c r="X198" s="58">
        <v>560</v>
      </c>
      <c r="Y198" s="55">
        <f t="shared" si="26"/>
        <v>561.6</v>
      </c>
      <c r="Z198" s="41">
        <f>IFERROR(IF(Y198=0,"",ROUNDUP(Y198/H198,0)*0.00902),"")</f>
        <v>0.93808000000000002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581.77777777777783</v>
      </c>
      <c r="BN198" s="78">
        <f t="shared" si="28"/>
        <v>583.44000000000005</v>
      </c>
      <c r="BO198" s="78">
        <f t="shared" si="29"/>
        <v>0.78563411896745228</v>
      </c>
      <c r="BP198" s="78">
        <f t="shared" si="30"/>
        <v>0.78787878787878785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595">
        <v>4680115882676</v>
      </c>
      <c r="E199" s="59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97"/>
      <c r="R199" s="597"/>
      <c r="S199" s="597"/>
      <c r="T199" s="598"/>
      <c r="U199" s="39" t="s">
        <v>45</v>
      </c>
      <c r="V199" s="39" t="s">
        <v>45</v>
      </c>
      <c r="W199" s="40" t="s">
        <v>0</v>
      </c>
      <c r="X199" s="58">
        <v>550</v>
      </c>
      <c r="Y199" s="55">
        <f t="shared" si="26"/>
        <v>550.80000000000007</v>
      </c>
      <c r="Z199" s="41">
        <f>IFERROR(IF(Y199=0,"",ROUNDUP(Y199/H199,0)*0.00902),"")</f>
        <v>0.92003999999999997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571.3888888888888</v>
      </c>
      <c r="BN199" s="78">
        <f t="shared" si="28"/>
        <v>572.22000000000014</v>
      </c>
      <c r="BO199" s="78">
        <f t="shared" si="29"/>
        <v>0.77160493827160492</v>
      </c>
      <c r="BP199" s="78">
        <f t="shared" si="30"/>
        <v>0.77272727272727271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4301031223</v>
      </c>
      <c r="D200" s="595">
        <v>4680115884014</v>
      </c>
      <c r="E200" s="595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97"/>
      <c r="R200" s="597"/>
      <c r="S200" s="597"/>
      <c r="T200" s="5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4301031222</v>
      </c>
      <c r="D201" s="595">
        <v>4680115884007</v>
      </c>
      <c r="E201" s="59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97"/>
      <c r="R201" s="597"/>
      <c r="S201" s="597"/>
      <c r="T201" s="5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4301031229</v>
      </c>
      <c r="D202" s="595">
        <v>4680115884038</v>
      </c>
      <c r="E202" s="59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97"/>
      <c r="R202" s="597"/>
      <c r="S202" s="597"/>
      <c r="T202" s="5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4301031225</v>
      </c>
      <c r="D203" s="595">
        <v>4680115884021</v>
      </c>
      <c r="E203" s="59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97"/>
      <c r="R203" s="597"/>
      <c r="S203" s="597"/>
      <c r="T203" s="5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589"/>
      <c r="B204" s="589"/>
      <c r="C204" s="589"/>
      <c r="D204" s="589"/>
      <c r="E204" s="589"/>
      <c r="F204" s="589"/>
      <c r="G204" s="589"/>
      <c r="H204" s="589"/>
      <c r="I204" s="589"/>
      <c r="J204" s="589"/>
      <c r="K204" s="589"/>
      <c r="L204" s="589"/>
      <c r="M204" s="589"/>
      <c r="N204" s="589"/>
      <c r="O204" s="590"/>
      <c r="P204" s="586" t="s">
        <v>40</v>
      </c>
      <c r="Q204" s="587"/>
      <c r="R204" s="587"/>
      <c r="S204" s="587"/>
      <c r="T204" s="587"/>
      <c r="U204" s="587"/>
      <c r="V204" s="588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361.11111111111109</v>
      </c>
      <c r="Y204" s="43">
        <f>IFERROR(Y196/H196,"0")+IFERROR(Y197/H197,"0")+IFERROR(Y198/H198,"0")+IFERROR(Y199/H199,"0")+IFERROR(Y200/H200,"0")+IFERROR(Y201/H201,"0")+IFERROR(Y202/H202,"0")+IFERROR(Y203/H203,"0")</f>
        <v>363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3.2742599999999999</v>
      </c>
      <c r="AA204" s="67"/>
      <c r="AB204" s="67"/>
      <c r="AC204" s="67"/>
    </row>
    <row r="205" spans="1:68" x14ac:dyDescent="0.2">
      <c r="A205" s="589"/>
      <c r="B205" s="589"/>
      <c r="C205" s="589"/>
      <c r="D205" s="589"/>
      <c r="E205" s="589"/>
      <c r="F205" s="589"/>
      <c r="G205" s="589"/>
      <c r="H205" s="589"/>
      <c r="I205" s="589"/>
      <c r="J205" s="589"/>
      <c r="K205" s="589"/>
      <c r="L205" s="589"/>
      <c r="M205" s="589"/>
      <c r="N205" s="589"/>
      <c r="O205" s="590"/>
      <c r="P205" s="586" t="s">
        <v>40</v>
      </c>
      <c r="Q205" s="587"/>
      <c r="R205" s="587"/>
      <c r="S205" s="587"/>
      <c r="T205" s="587"/>
      <c r="U205" s="587"/>
      <c r="V205" s="588"/>
      <c r="W205" s="42" t="s">
        <v>0</v>
      </c>
      <c r="X205" s="43">
        <f>IFERROR(SUM(X196:X203),"0")</f>
        <v>1950</v>
      </c>
      <c r="Y205" s="43">
        <f>IFERROR(SUM(Y196:Y203),"0")</f>
        <v>1960.2000000000003</v>
      </c>
      <c r="Z205" s="42"/>
      <c r="AA205" s="67"/>
      <c r="AB205" s="67"/>
      <c r="AC205" s="67"/>
    </row>
    <row r="206" spans="1:68" ht="14.25" hidden="1" customHeight="1" x14ac:dyDescent="0.25">
      <c r="A206" s="600" t="s">
        <v>85</v>
      </c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595">
        <v>4680115881594</v>
      </c>
      <c r="E207" s="595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97"/>
      <c r="R207" s="597"/>
      <c r="S207" s="597"/>
      <c r="T207" s="598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595">
        <v>4680115881617</v>
      </c>
      <c r="E208" s="595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97"/>
      <c r="R208" s="597"/>
      <c r="S208" s="597"/>
      <c r="T208" s="598"/>
      <c r="U208" s="39" t="s">
        <v>45</v>
      </c>
      <c r="V208" s="39" t="s">
        <v>45</v>
      </c>
      <c r="W208" s="40" t="s">
        <v>0</v>
      </c>
      <c r="X208" s="58">
        <v>30</v>
      </c>
      <c r="Y208" s="55">
        <f t="shared" si="31"/>
        <v>32.4</v>
      </c>
      <c r="Z208" s="41">
        <f>IFERROR(IF(Y208=0,"",ROUNDUP(Y208/H208,0)*0.01898),"")</f>
        <v>7.5920000000000001E-2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31.855555555555561</v>
      </c>
      <c r="BN208" s="78">
        <f t="shared" si="33"/>
        <v>34.404000000000003</v>
      </c>
      <c r="BO208" s="78">
        <f t="shared" si="34"/>
        <v>5.7870370370370371E-2</v>
      </c>
      <c r="BP208" s="78">
        <f t="shared" si="35"/>
        <v>6.25E-2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595">
        <v>4680115880573</v>
      </c>
      <c r="E209" s="595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97"/>
      <c r="R209" s="597"/>
      <c r="S209" s="597"/>
      <c r="T209" s="598"/>
      <c r="U209" s="39" t="s">
        <v>45</v>
      </c>
      <c r="V209" s="39" t="s">
        <v>45</v>
      </c>
      <c r="W209" s="40" t="s">
        <v>0</v>
      </c>
      <c r="X209" s="58">
        <v>260</v>
      </c>
      <c r="Y209" s="55">
        <f t="shared" si="31"/>
        <v>261</v>
      </c>
      <c r="Z209" s="41">
        <f>IFERROR(IF(Y209=0,"",ROUNDUP(Y209/H209,0)*0.01898),"")</f>
        <v>0.56940000000000002</v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275.51034482758621</v>
      </c>
      <c r="BN209" s="78">
        <f t="shared" si="33"/>
        <v>276.57</v>
      </c>
      <c r="BO209" s="78">
        <f t="shared" si="34"/>
        <v>0.4669540229885058</v>
      </c>
      <c r="BP209" s="78">
        <f t="shared" si="35"/>
        <v>0.46875000000000006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4301051407</v>
      </c>
      <c r="D210" s="595">
        <v>4680115882195</v>
      </c>
      <c r="E210" s="595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97"/>
      <c r="R210" s="597"/>
      <c r="S210" s="597"/>
      <c r="T210" s="59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4301051752</v>
      </c>
      <c r="D211" s="595">
        <v>4680115882607</v>
      </c>
      <c r="E211" s="595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97"/>
      <c r="R211" s="597"/>
      <c r="S211" s="597"/>
      <c r="T211" s="59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595">
        <v>4680115880092</v>
      </c>
      <c r="E212" s="59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97"/>
      <c r="R212" s="597"/>
      <c r="S212" s="597"/>
      <c r="T212" s="598"/>
      <c r="U212" s="39" t="s">
        <v>45</v>
      </c>
      <c r="V212" s="39" t="s">
        <v>45</v>
      </c>
      <c r="W212" s="40" t="s">
        <v>0</v>
      </c>
      <c r="X212" s="58">
        <v>72</v>
      </c>
      <c r="Y212" s="55">
        <f t="shared" si="31"/>
        <v>72</v>
      </c>
      <c r="Z212" s="41">
        <f t="shared" si="36"/>
        <v>0.1953</v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79.560000000000016</v>
      </c>
      <c r="BN212" s="78">
        <f t="shared" si="33"/>
        <v>79.560000000000016</v>
      </c>
      <c r="BO212" s="78">
        <f t="shared" si="34"/>
        <v>0.16483516483516486</v>
      </c>
      <c r="BP212" s="78">
        <f t="shared" si="35"/>
        <v>0.16483516483516486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4301051668</v>
      </c>
      <c r="D213" s="595">
        <v>4680115880221</v>
      </c>
      <c r="E213" s="59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97"/>
      <c r="R213" s="597"/>
      <c r="S213" s="597"/>
      <c r="T213" s="5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595">
        <v>4680115880504</v>
      </c>
      <c r="E214" s="59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97"/>
      <c r="R214" s="597"/>
      <c r="S214" s="597"/>
      <c r="T214" s="598"/>
      <c r="U214" s="39" t="s">
        <v>45</v>
      </c>
      <c r="V214" s="39" t="s">
        <v>45</v>
      </c>
      <c r="W214" s="40" t="s">
        <v>0</v>
      </c>
      <c r="X214" s="58">
        <v>84</v>
      </c>
      <c r="Y214" s="55">
        <f t="shared" si="31"/>
        <v>84</v>
      </c>
      <c r="Z214" s="41">
        <f t="shared" si="36"/>
        <v>0.22785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92.820000000000007</v>
      </c>
      <c r="BN214" s="78">
        <f t="shared" si="33"/>
        <v>92.820000000000007</v>
      </c>
      <c r="BO214" s="78">
        <f t="shared" si="34"/>
        <v>0.19230769230769232</v>
      </c>
      <c r="BP214" s="78">
        <f t="shared" si="35"/>
        <v>0.19230769230769232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595">
        <v>4680115882164</v>
      </c>
      <c r="E215" s="595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97"/>
      <c r="R215" s="597"/>
      <c r="S215" s="597"/>
      <c r="T215" s="598"/>
      <c r="U215" s="39" t="s">
        <v>45</v>
      </c>
      <c r="V215" s="39" t="s">
        <v>45</v>
      </c>
      <c r="W215" s="40" t="s">
        <v>0</v>
      </c>
      <c r="X215" s="58">
        <v>108</v>
      </c>
      <c r="Y215" s="55">
        <f t="shared" si="31"/>
        <v>108</v>
      </c>
      <c r="Z215" s="41">
        <f t="shared" si="36"/>
        <v>0.29294999999999999</v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119.60999999999999</v>
      </c>
      <c r="BN215" s="78">
        <f t="shared" si="33"/>
        <v>119.60999999999999</v>
      </c>
      <c r="BO215" s="78">
        <f t="shared" si="34"/>
        <v>0.24725274725274726</v>
      </c>
      <c r="BP215" s="78">
        <f t="shared" si="35"/>
        <v>0.24725274725274726</v>
      </c>
    </row>
    <row r="216" spans="1:68" x14ac:dyDescent="0.2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150.99616858237547</v>
      </c>
      <c r="Y216" s="43">
        <f>IFERROR(Y207/H207,"0")+IFERROR(Y208/H208,"0")+IFERROR(Y209/H209,"0")+IFERROR(Y210/H210,"0")+IFERROR(Y211/H211,"0")+IFERROR(Y212/H212,"0")+IFERROR(Y213/H213,"0")+IFERROR(Y214/H214,"0")+IFERROR(Y215/H215,"0")</f>
        <v>152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1.51326</v>
      </c>
      <c r="AA216" s="67"/>
      <c r="AB216" s="67"/>
      <c r="AC216" s="67"/>
    </row>
    <row r="217" spans="1:68" x14ac:dyDescent="0.2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IFERROR(SUM(X207:X215),"0")</f>
        <v>614</v>
      </c>
      <c r="Y217" s="43">
        <f>IFERROR(SUM(Y207:Y215),"0")</f>
        <v>622.20000000000005</v>
      </c>
      <c r="Z217" s="42"/>
      <c r="AA217" s="67"/>
      <c r="AB217" s="67"/>
      <c r="AC217" s="67"/>
    </row>
    <row r="218" spans="1:68" ht="14.25" hidden="1" customHeight="1" x14ac:dyDescent="0.25">
      <c r="A218" s="600" t="s">
        <v>185</v>
      </c>
      <c r="B218" s="600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595">
        <v>4680115880818</v>
      </c>
      <c r="E219" s="5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97"/>
      <c r="R219" s="597"/>
      <c r="S219" s="597"/>
      <c r="T219" s="598"/>
      <c r="U219" s="39" t="s">
        <v>45</v>
      </c>
      <c r="V219" s="39" t="s">
        <v>45</v>
      </c>
      <c r="W219" s="40" t="s">
        <v>0</v>
      </c>
      <c r="X219" s="58">
        <v>64</v>
      </c>
      <c r="Y219" s="55">
        <f>IFERROR(IF(X219="",0,CEILING((X219/$H219),1)*$H219),"")</f>
        <v>64.8</v>
      </c>
      <c r="Z219" s="41">
        <f>IFERROR(IF(Y219=0,"",ROUNDUP(Y219/H219,0)*0.00651),"")</f>
        <v>0.17577000000000001</v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70.720000000000013</v>
      </c>
      <c r="BN219" s="78">
        <f>IFERROR(Y219*I219/H219,"0")</f>
        <v>71.604000000000013</v>
      </c>
      <c r="BO219" s="78">
        <f>IFERROR(1/J219*(X219/H219),"0")</f>
        <v>0.14652014652014653</v>
      </c>
      <c r="BP219" s="78">
        <f>IFERROR(1/J219*(Y219/H219),"0")</f>
        <v>0.14835164835164835</v>
      </c>
    </row>
    <row r="220" spans="1:68" ht="27" hidden="1" customHeight="1" x14ac:dyDescent="0.25">
      <c r="A220" s="63" t="s">
        <v>372</v>
      </c>
      <c r="B220" s="63" t="s">
        <v>373</v>
      </c>
      <c r="C220" s="36">
        <v>4301060389</v>
      </c>
      <c r="D220" s="595">
        <v>4680115880801</v>
      </c>
      <c r="E220" s="5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97"/>
      <c r="R220" s="597"/>
      <c r="S220" s="597"/>
      <c r="T220" s="59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89"/>
      <c r="B221" s="589"/>
      <c r="C221" s="589"/>
      <c r="D221" s="589"/>
      <c r="E221" s="589"/>
      <c r="F221" s="589"/>
      <c r="G221" s="589"/>
      <c r="H221" s="589"/>
      <c r="I221" s="589"/>
      <c r="J221" s="589"/>
      <c r="K221" s="589"/>
      <c r="L221" s="589"/>
      <c r="M221" s="589"/>
      <c r="N221" s="589"/>
      <c r="O221" s="590"/>
      <c r="P221" s="586" t="s">
        <v>40</v>
      </c>
      <c r="Q221" s="587"/>
      <c r="R221" s="587"/>
      <c r="S221" s="587"/>
      <c r="T221" s="587"/>
      <c r="U221" s="587"/>
      <c r="V221" s="588"/>
      <c r="W221" s="42" t="s">
        <v>39</v>
      </c>
      <c r="X221" s="43">
        <f>IFERROR(X219/H219,"0")+IFERROR(X220/H220,"0")</f>
        <v>26.666666666666668</v>
      </c>
      <c r="Y221" s="43">
        <f>IFERROR(Y219/H219,"0")+IFERROR(Y220/H220,"0")</f>
        <v>27</v>
      </c>
      <c r="Z221" s="43">
        <f>IFERROR(IF(Z219="",0,Z219),"0")+IFERROR(IF(Z220="",0,Z220),"0")</f>
        <v>0.17577000000000001</v>
      </c>
      <c r="AA221" s="67"/>
      <c r="AB221" s="67"/>
      <c r="AC221" s="67"/>
    </row>
    <row r="222" spans="1:68" x14ac:dyDescent="0.2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90"/>
      <c r="P222" s="586" t="s">
        <v>40</v>
      </c>
      <c r="Q222" s="587"/>
      <c r="R222" s="587"/>
      <c r="S222" s="587"/>
      <c r="T222" s="587"/>
      <c r="U222" s="587"/>
      <c r="V222" s="588"/>
      <c r="W222" s="42" t="s">
        <v>0</v>
      </c>
      <c r="X222" s="43">
        <f>IFERROR(SUM(X219:X220),"0")</f>
        <v>64</v>
      </c>
      <c r="Y222" s="43">
        <f>IFERROR(SUM(Y219:Y220),"0")</f>
        <v>64.8</v>
      </c>
      <c r="Z222" s="42"/>
      <c r="AA222" s="67"/>
      <c r="AB222" s="67"/>
      <c r="AC222" s="67"/>
    </row>
    <row r="223" spans="1:68" ht="16.5" hidden="1" customHeight="1" x14ac:dyDescent="0.25">
      <c r="A223" s="599" t="s">
        <v>375</v>
      </c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599"/>
      <c r="P223" s="599"/>
      <c r="Q223" s="599"/>
      <c r="R223" s="599"/>
      <c r="S223" s="599"/>
      <c r="T223" s="599"/>
      <c r="U223" s="599"/>
      <c r="V223" s="599"/>
      <c r="W223" s="599"/>
      <c r="X223" s="599"/>
      <c r="Y223" s="599"/>
      <c r="Z223" s="599"/>
      <c r="AA223" s="65"/>
      <c r="AB223" s="65"/>
      <c r="AC223" s="79"/>
    </row>
    <row r="224" spans="1:68" ht="14.25" hidden="1" customHeight="1" x14ac:dyDescent="0.25">
      <c r="A224" s="600" t="s">
        <v>114</v>
      </c>
      <c r="B224" s="600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  <c r="AA224" s="66"/>
      <c r="AB224" s="66"/>
      <c r="AC224" s="80"/>
    </row>
    <row r="225" spans="1:68" ht="27" hidden="1" customHeight="1" x14ac:dyDescent="0.25">
      <c r="A225" s="63" t="s">
        <v>376</v>
      </c>
      <c r="B225" s="63" t="s">
        <v>377</v>
      </c>
      <c r="C225" s="36">
        <v>4301011826</v>
      </c>
      <c r="D225" s="595">
        <v>4680115884137</v>
      </c>
      <c r="E225" s="59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97"/>
      <c r="R225" s="597"/>
      <c r="S225" s="597"/>
      <c r="T225" s="5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4301011724</v>
      </c>
      <c r="D226" s="595">
        <v>4680115884236</v>
      </c>
      <c r="E226" s="59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97"/>
      <c r="R226" s="597"/>
      <c r="S226" s="597"/>
      <c r="T226" s="5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4301011721</v>
      </c>
      <c r="D227" s="595">
        <v>4680115884175</v>
      </c>
      <c r="E227" s="59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97"/>
      <c r="R227" s="597"/>
      <c r="S227" s="597"/>
      <c r="T227" s="59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4301011824</v>
      </c>
      <c r="D228" s="595">
        <v>4680115884144</v>
      </c>
      <c r="E228" s="59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97"/>
      <c r="R228" s="597"/>
      <c r="S228" s="597"/>
      <c r="T228" s="59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4301012149</v>
      </c>
      <c r="D229" s="595">
        <v>4680115886551</v>
      </c>
      <c r="E229" s="59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97"/>
      <c r="R229" s="597"/>
      <c r="S229" s="597"/>
      <c r="T229" s="59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4301011726</v>
      </c>
      <c r="D230" s="595">
        <v>4680115884182</v>
      </c>
      <c r="E230" s="595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97"/>
      <c r="R230" s="597"/>
      <c r="S230" s="597"/>
      <c r="T230" s="5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392</v>
      </c>
      <c r="B231" s="63" t="s">
        <v>393</v>
      </c>
      <c r="C231" s="36">
        <v>4301011722</v>
      </c>
      <c r="D231" s="595">
        <v>4680115884205</v>
      </c>
      <c r="E231" s="59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97"/>
      <c r="R231" s="597"/>
      <c r="S231" s="597"/>
      <c r="T231" s="5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00" t="s">
        <v>150</v>
      </c>
      <c r="B234" s="600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  <c r="AA234" s="66"/>
      <c r="AB234" s="66"/>
      <c r="AC234" s="80"/>
    </row>
    <row r="235" spans="1:68" ht="27" hidden="1" customHeight="1" x14ac:dyDescent="0.25">
      <c r="A235" s="63" t="s">
        <v>394</v>
      </c>
      <c r="B235" s="63" t="s">
        <v>395</v>
      </c>
      <c r="C235" s="36">
        <v>4301020340</v>
      </c>
      <c r="D235" s="595">
        <v>4680115885721</v>
      </c>
      <c r="E235" s="595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97"/>
      <c r="R235" s="597"/>
      <c r="S235" s="597"/>
      <c r="T235" s="598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394</v>
      </c>
      <c r="B236" s="63" t="s">
        <v>397</v>
      </c>
      <c r="C236" s="36">
        <v>4301020377</v>
      </c>
      <c r="D236" s="595">
        <v>4680115885981</v>
      </c>
      <c r="E236" s="59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7"/>
      <c r="R236" s="597"/>
      <c r="S236" s="597"/>
      <c r="T236" s="59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589"/>
      <c r="B238" s="589"/>
      <c r="C238" s="589"/>
      <c r="D238" s="589"/>
      <c r="E238" s="589"/>
      <c r="F238" s="589"/>
      <c r="G238" s="589"/>
      <c r="H238" s="589"/>
      <c r="I238" s="589"/>
      <c r="J238" s="589"/>
      <c r="K238" s="589"/>
      <c r="L238" s="589"/>
      <c r="M238" s="589"/>
      <c r="N238" s="589"/>
      <c r="O238" s="590"/>
      <c r="P238" s="586" t="s">
        <v>40</v>
      </c>
      <c r="Q238" s="587"/>
      <c r="R238" s="587"/>
      <c r="S238" s="587"/>
      <c r="T238" s="587"/>
      <c r="U238" s="587"/>
      <c r="V238" s="588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00" t="s">
        <v>398</v>
      </c>
      <c r="B239" s="600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  <c r="AA239" s="66"/>
      <c r="AB239" s="66"/>
      <c r="AC239" s="80"/>
    </row>
    <row r="240" spans="1:68" ht="27" hidden="1" customHeight="1" x14ac:dyDescent="0.25">
      <c r="A240" s="63" t="s">
        <v>399</v>
      </c>
      <c r="B240" s="63" t="s">
        <v>400</v>
      </c>
      <c r="C240" s="36">
        <v>4301040362</v>
      </c>
      <c r="D240" s="595">
        <v>4680115886803</v>
      </c>
      <c r="E240" s="595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35" t="s">
        <v>401</v>
      </c>
      <c r="Q240" s="597"/>
      <c r="R240" s="597"/>
      <c r="S240" s="597"/>
      <c r="T240" s="59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589"/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90"/>
      <c r="P241" s="586" t="s">
        <v>40</v>
      </c>
      <c r="Q241" s="587"/>
      <c r="R241" s="587"/>
      <c r="S241" s="587"/>
      <c r="T241" s="587"/>
      <c r="U241" s="587"/>
      <c r="V241" s="588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589"/>
      <c r="B242" s="589"/>
      <c r="C242" s="589"/>
      <c r="D242" s="589"/>
      <c r="E242" s="589"/>
      <c r="F242" s="589"/>
      <c r="G242" s="589"/>
      <c r="H242" s="589"/>
      <c r="I242" s="589"/>
      <c r="J242" s="589"/>
      <c r="K242" s="589"/>
      <c r="L242" s="589"/>
      <c r="M242" s="589"/>
      <c r="N242" s="589"/>
      <c r="O242" s="590"/>
      <c r="P242" s="586" t="s">
        <v>40</v>
      </c>
      <c r="Q242" s="587"/>
      <c r="R242" s="587"/>
      <c r="S242" s="587"/>
      <c r="T242" s="587"/>
      <c r="U242" s="587"/>
      <c r="V242" s="588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600" t="s">
        <v>403</v>
      </c>
      <c r="B243" s="600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  <c r="AA243" s="66"/>
      <c r="AB243" s="66"/>
      <c r="AC243" s="80"/>
    </row>
    <row r="244" spans="1:68" ht="27" hidden="1" customHeight="1" x14ac:dyDescent="0.25">
      <c r="A244" s="63" t="s">
        <v>404</v>
      </c>
      <c r="B244" s="63" t="s">
        <v>405</v>
      </c>
      <c r="C244" s="36">
        <v>4301041004</v>
      </c>
      <c r="D244" s="595">
        <v>4680115886704</v>
      </c>
      <c r="E244" s="59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97"/>
      <c r="R244" s="597"/>
      <c r="S244" s="597"/>
      <c r="T244" s="59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hidden="1" customHeight="1" x14ac:dyDescent="0.25">
      <c r="A245" s="63" t="s">
        <v>407</v>
      </c>
      <c r="B245" s="63" t="s">
        <v>408</v>
      </c>
      <c r="C245" s="36">
        <v>4301041008</v>
      </c>
      <c r="D245" s="595">
        <v>4680115886681</v>
      </c>
      <c r="E245" s="595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37" t="s">
        <v>409</v>
      </c>
      <c r="Q245" s="597"/>
      <c r="R245" s="597"/>
      <c r="S245" s="597"/>
      <c r="T245" s="59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hidden="1" customHeight="1" x14ac:dyDescent="0.25">
      <c r="A246" s="63" t="s">
        <v>407</v>
      </c>
      <c r="B246" s="63" t="s">
        <v>410</v>
      </c>
      <c r="C246" s="36">
        <v>4301041003</v>
      </c>
      <c r="D246" s="595">
        <v>4680115886681</v>
      </c>
      <c r="E246" s="59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97"/>
      <c r="R246" s="597"/>
      <c r="S246" s="597"/>
      <c r="T246" s="59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4301041007</v>
      </c>
      <c r="D247" s="595">
        <v>4680115886735</v>
      </c>
      <c r="E247" s="595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97"/>
      <c r="R247" s="597"/>
      <c r="S247" s="597"/>
      <c r="T247" s="59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4301041006</v>
      </c>
      <c r="D248" s="595">
        <v>4680115886728</v>
      </c>
      <c r="E248" s="595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97"/>
      <c r="R248" s="597"/>
      <c r="S248" s="597"/>
      <c r="T248" s="59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415</v>
      </c>
      <c r="B249" s="63" t="s">
        <v>416</v>
      </c>
      <c r="C249" s="36">
        <v>4301041005</v>
      </c>
      <c r="D249" s="595">
        <v>4680115886711</v>
      </c>
      <c r="E249" s="59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97"/>
      <c r="R249" s="597"/>
      <c r="S249" s="597"/>
      <c r="T249" s="59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idden="1" x14ac:dyDescent="0.2">
      <c r="A250" s="589"/>
      <c r="B250" s="589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90"/>
      <c r="P250" s="586" t="s">
        <v>40</v>
      </c>
      <c r="Q250" s="587"/>
      <c r="R250" s="587"/>
      <c r="S250" s="587"/>
      <c r="T250" s="587"/>
      <c r="U250" s="587"/>
      <c r="V250" s="58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hidden="1" x14ac:dyDescent="0.2">
      <c r="A251" s="589"/>
      <c r="B251" s="589"/>
      <c r="C251" s="589"/>
      <c r="D251" s="589"/>
      <c r="E251" s="589"/>
      <c r="F251" s="589"/>
      <c r="G251" s="589"/>
      <c r="H251" s="589"/>
      <c r="I251" s="589"/>
      <c r="J251" s="589"/>
      <c r="K251" s="589"/>
      <c r="L251" s="589"/>
      <c r="M251" s="589"/>
      <c r="N251" s="589"/>
      <c r="O251" s="590"/>
      <c r="P251" s="586" t="s">
        <v>40</v>
      </c>
      <c r="Q251" s="587"/>
      <c r="R251" s="587"/>
      <c r="S251" s="587"/>
      <c r="T251" s="587"/>
      <c r="U251" s="587"/>
      <c r="V251" s="58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hidden="1" customHeight="1" x14ac:dyDescent="0.25">
      <c r="A252" s="599" t="s">
        <v>417</v>
      </c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599"/>
      <c r="P252" s="599"/>
      <c r="Q252" s="599"/>
      <c r="R252" s="599"/>
      <c r="S252" s="599"/>
      <c r="T252" s="599"/>
      <c r="U252" s="599"/>
      <c r="V252" s="599"/>
      <c r="W252" s="599"/>
      <c r="X252" s="599"/>
      <c r="Y252" s="599"/>
      <c r="Z252" s="599"/>
      <c r="AA252" s="65"/>
      <c r="AB252" s="65"/>
      <c r="AC252" s="79"/>
    </row>
    <row r="253" spans="1:68" ht="14.25" hidden="1" customHeight="1" x14ac:dyDescent="0.25">
      <c r="A253" s="600" t="s">
        <v>114</v>
      </c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595">
        <v>4680115885837</v>
      </c>
      <c r="E254" s="595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97"/>
      <c r="R254" s="597"/>
      <c r="S254" s="597"/>
      <c r="T254" s="598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595">
        <v>4680115885806</v>
      </c>
      <c r="E255" s="59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97"/>
      <c r="R255" s="597"/>
      <c r="S255" s="597"/>
      <c r="T255" s="598"/>
      <c r="U255" s="39" t="s">
        <v>45</v>
      </c>
      <c r="V255" s="39" t="s">
        <v>45</v>
      </c>
      <c r="W255" s="40" t="s">
        <v>0</v>
      </c>
      <c r="X255" s="58">
        <v>50</v>
      </c>
      <c r="Y255" s="55">
        <f>IFERROR(IF(X255="",0,CEILING((X255/$H255),1)*$H255),"")</f>
        <v>54</v>
      </c>
      <c r="Z255" s="41">
        <f>IFERROR(IF(Y255=0,"",ROUNDUP(Y255/H255,0)*0.01898),"")</f>
        <v>9.4899999999999998E-2</v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52.013888888888886</v>
      </c>
      <c r="BN255" s="78">
        <f>IFERROR(Y255*I255/H255,"0")</f>
        <v>56.17499999999999</v>
      </c>
      <c r="BO255" s="78">
        <f>IFERROR(1/J255*(X255/H255),"0")</f>
        <v>7.2337962962962965E-2</v>
      </c>
      <c r="BP255" s="78">
        <f>IFERROR(1/J255*(Y255/H255),"0")</f>
        <v>7.8125E-2</v>
      </c>
    </row>
    <row r="256" spans="1:68" ht="37.5" hidden="1" customHeight="1" x14ac:dyDescent="0.25">
      <c r="A256" s="63" t="s">
        <v>424</v>
      </c>
      <c r="B256" s="63" t="s">
        <v>425</v>
      </c>
      <c r="C256" s="36">
        <v>4301011853</v>
      </c>
      <c r="D256" s="595">
        <v>4680115885851</v>
      </c>
      <c r="E256" s="59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97"/>
      <c r="R256" s="597"/>
      <c r="S256" s="597"/>
      <c r="T256" s="59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427</v>
      </c>
      <c r="B257" s="63" t="s">
        <v>428</v>
      </c>
      <c r="C257" s="36">
        <v>4301011852</v>
      </c>
      <c r="D257" s="595">
        <v>4680115885844</v>
      </c>
      <c r="E257" s="59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97"/>
      <c r="R257" s="597"/>
      <c r="S257" s="597"/>
      <c r="T257" s="59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hidden="1" customHeight="1" x14ac:dyDescent="0.25">
      <c r="A258" s="63" t="s">
        <v>430</v>
      </c>
      <c r="B258" s="63" t="s">
        <v>431</v>
      </c>
      <c r="C258" s="36">
        <v>4301011851</v>
      </c>
      <c r="D258" s="595">
        <v>4680115885820</v>
      </c>
      <c r="E258" s="5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97"/>
      <c r="R258" s="597"/>
      <c r="S258" s="597"/>
      <c r="T258" s="59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589"/>
      <c r="B259" s="589"/>
      <c r="C259" s="589"/>
      <c r="D259" s="589"/>
      <c r="E259" s="589"/>
      <c r="F259" s="589"/>
      <c r="G259" s="589"/>
      <c r="H259" s="589"/>
      <c r="I259" s="589"/>
      <c r="J259" s="589"/>
      <c r="K259" s="589"/>
      <c r="L259" s="589"/>
      <c r="M259" s="589"/>
      <c r="N259" s="589"/>
      <c r="O259" s="590"/>
      <c r="P259" s="586" t="s">
        <v>40</v>
      </c>
      <c r="Q259" s="587"/>
      <c r="R259" s="587"/>
      <c r="S259" s="587"/>
      <c r="T259" s="587"/>
      <c r="U259" s="587"/>
      <c r="V259" s="588"/>
      <c r="W259" s="42" t="s">
        <v>39</v>
      </c>
      <c r="X259" s="43">
        <f>IFERROR(X254/H254,"0")+IFERROR(X255/H255,"0")+IFERROR(X256/H256,"0")+IFERROR(X257/H257,"0")+IFERROR(X258/H258,"0")</f>
        <v>6.481481481481481</v>
      </c>
      <c r="Y259" s="43">
        <f>IFERROR(Y254/H254,"0")+IFERROR(Y255/H255,"0")+IFERROR(Y256/H256,"0")+IFERROR(Y257/H257,"0")+IFERROR(Y258/H258,"0")</f>
        <v>7</v>
      </c>
      <c r="Z259" s="43">
        <f>IFERROR(IF(Z254="",0,Z254),"0")+IFERROR(IF(Z255="",0,Z255),"0")+IFERROR(IF(Z256="",0,Z256),"0")+IFERROR(IF(Z257="",0,Z257),"0")+IFERROR(IF(Z258="",0,Z258),"0")</f>
        <v>0.13286000000000001</v>
      </c>
      <c r="AA259" s="67"/>
      <c r="AB259" s="67"/>
      <c r="AC259" s="67"/>
    </row>
    <row r="260" spans="1:68" x14ac:dyDescent="0.2">
      <c r="A260" s="589"/>
      <c r="B260" s="589"/>
      <c r="C260" s="589"/>
      <c r="D260" s="589"/>
      <c r="E260" s="589"/>
      <c r="F260" s="589"/>
      <c r="G260" s="589"/>
      <c r="H260" s="589"/>
      <c r="I260" s="589"/>
      <c r="J260" s="589"/>
      <c r="K260" s="589"/>
      <c r="L260" s="589"/>
      <c r="M260" s="589"/>
      <c r="N260" s="589"/>
      <c r="O260" s="590"/>
      <c r="P260" s="586" t="s">
        <v>40</v>
      </c>
      <c r="Q260" s="587"/>
      <c r="R260" s="587"/>
      <c r="S260" s="587"/>
      <c r="T260" s="587"/>
      <c r="U260" s="587"/>
      <c r="V260" s="588"/>
      <c r="W260" s="42" t="s">
        <v>0</v>
      </c>
      <c r="X260" s="43">
        <f>IFERROR(SUM(X254:X258),"0")</f>
        <v>70</v>
      </c>
      <c r="Y260" s="43">
        <f>IFERROR(SUM(Y254:Y258),"0")</f>
        <v>75.599999999999994</v>
      </c>
      <c r="Z260" s="42"/>
      <c r="AA260" s="67"/>
      <c r="AB260" s="67"/>
      <c r="AC260" s="67"/>
    </row>
    <row r="261" spans="1:68" ht="16.5" hidden="1" customHeight="1" x14ac:dyDescent="0.25">
      <c r="A261" s="599" t="s">
        <v>433</v>
      </c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599"/>
      <c r="P261" s="599"/>
      <c r="Q261" s="599"/>
      <c r="R261" s="599"/>
      <c r="S261" s="599"/>
      <c r="T261" s="599"/>
      <c r="U261" s="599"/>
      <c r="V261" s="599"/>
      <c r="W261" s="599"/>
      <c r="X261" s="599"/>
      <c r="Y261" s="599"/>
      <c r="Z261" s="599"/>
      <c r="AA261" s="65"/>
      <c r="AB261" s="65"/>
      <c r="AC261" s="79"/>
    </row>
    <row r="262" spans="1:68" ht="14.25" hidden="1" customHeight="1" x14ac:dyDescent="0.25">
      <c r="A262" s="600" t="s">
        <v>114</v>
      </c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  <c r="AA262" s="66"/>
      <c r="AB262" s="66"/>
      <c r="AC262" s="80"/>
    </row>
    <row r="263" spans="1:68" ht="27" hidden="1" customHeight="1" x14ac:dyDescent="0.25">
      <c r="A263" s="63" t="s">
        <v>434</v>
      </c>
      <c r="B263" s="63" t="s">
        <v>435</v>
      </c>
      <c r="C263" s="36">
        <v>4301011223</v>
      </c>
      <c r="D263" s="595">
        <v>4607091383423</v>
      </c>
      <c r="E263" s="595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97"/>
      <c r="R263" s="597"/>
      <c r="S263" s="597"/>
      <c r="T263" s="59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hidden="1" customHeight="1" x14ac:dyDescent="0.25">
      <c r="A264" s="63" t="s">
        <v>436</v>
      </c>
      <c r="B264" s="63" t="s">
        <v>437</v>
      </c>
      <c r="C264" s="36">
        <v>4301012099</v>
      </c>
      <c r="D264" s="595">
        <v>4680115885691</v>
      </c>
      <c r="E264" s="595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97"/>
      <c r="R264" s="597"/>
      <c r="S264" s="597"/>
      <c r="T264" s="59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hidden="1" customHeight="1" x14ac:dyDescent="0.25">
      <c r="A265" s="63" t="s">
        <v>439</v>
      </c>
      <c r="B265" s="63" t="s">
        <v>440</v>
      </c>
      <c r="C265" s="36">
        <v>4301012098</v>
      </c>
      <c r="D265" s="595">
        <v>4680115885660</v>
      </c>
      <c r="E265" s="59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97"/>
      <c r="R265" s="597"/>
      <c r="S265" s="597"/>
      <c r="T265" s="59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442</v>
      </c>
      <c r="B266" s="63" t="s">
        <v>443</v>
      </c>
      <c r="C266" s="36">
        <v>4301012176</v>
      </c>
      <c r="D266" s="595">
        <v>4680115886773</v>
      </c>
      <c r="E266" s="595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24" t="s">
        <v>444</v>
      </c>
      <c r="Q266" s="597"/>
      <c r="R266" s="597"/>
      <c r="S266" s="597"/>
      <c r="T266" s="59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idden="1" x14ac:dyDescent="0.2">
      <c r="A267" s="589"/>
      <c r="B267" s="589"/>
      <c r="C267" s="589"/>
      <c r="D267" s="589"/>
      <c r="E267" s="589"/>
      <c r="F267" s="589"/>
      <c r="G267" s="589"/>
      <c r="H267" s="589"/>
      <c r="I267" s="589"/>
      <c r="J267" s="589"/>
      <c r="K267" s="589"/>
      <c r="L267" s="589"/>
      <c r="M267" s="589"/>
      <c r="N267" s="589"/>
      <c r="O267" s="590"/>
      <c r="P267" s="586" t="s">
        <v>40</v>
      </c>
      <c r="Q267" s="587"/>
      <c r="R267" s="587"/>
      <c r="S267" s="587"/>
      <c r="T267" s="587"/>
      <c r="U267" s="587"/>
      <c r="V267" s="588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hidden="1" x14ac:dyDescent="0.2">
      <c r="A268" s="589"/>
      <c r="B268" s="589"/>
      <c r="C268" s="589"/>
      <c r="D268" s="589"/>
      <c r="E268" s="589"/>
      <c r="F268" s="589"/>
      <c r="G268" s="589"/>
      <c r="H268" s="589"/>
      <c r="I268" s="589"/>
      <c r="J268" s="589"/>
      <c r="K268" s="589"/>
      <c r="L268" s="589"/>
      <c r="M268" s="589"/>
      <c r="N268" s="589"/>
      <c r="O268" s="590"/>
      <c r="P268" s="586" t="s">
        <v>40</v>
      </c>
      <c r="Q268" s="587"/>
      <c r="R268" s="587"/>
      <c r="S268" s="587"/>
      <c r="T268" s="587"/>
      <c r="U268" s="587"/>
      <c r="V268" s="588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hidden="1" customHeight="1" x14ac:dyDescent="0.25">
      <c r="A269" s="599" t="s">
        <v>446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65"/>
      <c r="AB269" s="65"/>
      <c r="AC269" s="79"/>
    </row>
    <row r="270" spans="1:68" ht="14.25" hidden="1" customHeight="1" x14ac:dyDescent="0.25">
      <c r="A270" s="600" t="s">
        <v>85</v>
      </c>
      <c r="B270" s="600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  <c r="AA270" s="66"/>
      <c r="AB270" s="66"/>
      <c r="AC270" s="80"/>
    </row>
    <row r="271" spans="1:68" ht="27" hidden="1" customHeight="1" x14ac:dyDescent="0.25">
      <c r="A271" s="63" t="s">
        <v>447</v>
      </c>
      <c r="B271" s="63" t="s">
        <v>448</v>
      </c>
      <c r="C271" s="36">
        <v>4301051893</v>
      </c>
      <c r="D271" s="595">
        <v>4680115886186</v>
      </c>
      <c r="E271" s="595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97"/>
      <c r="R271" s="597"/>
      <c r="S271" s="597"/>
      <c r="T271" s="5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450</v>
      </c>
      <c r="B272" s="63" t="s">
        <v>451</v>
      </c>
      <c r="C272" s="36">
        <v>4301051795</v>
      </c>
      <c r="D272" s="595">
        <v>4680115881228</v>
      </c>
      <c r="E272" s="595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97"/>
      <c r="R272" s="597"/>
      <c r="S272" s="597"/>
      <c r="T272" s="5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453</v>
      </c>
      <c r="B273" s="63" t="s">
        <v>454</v>
      </c>
      <c r="C273" s="36">
        <v>4301051388</v>
      </c>
      <c r="D273" s="595">
        <v>4680115881211</v>
      </c>
      <c r="E273" s="595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97"/>
      <c r="R273" s="597"/>
      <c r="S273" s="597"/>
      <c r="T273" s="5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hidden="1" customHeight="1" x14ac:dyDescent="0.25">
      <c r="A276" s="599" t="s">
        <v>456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65"/>
      <c r="AB276" s="65"/>
      <c r="AC276" s="79"/>
    </row>
    <row r="277" spans="1:68" ht="14.25" hidden="1" customHeight="1" x14ac:dyDescent="0.25">
      <c r="A277" s="600" t="s">
        <v>78</v>
      </c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  <c r="AA277" s="66"/>
      <c r="AB277" s="66"/>
      <c r="AC277" s="80"/>
    </row>
    <row r="278" spans="1:68" ht="27" hidden="1" customHeight="1" x14ac:dyDescent="0.25">
      <c r="A278" s="63" t="s">
        <v>457</v>
      </c>
      <c r="B278" s="63" t="s">
        <v>458</v>
      </c>
      <c r="C278" s="36">
        <v>4301031307</v>
      </c>
      <c r="D278" s="595">
        <v>4680115880344</v>
      </c>
      <c r="E278" s="595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97"/>
      <c r="R278" s="597"/>
      <c r="S278" s="597"/>
      <c r="T278" s="5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89"/>
      <c r="B280" s="589"/>
      <c r="C280" s="589"/>
      <c r="D280" s="589"/>
      <c r="E280" s="589"/>
      <c r="F280" s="589"/>
      <c r="G280" s="589"/>
      <c r="H280" s="589"/>
      <c r="I280" s="589"/>
      <c r="J280" s="589"/>
      <c r="K280" s="589"/>
      <c r="L280" s="589"/>
      <c r="M280" s="589"/>
      <c r="N280" s="589"/>
      <c r="O280" s="590"/>
      <c r="P280" s="586" t="s">
        <v>40</v>
      </c>
      <c r="Q280" s="587"/>
      <c r="R280" s="587"/>
      <c r="S280" s="587"/>
      <c r="T280" s="587"/>
      <c r="U280" s="587"/>
      <c r="V280" s="58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hidden="1" customHeight="1" x14ac:dyDescent="0.25">
      <c r="A281" s="600" t="s">
        <v>85</v>
      </c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4301051782</v>
      </c>
      <c r="D282" s="595">
        <v>4680115884618</v>
      </c>
      <c r="E282" s="595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97"/>
      <c r="R282" s="597"/>
      <c r="S282" s="597"/>
      <c r="T282" s="59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599" t="s">
        <v>463</v>
      </c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599"/>
      <c r="P285" s="599"/>
      <c r="Q285" s="599"/>
      <c r="R285" s="599"/>
      <c r="S285" s="599"/>
      <c r="T285" s="599"/>
      <c r="U285" s="599"/>
      <c r="V285" s="599"/>
      <c r="W285" s="599"/>
      <c r="X285" s="599"/>
      <c r="Y285" s="599"/>
      <c r="Z285" s="599"/>
      <c r="AA285" s="65"/>
      <c r="AB285" s="65"/>
      <c r="AC285" s="79"/>
    </row>
    <row r="286" spans="1:68" ht="14.25" hidden="1" customHeight="1" x14ac:dyDescent="0.25">
      <c r="A286" s="600" t="s">
        <v>114</v>
      </c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  <c r="AA286" s="66"/>
      <c r="AB286" s="66"/>
      <c r="AC286" s="80"/>
    </row>
    <row r="287" spans="1:68" ht="27" hidden="1" customHeight="1" x14ac:dyDescent="0.25">
      <c r="A287" s="63" t="s">
        <v>464</v>
      </c>
      <c r="B287" s="63" t="s">
        <v>465</v>
      </c>
      <c r="C287" s="36">
        <v>4301011662</v>
      </c>
      <c r="D287" s="595">
        <v>4680115883703</v>
      </c>
      <c r="E287" s="59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1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97"/>
      <c r="R287" s="597"/>
      <c r="S287" s="597"/>
      <c r="T287" s="598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idden="1" x14ac:dyDescent="0.2">
      <c r="A288" s="589"/>
      <c r="B288" s="589"/>
      <c r="C288" s="589"/>
      <c r="D288" s="589"/>
      <c r="E288" s="589"/>
      <c r="F288" s="589"/>
      <c r="G288" s="589"/>
      <c r="H288" s="589"/>
      <c r="I288" s="589"/>
      <c r="J288" s="589"/>
      <c r="K288" s="589"/>
      <c r="L288" s="589"/>
      <c r="M288" s="589"/>
      <c r="N288" s="589"/>
      <c r="O288" s="590"/>
      <c r="P288" s="586" t="s">
        <v>40</v>
      </c>
      <c r="Q288" s="587"/>
      <c r="R288" s="587"/>
      <c r="S288" s="587"/>
      <c r="T288" s="587"/>
      <c r="U288" s="587"/>
      <c r="V288" s="588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hidden="1" x14ac:dyDescent="0.2">
      <c r="A289" s="589"/>
      <c r="B289" s="589"/>
      <c r="C289" s="589"/>
      <c r="D289" s="589"/>
      <c r="E289" s="589"/>
      <c r="F289" s="589"/>
      <c r="G289" s="589"/>
      <c r="H289" s="589"/>
      <c r="I289" s="589"/>
      <c r="J289" s="589"/>
      <c r="K289" s="589"/>
      <c r="L289" s="589"/>
      <c r="M289" s="589"/>
      <c r="N289" s="589"/>
      <c r="O289" s="590"/>
      <c r="P289" s="586" t="s">
        <v>40</v>
      </c>
      <c r="Q289" s="587"/>
      <c r="R289" s="587"/>
      <c r="S289" s="587"/>
      <c r="T289" s="587"/>
      <c r="U289" s="587"/>
      <c r="V289" s="588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hidden="1" customHeight="1" x14ac:dyDescent="0.25">
      <c r="A290" s="599" t="s">
        <v>468</v>
      </c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599"/>
      <c r="P290" s="599"/>
      <c r="Q290" s="599"/>
      <c r="R290" s="599"/>
      <c r="S290" s="599"/>
      <c r="T290" s="599"/>
      <c r="U290" s="599"/>
      <c r="V290" s="599"/>
      <c r="W290" s="599"/>
      <c r="X290" s="599"/>
      <c r="Y290" s="599"/>
      <c r="Z290" s="599"/>
      <c r="AA290" s="65"/>
      <c r="AB290" s="65"/>
      <c r="AC290" s="79"/>
    </row>
    <row r="291" spans="1:68" ht="14.25" hidden="1" customHeight="1" x14ac:dyDescent="0.25">
      <c r="A291" s="600" t="s">
        <v>114</v>
      </c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  <c r="AA291" s="66"/>
      <c r="AB291" s="66"/>
      <c r="AC291" s="80"/>
    </row>
    <row r="292" spans="1:68" ht="27" hidden="1" customHeight="1" x14ac:dyDescent="0.25">
      <c r="A292" s="63" t="s">
        <v>469</v>
      </c>
      <c r="B292" s="63" t="s">
        <v>470</v>
      </c>
      <c r="C292" s="36">
        <v>4301012024</v>
      </c>
      <c r="D292" s="595">
        <v>4680115885615</v>
      </c>
      <c r="E292" s="59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97"/>
      <c r="R292" s="597"/>
      <c r="S292" s="597"/>
      <c r="T292" s="59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hidden="1" customHeight="1" x14ac:dyDescent="0.25">
      <c r="A293" s="63" t="s">
        <v>472</v>
      </c>
      <c r="B293" s="63" t="s">
        <v>473</v>
      </c>
      <c r="C293" s="36">
        <v>4301012016</v>
      </c>
      <c r="D293" s="595">
        <v>4680115885554</v>
      </c>
      <c r="E293" s="59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97"/>
      <c r="R293" s="597"/>
      <c r="S293" s="597"/>
      <c r="T293" s="59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hidden="1" customHeight="1" x14ac:dyDescent="0.25">
      <c r="A294" s="63" t="s">
        <v>472</v>
      </c>
      <c r="B294" s="63" t="s">
        <v>475</v>
      </c>
      <c r="C294" s="36">
        <v>4301011911</v>
      </c>
      <c r="D294" s="595">
        <v>4680115885554</v>
      </c>
      <c r="E294" s="59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7"/>
      <c r="R294" s="597"/>
      <c r="S294" s="597"/>
      <c r="T294" s="59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hidden="1" customHeight="1" x14ac:dyDescent="0.25">
      <c r="A295" s="63" t="s">
        <v>478</v>
      </c>
      <c r="B295" s="63" t="s">
        <v>479</v>
      </c>
      <c r="C295" s="36">
        <v>4301011858</v>
      </c>
      <c r="D295" s="595">
        <v>4680115885646</v>
      </c>
      <c r="E295" s="59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97"/>
      <c r="R295" s="597"/>
      <c r="S295" s="597"/>
      <c r="T295" s="59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481</v>
      </c>
      <c r="B296" s="63" t="s">
        <v>482</v>
      </c>
      <c r="C296" s="36">
        <v>4301011857</v>
      </c>
      <c r="D296" s="595">
        <v>4680115885622</v>
      </c>
      <c r="E296" s="595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97"/>
      <c r="R296" s="597"/>
      <c r="S296" s="597"/>
      <c r="T296" s="59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hidden="1" customHeight="1" x14ac:dyDescent="0.25">
      <c r="A297" s="63" t="s">
        <v>483</v>
      </c>
      <c r="B297" s="63" t="s">
        <v>484</v>
      </c>
      <c r="C297" s="36">
        <v>4301011859</v>
      </c>
      <c r="D297" s="595">
        <v>4680115885608</v>
      </c>
      <c r="E297" s="59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97"/>
      <c r="R297" s="597"/>
      <c r="S297" s="597"/>
      <c r="T297" s="59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idden="1" x14ac:dyDescent="0.2">
      <c r="A298" s="589"/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589"/>
      <c r="M298" s="589"/>
      <c r="N298" s="589"/>
      <c r="O298" s="590"/>
      <c r="P298" s="586" t="s">
        <v>40</v>
      </c>
      <c r="Q298" s="587"/>
      <c r="R298" s="587"/>
      <c r="S298" s="587"/>
      <c r="T298" s="587"/>
      <c r="U298" s="587"/>
      <c r="V298" s="588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hidden="1" x14ac:dyDescent="0.2">
      <c r="A299" s="589"/>
      <c r="B299" s="589"/>
      <c r="C299" s="589"/>
      <c r="D299" s="589"/>
      <c r="E299" s="589"/>
      <c r="F299" s="589"/>
      <c r="G299" s="589"/>
      <c r="H299" s="589"/>
      <c r="I299" s="589"/>
      <c r="J299" s="589"/>
      <c r="K299" s="589"/>
      <c r="L299" s="589"/>
      <c r="M299" s="589"/>
      <c r="N299" s="589"/>
      <c r="O299" s="590"/>
      <c r="P299" s="586" t="s">
        <v>40</v>
      </c>
      <c r="Q299" s="587"/>
      <c r="R299" s="587"/>
      <c r="S299" s="587"/>
      <c r="T299" s="587"/>
      <c r="U299" s="587"/>
      <c r="V299" s="588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hidden="1" customHeight="1" x14ac:dyDescent="0.25">
      <c r="A300" s="600" t="s">
        <v>78</v>
      </c>
      <c r="B300" s="600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  <c r="AA300" s="66"/>
      <c r="AB300" s="66"/>
      <c r="AC300" s="80"/>
    </row>
    <row r="301" spans="1:68" ht="27" hidden="1" customHeight="1" x14ac:dyDescent="0.25">
      <c r="A301" s="63" t="s">
        <v>486</v>
      </c>
      <c r="B301" s="63" t="s">
        <v>487</v>
      </c>
      <c r="C301" s="36">
        <v>4301030878</v>
      </c>
      <c r="D301" s="595">
        <v>4607091387193</v>
      </c>
      <c r="E301" s="595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97"/>
      <c r="R301" s="597"/>
      <c r="S301" s="597"/>
      <c r="T301" s="59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595">
        <v>4607091387230</v>
      </c>
      <c r="E302" s="59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97"/>
      <c r="R302" s="597"/>
      <c r="S302" s="597"/>
      <c r="T302" s="598"/>
      <c r="U302" s="39" t="s">
        <v>45</v>
      </c>
      <c r="V302" s="39" t="s">
        <v>45</v>
      </c>
      <c r="W302" s="40" t="s">
        <v>0</v>
      </c>
      <c r="X302" s="58">
        <v>30</v>
      </c>
      <c r="Y302" s="55">
        <f t="shared" si="53"/>
        <v>33.6</v>
      </c>
      <c r="Z302" s="41">
        <f>IFERROR(IF(Y302=0,"",ROUNDUP(Y302/H302,0)*0.00902),"")</f>
        <v>7.2160000000000002E-2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31.928571428571427</v>
      </c>
      <c r="BN302" s="78">
        <f t="shared" si="55"/>
        <v>35.76</v>
      </c>
      <c r="BO302" s="78">
        <f t="shared" si="56"/>
        <v>5.4112554112554112E-2</v>
      </c>
      <c r="BP302" s="78">
        <f t="shared" si="57"/>
        <v>6.0606060606060608E-2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4301031154</v>
      </c>
      <c r="D303" s="595">
        <v>4607091387292</v>
      </c>
      <c r="E303" s="595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97"/>
      <c r="R303" s="597"/>
      <c r="S303" s="597"/>
      <c r="T303" s="59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hidden="1" customHeight="1" x14ac:dyDescent="0.25">
      <c r="A304" s="63" t="s">
        <v>495</v>
      </c>
      <c r="B304" s="63" t="s">
        <v>496</v>
      </c>
      <c r="C304" s="36">
        <v>4301031152</v>
      </c>
      <c r="D304" s="595">
        <v>4607091387285</v>
      </c>
      <c r="E304" s="595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97"/>
      <c r="R304" s="597"/>
      <c r="S304" s="597"/>
      <c r="T304" s="59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497</v>
      </c>
      <c r="B305" s="63" t="s">
        <v>498</v>
      </c>
      <c r="C305" s="36">
        <v>4301031305</v>
      </c>
      <c r="D305" s="595">
        <v>4607091389845</v>
      </c>
      <c r="E305" s="595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97"/>
      <c r="R305" s="597"/>
      <c r="S305" s="597"/>
      <c r="T305" s="59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500</v>
      </c>
      <c r="B306" s="63" t="s">
        <v>501</v>
      </c>
      <c r="C306" s="36">
        <v>4301031306</v>
      </c>
      <c r="D306" s="595">
        <v>4680115882881</v>
      </c>
      <c r="E306" s="595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97"/>
      <c r="R306" s="597"/>
      <c r="S306" s="597"/>
      <c r="T306" s="59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502</v>
      </c>
      <c r="B307" s="63" t="s">
        <v>503</v>
      </c>
      <c r="C307" s="36">
        <v>4301031066</v>
      </c>
      <c r="D307" s="595">
        <v>4607091383836</v>
      </c>
      <c r="E307" s="595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7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97"/>
      <c r="R307" s="597"/>
      <c r="S307" s="597"/>
      <c r="T307" s="59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589"/>
      <c r="B308" s="589"/>
      <c r="C308" s="589"/>
      <c r="D308" s="589"/>
      <c r="E308" s="589"/>
      <c r="F308" s="589"/>
      <c r="G308" s="589"/>
      <c r="H308" s="589"/>
      <c r="I308" s="589"/>
      <c r="J308" s="589"/>
      <c r="K308" s="589"/>
      <c r="L308" s="589"/>
      <c r="M308" s="589"/>
      <c r="N308" s="589"/>
      <c r="O308" s="590"/>
      <c r="P308" s="586" t="s">
        <v>40</v>
      </c>
      <c r="Q308" s="587"/>
      <c r="R308" s="587"/>
      <c r="S308" s="587"/>
      <c r="T308" s="587"/>
      <c r="U308" s="587"/>
      <c r="V308" s="588"/>
      <c r="W308" s="42" t="s">
        <v>39</v>
      </c>
      <c r="X308" s="43">
        <f>IFERROR(X301/H301,"0")+IFERROR(X302/H302,"0")+IFERROR(X303/H303,"0")+IFERROR(X304/H304,"0")+IFERROR(X305/H305,"0")+IFERROR(X306/H306,"0")+IFERROR(X307/H307,"0")</f>
        <v>7.1428571428571423</v>
      </c>
      <c r="Y308" s="43">
        <f>IFERROR(Y301/H301,"0")+IFERROR(Y302/H302,"0")+IFERROR(Y303/H303,"0")+IFERROR(Y304/H304,"0")+IFERROR(Y305/H305,"0")+IFERROR(Y306/H306,"0")+IFERROR(Y307/H307,"0")</f>
        <v>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7.2160000000000002E-2</v>
      </c>
      <c r="AA308" s="67"/>
      <c r="AB308" s="67"/>
      <c r="AC308" s="67"/>
    </row>
    <row r="309" spans="1:68" x14ac:dyDescent="0.2">
      <c r="A309" s="589"/>
      <c r="B309" s="589"/>
      <c r="C309" s="589"/>
      <c r="D309" s="589"/>
      <c r="E309" s="589"/>
      <c r="F309" s="589"/>
      <c r="G309" s="589"/>
      <c r="H309" s="589"/>
      <c r="I309" s="589"/>
      <c r="J309" s="589"/>
      <c r="K309" s="589"/>
      <c r="L309" s="589"/>
      <c r="M309" s="589"/>
      <c r="N309" s="589"/>
      <c r="O309" s="590"/>
      <c r="P309" s="586" t="s">
        <v>40</v>
      </c>
      <c r="Q309" s="587"/>
      <c r="R309" s="587"/>
      <c r="S309" s="587"/>
      <c r="T309" s="587"/>
      <c r="U309" s="587"/>
      <c r="V309" s="588"/>
      <c r="W309" s="42" t="s">
        <v>0</v>
      </c>
      <c r="X309" s="43">
        <f>IFERROR(SUM(X301:X307),"0")</f>
        <v>30</v>
      </c>
      <c r="Y309" s="43">
        <f>IFERROR(SUM(Y301:Y307),"0")</f>
        <v>33.6</v>
      </c>
      <c r="Z309" s="42"/>
      <c r="AA309" s="67"/>
      <c r="AB309" s="67"/>
      <c r="AC309" s="67"/>
    </row>
    <row r="310" spans="1:68" ht="14.25" hidden="1" customHeight="1" x14ac:dyDescent="0.25">
      <c r="A310" s="600" t="s">
        <v>85</v>
      </c>
      <c r="B310" s="600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  <c r="AA310" s="66"/>
      <c r="AB310" s="66"/>
      <c r="AC310" s="80"/>
    </row>
    <row r="311" spans="1:68" ht="27" hidden="1" customHeight="1" x14ac:dyDescent="0.25">
      <c r="A311" s="63" t="s">
        <v>505</v>
      </c>
      <c r="B311" s="63" t="s">
        <v>506</v>
      </c>
      <c r="C311" s="36">
        <v>4301051100</v>
      </c>
      <c r="D311" s="595">
        <v>4607091387766</v>
      </c>
      <c r="E311" s="595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97"/>
      <c r="R311" s="597"/>
      <c r="S311" s="597"/>
      <c r="T311" s="59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508</v>
      </c>
      <c r="B312" s="63" t="s">
        <v>509</v>
      </c>
      <c r="C312" s="36">
        <v>4301051818</v>
      </c>
      <c r="D312" s="595">
        <v>4607091387957</v>
      </c>
      <c r="E312" s="595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97"/>
      <c r="R312" s="597"/>
      <c r="S312" s="597"/>
      <c r="T312" s="59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511</v>
      </c>
      <c r="B313" s="63" t="s">
        <v>512</v>
      </c>
      <c r="C313" s="36">
        <v>4301051819</v>
      </c>
      <c r="D313" s="595">
        <v>4607091387964</v>
      </c>
      <c r="E313" s="595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97"/>
      <c r="R313" s="597"/>
      <c r="S313" s="597"/>
      <c r="T313" s="59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514</v>
      </c>
      <c r="B314" s="63" t="s">
        <v>515</v>
      </c>
      <c r="C314" s="36">
        <v>4301051734</v>
      </c>
      <c r="D314" s="595">
        <v>4680115884588</v>
      </c>
      <c r="E314" s="595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97"/>
      <c r="R314" s="597"/>
      <c r="S314" s="597"/>
      <c r="T314" s="59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517</v>
      </c>
      <c r="B315" s="63" t="s">
        <v>518</v>
      </c>
      <c r="C315" s="36">
        <v>4301051578</v>
      </c>
      <c r="D315" s="595">
        <v>4607091387513</v>
      </c>
      <c r="E315" s="595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7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97"/>
      <c r="R315" s="597"/>
      <c r="S315" s="597"/>
      <c r="T315" s="59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589"/>
      <c r="B316" s="589"/>
      <c r="C316" s="589"/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90"/>
      <c r="P316" s="586" t="s">
        <v>40</v>
      </c>
      <c r="Q316" s="587"/>
      <c r="R316" s="587"/>
      <c r="S316" s="587"/>
      <c r="T316" s="587"/>
      <c r="U316" s="587"/>
      <c r="V316" s="588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hidden="1" x14ac:dyDescent="0.2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600" t="s">
        <v>185</v>
      </c>
      <c r="B318" s="600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595">
        <v>4607091380880</v>
      </c>
      <c r="E319" s="59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97"/>
      <c r="R319" s="597"/>
      <c r="S319" s="597"/>
      <c r="T319" s="598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595">
        <v>4607091384482</v>
      </c>
      <c r="E320" s="595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97"/>
      <c r="R320" s="597"/>
      <c r="S320" s="597"/>
      <c r="T320" s="598"/>
      <c r="U320" s="39" t="s">
        <v>45</v>
      </c>
      <c r="V320" s="39" t="s">
        <v>45</v>
      </c>
      <c r="W320" s="40" t="s">
        <v>0</v>
      </c>
      <c r="X320" s="58">
        <v>155</v>
      </c>
      <c r="Y320" s="55">
        <f>IFERROR(IF(X320="",0,CEILING((X320/$H320),1)*$H320),"")</f>
        <v>156</v>
      </c>
      <c r="Z320" s="41">
        <f>IFERROR(IF(Y320=0,"",ROUNDUP(Y320/H320,0)*0.01898),"")</f>
        <v>0.37959999999999999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165.31346153846155</v>
      </c>
      <c r="BN320" s="78">
        <f>IFERROR(Y320*I320/H320,"0")</f>
        <v>166.38000000000002</v>
      </c>
      <c r="BO320" s="78">
        <f>IFERROR(1/J320*(X320/H320),"0")</f>
        <v>0.31049679487179488</v>
      </c>
      <c r="BP320" s="78">
        <f>IFERROR(1/J320*(Y320/H320),"0")</f>
        <v>0.3125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595">
        <v>4607091380897</v>
      </c>
      <c r="E321" s="59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97"/>
      <c r="R321" s="597"/>
      <c r="S321" s="597"/>
      <c r="T321" s="598"/>
      <c r="U321" s="39" t="s">
        <v>45</v>
      </c>
      <c r="V321" s="39" t="s">
        <v>45</v>
      </c>
      <c r="W321" s="40" t="s">
        <v>0</v>
      </c>
      <c r="X321" s="58">
        <v>70</v>
      </c>
      <c r="Y321" s="55">
        <f>IFERROR(IF(X321="",0,CEILING((X321/$H321),1)*$H321),"")</f>
        <v>75.600000000000009</v>
      </c>
      <c r="Z321" s="41">
        <f>IFERROR(IF(Y321=0,"",ROUNDUP(Y321/H321,0)*0.01898),"")</f>
        <v>0.17082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74.325000000000003</v>
      </c>
      <c r="BN321" s="78">
        <f>IFERROR(Y321*I321/H321,"0")</f>
        <v>80.271000000000001</v>
      </c>
      <c r="BO321" s="78">
        <f>IFERROR(1/J321*(X321/H321),"0")</f>
        <v>0.13020833333333331</v>
      </c>
      <c r="BP321" s="78">
        <f>IFERROR(1/J321*(Y321/H321),"0")</f>
        <v>0.140625</v>
      </c>
    </row>
    <row r="322" spans="1:68" x14ac:dyDescent="0.2">
      <c r="A322" s="589"/>
      <c r="B322" s="589"/>
      <c r="C322" s="589"/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90"/>
      <c r="P322" s="586" t="s">
        <v>40</v>
      </c>
      <c r="Q322" s="587"/>
      <c r="R322" s="587"/>
      <c r="S322" s="587"/>
      <c r="T322" s="587"/>
      <c r="U322" s="587"/>
      <c r="V322" s="588"/>
      <c r="W322" s="42" t="s">
        <v>39</v>
      </c>
      <c r="X322" s="43">
        <f>IFERROR(X319/H319,"0")+IFERROR(X320/H320,"0")+IFERROR(X321/H321,"0")</f>
        <v>41.300366300366292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 x14ac:dyDescent="0.2">
      <c r="A323" s="589"/>
      <c r="B323" s="589"/>
      <c r="C323" s="589"/>
      <c r="D323" s="589"/>
      <c r="E323" s="589"/>
      <c r="F323" s="589"/>
      <c r="G323" s="589"/>
      <c r="H323" s="589"/>
      <c r="I323" s="589"/>
      <c r="J323" s="589"/>
      <c r="K323" s="589"/>
      <c r="L323" s="589"/>
      <c r="M323" s="589"/>
      <c r="N323" s="589"/>
      <c r="O323" s="590"/>
      <c r="P323" s="586" t="s">
        <v>40</v>
      </c>
      <c r="Q323" s="587"/>
      <c r="R323" s="587"/>
      <c r="S323" s="587"/>
      <c r="T323" s="587"/>
      <c r="U323" s="587"/>
      <c r="V323" s="588"/>
      <c r="W323" s="42" t="s">
        <v>0</v>
      </c>
      <c r="X323" s="43">
        <f>IFERROR(SUM(X319:X321),"0")</f>
        <v>335</v>
      </c>
      <c r="Y323" s="43">
        <f>IFERROR(SUM(Y319:Y321),"0")</f>
        <v>349.20000000000005</v>
      </c>
      <c r="Z323" s="42"/>
      <c r="AA323" s="67"/>
      <c r="AB323" s="67"/>
      <c r="AC323" s="67"/>
    </row>
    <row r="324" spans="1:68" ht="14.25" hidden="1" customHeight="1" x14ac:dyDescent="0.25">
      <c r="A324" s="600" t="s">
        <v>106</v>
      </c>
      <c r="B324" s="600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  <c r="AA324" s="66"/>
      <c r="AB324" s="66"/>
      <c r="AC324" s="80"/>
    </row>
    <row r="325" spans="1:68" ht="27" hidden="1" customHeight="1" x14ac:dyDescent="0.25">
      <c r="A325" s="63" t="s">
        <v>529</v>
      </c>
      <c r="B325" s="63" t="s">
        <v>530</v>
      </c>
      <c r="C325" s="36">
        <v>4301030235</v>
      </c>
      <c r="D325" s="595">
        <v>4607091388381</v>
      </c>
      <c r="E325" s="595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91" t="s">
        <v>531</v>
      </c>
      <c r="Q325" s="597"/>
      <c r="R325" s="597"/>
      <c r="S325" s="597"/>
      <c r="T325" s="59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533</v>
      </c>
      <c r="B326" s="63" t="s">
        <v>534</v>
      </c>
      <c r="C326" s="36">
        <v>4301032055</v>
      </c>
      <c r="D326" s="595">
        <v>4680115886476</v>
      </c>
      <c r="E326" s="595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2" t="s">
        <v>535</v>
      </c>
      <c r="Q326" s="597"/>
      <c r="R326" s="597"/>
      <c r="S326" s="597"/>
      <c r="T326" s="5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4301030232</v>
      </c>
      <c r="D327" s="595">
        <v>4607091388374</v>
      </c>
      <c r="E327" s="595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3" t="s">
        <v>539</v>
      </c>
      <c r="Q327" s="597"/>
      <c r="R327" s="597"/>
      <c r="S327" s="597"/>
      <c r="T327" s="5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4301032015</v>
      </c>
      <c r="D328" s="595">
        <v>4607091383102</v>
      </c>
      <c r="E328" s="595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97"/>
      <c r="R328" s="597"/>
      <c r="S328" s="597"/>
      <c r="T328" s="5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543</v>
      </c>
      <c r="B329" s="63" t="s">
        <v>544</v>
      </c>
      <c r="C329" s="36">
        <v>4301030233</v>
      </c>
      <c r="D329" s="595">
        <v>4607091388404</v>
      </c>
      <c r="E329" s="595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97"/>
      <c r="R329" s="597"/>
      <c r="S329" s="597"/>
      <c r="T329" s="5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600" t="s">
        <v>545</v>
      </c>
      <c r="B332" s="600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  <c r="AA332" s="66"/>
      <c r="AB332" s="66"/>
      <c r="AC332" s="80"/>
    </row>
    <row r="333" spans="1:68" ht="16.5" hidden="1" customHeight="1" x14ac:dyDescent="0.25">
      <c r="A333" s="63" t="s">
        <v>546</v>
      </c>
      <c r="B333" s="63" t="s">
        <v>547</v>
      </c>
      <c r="C333" s="36">
        <v>4301180007</v>
      </c>
      <c r="D333" s="595">
        <v>4680115881808</v>
      </c>
      <c r="E333" s="595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6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97"/>
      <c r="R333" s="597"/>
      <c r="S333" s="597"/>
      <c r="T333" s="598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550</v>
      </c>
      <c r="B334" s="63" t="s">
        <v>551</v>
      </c>
      <c r="C334" s="36">
        <v>4301180006</v>
      </c>
      <c r="D334" s="595">
        <v>4680115881822</v>
      </c>
      <c r="E334" s="59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97"/>
      <c r="R334" s="597"/>
      <c r="S334" s="597"/>
      <c r="T334" s="59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4301180001</v>
      </c>
      <c r="D335" s="595">
        <v>4680115880016</v>
      </c>
      <c r="E335" s="59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97"/>
      <c r="R335" s="597"/>
      <c r="S335" s="597"/>
      <c r="T335" s="5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589"/>
      <c r="B336" s="589"/>
      <c r="C336" s="589"/>
      <c r="D336" s="589"/>
      <c r="E336" s="589"/>
      <c r="F336" s="589"/>
      <c r="G336" s="589"/>
      <c r="H336" s="589"/>
      <c r="I336" s="589"/>
      <c r="J336" s="589"/>
      <c r="K336" s="589"/>
      <c r="L336" s="589"/>
      <c r="M336" s="589"/>
      <c r="N336" s="589"/>
      <c r="O336" s="590"/>
      <c r="P336" s="586" t="s">
        <v>40</v>
      </c>
      <c r="Q336" s="587"/>
      <c r="R336" s="587"/>
      <c r="S336" s="587"/>
      <c r="T336" s="587"/>
      <c r="U336" s="587"/>
      <c r="V336" s="588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hidden="1" customHeight="1" x14ac:dyDescent="0.25">
      <c r="A338" s="599" t="s">
        <v>554</v>
      </c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599"/>
      <c r="P338" s="599"/>
      <c r="Q338" s="599"/>
      <c r="R338" s="599"/>
      <c r="S338" s="599"/>
      <c r="T338" s="599"/>
      <c r="U338" s="599"/>
      <c r="V338" s="599"/>
      <c r="W338" s="599"/>
      <c r="X338" s="599"/>
      <c r="Y338" s="599"/>
      <c r="Z338" s="599"/>
      <c r="AA338" s="65"/>
      <c r="AB338" s="65"/>
      <c r="AC338" s="79"/>
    </row>
    <row r="339" spans="1:68" ht="14.25" hidden="1" customHeight="1" x14ac:dyDescent="0.25">
      <c r="A339" s="600" t="s">
        <v>85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595">
        <v>4607091387919</v>
      </c>
      <c r="E340" s="595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6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97"/>
      <c r="R340" s="597"/>
      <c r="S340" s="597"/>
      <c r="T340" s="598"/>
      <c r="U340" s="39" t="s">
        <v>45</v>
      </c>
      <c r="V340" s="39" t="s">
        <v>45</v>
      </c>
      <c r="W340" s="40" t="s">
        <v>0</v>
      </c>
      <c r="X340" s="58">
        <v>70</v>
      </c>
      <c r="Y340" s="55">
        <f>IFERROR(IF(X340="",0,CEILING((X340/$H340),1)*$H340),"")</f>
        <v>72.899999999999991</v>
      </c>
      <c r="Z340" s="41">
        <f>IFERROR(IF(Y340=0,"",ROUNDUP(Y340/H340,0)*0.01898),"")</f>
        <v>0.17082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74.485185185185173</v>
      </c>
      <c r="BN340" s="78">
        <f>IFERROR(Y340*I340/H340,"0")</f>
        <v>77.570999999999998</v>
      </c>
      <c r="BO340" s="78">
        <f>IFERROR(1/J340*(X340/H340),"0")</f>
        <v>0.13503086419753088</v>
      </c>
      <c r="BP340" s="78">
        <f>IFERROR(1/J340*(Y340/H340),"0")</f>
        <v>0.140625</v>
      </c>
    </row>
    <row r="341" spans="1:68" ht="27" hidden="1" customHeight="1" x14ac:dyDescent="0.25">
      <c r="A341" s="63" t="s">
        <v>558</v>
      </c>
      <c r="B341" s="63" t="s">
        <v>559</v>
      </c>
      <c r="C341" s="36">
        <v>4301051461</v>
      </c>
      <c r="D341" s="595">
        <v>4680115883604</v>
      </c>
      <c r="E341" s="595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6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97"/>
      <c r="R341" s="597"/>
      <c r="S341" s="597"/>
      <c r="T341" s="5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561</v>
      </c>
      <c r="B342" s="63" t="s">
        <v>562</v>
      </c>
      <c r="C342" s="36">
        <v>4301051864</v>
      </c>
      <c r="D342" s="595">
        <v>4680115883567</v>
      </c>
      <c r="E342" s="595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97"/>
      <c r="R342" s="597"/>
      <c r="S342" s="597"/>
      <c r="T342" s="5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589"/>
      <c r="B343" s="589"/>
      <c r="C343" s="589"/>
      <c r="D343" s="589"/>
      <c r="E343" s="589"/>
      <c r="F343" s="589"/>
      <c r="G343" s="589"/>
      <c r="H343" s="589"/>
      <c r="I343" s="589"/>
      <c r="J343" s="589"/>
      <c r="K343" s="589"/>
      <c r="L343" s="589"/>
      <c r="M343" s="589"/>
      <c r="N343" s="589"/>
      <c r="O343" s="590"/>
      <c r="P343" s="586" t="s">
        <v>40</v>
      </c>
      <c r="Q343" s="587"/>
      <c r="R343" s="587"/>
      <c r="S343" s="587"/>
      <c r="T343" s="587"/>
      <c r="U343" s="587"/>
      <c r="V343" s="588"/>
      <c r="W343" s="42" t="s">
        <v>39</v>
      </c>
      <c r="X343" s="43">
        <f>IFERROR(X340/H340,"0")+IFERROR(X341/H341,"0")+IFERROR(X342/H342,"0")</f>
        <v>8.6419753086419764</v>
      </c>
      <c r="Y343" s="43">
        <f>IFERROR(Y340/H340,"0")+IFERROR(Y341/H341,"0")+IFERROR(Y342/H342,"0")</f>
        <v>9</v>
      </c>
      <c r="Z343" s="43">
        <f>IFERROR(IF(Z340="",0,Z340),"0")+IFERROR(IF(Z341="",0,Z341),"0")+IFERROR(IF(Z342="",0,Z342),"0")</f>
        <v>0.17082</v>
      </c>
      <c r="AA343" s="67"/>
      <c r="AB343" s="67"/>
      <c r="AC343" s="67"/>
    </row>
    <row r="344" spans="1:68" x14ac:dyDescent="0.2">
      <c r="A344" s="589"/>
      <c r="B344" s="589"/>
      <c r="C344" s="589"/>
      <c r="D344" s="589"/>
      <c r="E344" s="589"/>
      <c r="F344" s="589"/>
      <c r="G344" s="589"/>
      <c r="H344" s="589"/>
      <c r="I344" s="589"/>
      <c r="J344" s="589"/>
      <c r="K344" s="589"/>
      <c r="L344" s="589"/>
      <c r="M344" s="589"/>
      <c r="N344" s="589"/>
      <c r="O344" s="590"/>
      <c r="P344" s="586" t="s">
        <v>40</v>
      </c>
      <c r="Q344" s="587"/>
      <c r="R344" s="587"/>
      <c r="S344" s="587"/>
      <c r="T344" s="587"/>
      <c r="U344" s="587"/>
      <c r="V344" s="588"/>
      <c r="W344" s="42" t="s">
        <v>0</v>
      </c>
      <c r="X344" s="43">
        <f>IFERROR(SUM(X340:X342),"0")</f>
        <v>70</v>
      </c>
      <c r="Y344" s="43">
        <f>IFERROR(SUM(Y340:Y342),"0")</f>
        <v>72.899999999999991</v>
      </c>
      <c r="Z344" s="42"/>
      <c r="AA344" s="67"/>
      <c r="AB344" s="67"/>
      <c r="AC344" s="67"/>
    </row>
    <row r="345" spans="1:68" ht="27.75" hidden="1" customHeight="1" x14ac:dyDescent="0.2">
      <c r="A345" s="613" t="s">
        <v>564</v>
      </c>
      <c r="B345" s="613"/>
      <c r="C345" s="613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  <c r="V345" s="613"/>
      <c r="W345" s="613"/>
      <c r="X345" s="613"/>
      <c r="Y345" s="613"/>
      <c r="Z345" s="613"/>
      <c r="AA345" s="54"/>
      <c r="AB345" s="54"/>
      <c r="AC345" s="54"/>
    </row>
    <row r="346" spans="1:68" ht="16.5" hidden="1" customHeight="1" x14ac:dyDescent="0.25">
      <c r="A346" s="599" t="s">
        <v>565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65"/>
      <c r="AB346" s="65"/>
      <c r="AC346" s="79"/>
    </row>
    <row r="347" spans="1:68" ht="14.25" hidden="1" customHeight="1" x14ac:dyDescent="0.25">
      <c r="A347" s="600" t="s">
        <v>114</v>
      </c>
      <c r="B347" s="600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595">
        <v>4680115884847</v>
      </c>
      <c r="E348" s="59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97"/>
      <c r="R348" s="597"/>
      <c r="S348" s="597"/>
      <c r="T348" s="598"/>
      <c r="U348" s="39" t="s">
        <v>45</v>
      </c>
      <c r="V348" s="39" t="s">
        <v>45</v>
      </c>
      <c r="W348" s="40" t="s">
        <v>0</v>
      </c>
      <c r="X348" s="58">
        <v>2880</v>
      </c>
      <c r="Y348" s="55">
        <f t="shared" ref="Y348:Y354" si="58">IFERROR(IF(X348="",0,CEILING((X348/$H348),1)*$H348),"")</f>
        <v>2880</v>
      </c>
      <c r="Z348" s="41">
        <f>IFERROR(IF(Y348=0,"",ROUNDUP(Y348/H348,0)*0.02175),"")</f>
        <v>4.1760000000000002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2972.1600000000003</v>
      </c>
      <c r="BN348" s="78">
        <f t="shared" ref="BN348:BN354" si="60">IFERROR(Y348*I348/H348,"0")</f>
        <v>2972.1600000000003</v>
      </c>
      <c r="BO348" s="78">
        <f t="shared" ref="BO348:BO354" si="61">IFERROR(1/J348*(X348/H348),"0")</f>
        <v>4</v>
      </c>
      <c r="BP348" s="78">
        <f t="shared" ref="BP348:BP354" si="62">IFERROR(1/J348*(Y348/H348),"0")</f>
        <v>4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595">
        <v>4680115884854</v>
      </c>
      <c r="E349" s="59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6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97"/>
      <c r="R349" s="597"/>
      <c r="S349" s="597"/>
      <c r="T349" s="598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595">
        <v>4607091383997</v>
      </c>
      <c r="E350" s="59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97"/>
      <c r="R350" s="597"/>
      <c r="S350" s="597"/>
      <c r="T350" s="598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8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3715.2</v>
      </c>
      <c r="BN350" s="78">
        <f t="shared" si="60"/>
        <v>3715.2</v>
      </c>
      <c r="BO350" s="78">
        <f t="shared" si="61"/>
        <v>5</v>
      </c>
      <c r="BP350" s="78">
        <f t="shared" si="62"/>
        <v>5</v>
      </c>
    </row>
    <row r="351" spans="1:68" ht="37.5" hidden="1" customHeight="1" x14ac:dyDescent="0.25">
      <c r="A351" s="63" t="s">
        <v>575</v>
      </c>
      <c r="B351" s="63" t="s">
        <v>576</v>
      </c>
      <c r="C351" s="36">
        <v>4301011867</v>
      </c>
      <c r="D351" s="595">
        <v>4680115884830</v>
      </c>
      <c r="E351" s="59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97"/>
      <c r="R351" s="597"/>
      <c r="S351" s="597"/>
      <c r="T351" s="59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4301011433</v>
      </c>
      <c r="D352" s="595">
        <v>4680115882638</v>
      </c>
      <c r="E352" s="595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97"/>
      <c r="R352" s="597"/>
      <c r="S352" s="597"/>
      <c r="T352" s="59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hidden="1" customHeight="1" x14ac:dyDescent="0.25">
      <c r="A353" s="63" t="s">
        <v>581</v>
      </c>
      <c r="B353" s="63" t="s">
        <v>582</v>
      </c>
      <c r="C353" s="36">
        <v>4301011952</v>
      </c>
      <c r="D353" s="595">
        <v>4680115884922</v>
      </c>
      <c r="E353" s="595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97"/>
      <c r="R353" s="597"/>
      <c r="S353" s="597"/>
      <c r="T353" s="59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hidden="1" customHeight="1" x14ac:dyDescent="0.25">
      <c r="A354" s="63" t="s">
        <v>583</v>
      </c>
      <c r="B354" s="63" t="s">
        <v>584</v>
      </c>
      <c r="C354" s="36">
        <v>4301011868</v>
      </c>
      <c r="D354" s="595">
        <v>4680115884861</v>
      </c>
      <c r="E354" s="59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97"/>
      <c r="R354" s="597"/>
      <c r="S354" s="597"/>
      <c r="T354" s="59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39</v>
      </c>
      <c r="X355" s="43">
        <f>IFERROR(X348/H348,"0")+IFERROR(X349/H349,"0")+IFERROR(X350/H350,"0")+IFERROR(X351/H351,"0")+IFERROR(X352/H352,"0")+IFERROR(X353/H353,"0")+IFERROR(X354/H354,"0")</f>
        <v>576</v>
      </c>
      <c r="Y355" s="43">
        <f>IFERROR(Y348/H348,"0")+IFERROR(Y349/H349,"0")+IFERROR(Y350/H350,"0")+IFERROR(Y351/H351,"0")+IFERROR(Y352/H352,"0")+IFERROR(Y353/H353,"0")+IFERROR(Y354/H354,"0")</f>
        <v>576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12.527999999999999</v>
      </c>
      <c r="AA355" s="67"/>
      <c r="AB355" s="67"/>
      <c r="AC355" s="67"/>
    </row>
    <row r="356" spans="1:68" x14ac:dyDescent="0.2">
      <c r="A356" s="589"/>
      <c r="B356" s="589"/>
      <c r="C356" s="589"/>
      <c r="D356" s="589"/>
      <c r="E356" s="589"/>
      <c r="F356" s="589"/>
      <c r="G356" s="589"/>
      <c r="H356" s="589"/>
      <c r="I356" s="589"/>
      <c r="J356" s="589"/>
      <c r="K356" s="589"/>
      <c r="L356" s="589"/>
      <c r="M356" s="589"/>
      <c r="N356" s="589"/>
      <c r="O356" s="590"/>
      <c r="P356" s="586" t="s">
        <v>40</v>
      </c>
      <c r="Q356" s="587"/>
      <c r="R356" s="587"/>
      <c r="S356" s="587"/>
      <c r="T356" s="587"/>
      <c r="U356" s="587"/>
      <c r="V356" s="588"/>
      <c r="W356" s="42" t="s">
        <v>0</v>
      </c>
      <c r="X356" s="43">
        <f>IFERROR(SUM(X348:X354),"0")</f>
        <v>8640</v>
      </c>
      <c r="Y356" s="43">
        <f>IFERROR(SUM(Y348:Y354),"0")</f>
        <v>8640</v>
      </c>
      <c r="Z356" s="42"/>
      <c r="AA356" s="67"/>
      <c r="AB356" s="67"/>
      <c r="AC356" s="67"/>
    </row>
    <row r="357" spans="1:68" ht="14.25" hidden="1" customHeight="1" x14ac:dyDescent="0.25">
      <c r="A357" s="600" t="s">
        <v>150</v>
      </c>
      <c r="B357" s="600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595">
        <v>4607091383980</v>
      </c>
      <c r="E358" s="595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6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97"/>
      <c r="R358" s="597"/>
      <c r="S358" s="597"/>
      <c r="T358" s="598"/>
      <c r="U358" s="39" t="s">
        <v>45</v>
      </c>
      <c r="V358" s="39" t="s">
        <v>45</v>
      </c>
      <c r="W358" s="40" t="s">
        <v>0</v>
      </c>
      <c r="X358" s="58">
        <v>2160</v>
      </c>
      <c r="Y358" s="55">
        <f>IFERROR(IF(X358="",0,CEILING((X358/$H358),1)*$H358),"")</f>
        <v>2160</v>
      </c>
      <c r="Z358" s="41">
        <f>IFERROR(IF(Y358=0,"",ROUNDUP(Y358/H358,0)*0.02175),"")</f>
        <v>3.1319999999999997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2229.1200000000003</v>
      </c>
      <c r="BN358" s="78">
        <f>IFERROR(Y358*I358/H358,"0")</f>
        <v>2229.1200000000003</v>
      </c>
      <c r="BO358" s="78">
        <f>IFERROR(1/J358*(X358/H358),"0")</f>
        <v>3</v>
      </c>
      <c r="BP358" s="78">
        <f>IFERROR(1/J358*(Y358/H358),"0")</f>
        <v>3</v>
      </c>
    </row>
    <row r="359" spans="1:68" ht="16.5" hidden="1" customHeight="1" x14ac:dyDescent="0.25">
      <c r="A359" s="63" t="s">
        <v>588</v>
      </c>
      <c r="B359" s="63" t="s">
        <v>589</v>
      </c>
      <c r="C359" s="36">
        <v>4301020179</v>
      </c>
      <c r="D359" s="595">
        <v>4607091384178</v>
      </c>
      <c r="E359" s="595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6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97"/>
      <c r="R359" s="597"/>
      <c r="S359" s="597"/>
      <c r="T359" s="5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39</v>
      </c>
      <c r="X360" s="43">
        <f>IFERROR(X358/H358,"0")+IFERROR(X359/H359,"0")</f>
        <v>144</v>
      </c>
      <c r="Y360" s="43">
        <f>IFERROR(Y358/H358,"0")+IFERROR(Y359/H359,"0")</f>
        <v>144</v>
      </c>
      <c r="Z360" s="43">
        <f>IFERROR(IF(Z358="",0,Z358),"0")+IFERROR(IF(Z359="",0,Z359),"0")</f>
        <v>3.1319999999999997</v>
      </c>
      <c r="AA360" s="67"/>
      <c r="AB360" s="67"/>
      <c r="AC360" s="67"/>
    </row>
    <row r="361" spans="1:68" x14ac:dyDescent="0.2">
      <c r="A361" s="589"/>
      <c r="B361" s="589"/>
      <c r="C361" s="589"/>
      <c r="D361" s="589"/>
      <c r="E361" s="589"/>
      <c r="F361" s="589"/>
      <c r="G361" s="589"/>
      <c r="H361" s="589"/>
      <c r="I361" s="589"/>
      <c r="J361" s="589"/>
      <c r="K361" s="589"/>
      <c r="L361" s="589"/>
      <c r="M361" s="589"/>
      <c r="N361" s="589"/>
      <c r="O361" s="590"/>
      <c r="P361" s="586" t="s">
        <v>40</v>
      </c>
      <c r="Q361" s="587"/>
      <c r="R361" s="587"/>
      <c r="S361" s="587"/>
      <c r="T361" s="587"/>
      <c r="U361" s="587"/>
      <c r="V361" s="588"/>
      <c r="W361" s="42" t="s">
        <v>0</v>
      </c>
      <c r="X361" s="43">
        <f>IFERROR(SUM(X358:X359),"0")</f>
        <v>2160</v>
      </c>
      <c r="Y361" s="43">
        <f>IFERROR(SUM(Y358:Y359),"0")</f>
        <v>2160</v>
      </c>
      <c r="Z361" s="42"/>
      <c r="AA361" s="67"/>
      <c r="AB361" s="67"/>
      <c r="AC361" s="67"/>
    </row>
    <row r="362" spans="1:68" ht="14.25" hidden="1" customHeight="1" x14ac:dyDescent="0.25">
      <c r="A362" s="600" t="s">
        <v>85</v>
      </c>
      <c r="B362" s="600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595">
        <v>4607091383928</v>
      </c>
      <c r="E363" s="595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97"/>
      <c r="R363" s="597"/>
      <c r="S363" s="597"/>
      <c r="T363" s="598"/>
      <c r="U363" s="39" t="s">
        <v>45</v>
      </c>
      <c r="V363" s="39" t="s">
        <v>45</v>
      </c>
      <c r="W363" s="40" t="s">
        <v>0</v>
      </c>
      <c r="X363" s="58">
        <v>600</v>
      </c>
      <c r="Y363" s="55">
        <f>IFERROR(IF(X363="",0,CEILING((X363/$H363),1)*$H363),"")</f>
        <v>603</v>
      </c>
      <c r="Z363" s="41">
        <f>IFERROR(IF(Y363=0,"",ROUNDUP(Y363/H363,0)*0.01898),"")</f>
        <v>1.27166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635</v>
      </c>
      <c r="BN363" s="78">
        <f>IFERROR(Y363*I363/H363,"0")</f>
        <v>638.17499999999995</v>
      </c>
      <c r="BO363" s="78">
        <f>IFERROR(1/J363*(X363/H363),"0")</f>
        <v>1.0416666666666667</v>
      </c>
      <c r="BP363" s="78">
        <f>IFERROR(1/J363*(Y363/H363),"0")</f>
        <v>1.046875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595">
        <v>4607091384260</v>
      </c>
      <c r="E364" s="59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97"/>
      <c r="R364" s="597"/>
      <c r="S364" s="597"/>
      <c r="T364" s="598"/>
      <c r="U364" s="39" t="s">
        <v>45</v>
      </c>
      <c r="V364" s="39" t="s">
        <v>45</v>
      </c>
      <c r="W364" s="40" t="s">
        <v>0</v>
      </c>
      <c r="X364" s="58">
        <v>220</v>
      </c>
      <c r="Y364" s="55">
        <f>IFERROR(IF(X364="",0,CEILING((X364/$H364),1)*$H364),"")</f>
        <v>225</v>
      </c>
      <c r="Z364" s="41">
        <f>IFERROR(IF(Y364=0,"",ROUNDUP(Y364/H364,0)*0.01898),"")</f>
        <v>0.47450000000000003</v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232.68666666666664</v>
      </c>
      <c r="BN364" s="78">
        <f>IFERROR(Y364*I364/H364,"0")</f>
        <v>237.97500000000002</v>
      </c>
      <c r="BO364" s="78">
        <f>IFERROR(1/J364*(X364/H364),"0")</f>
        <v>0.38194444444444442</v>
      </c>
      <c r="BP364" s="78">
        <f>IFERROR(1/J364*(Y364/H364),"0")</f>
        <v>0.390625</v>
      </c>
    </row>
    <row r="365" spans="1:68" x14ac:dyDescent="0.2">
      <c r="A365" s="589"/>
      <c r="B365" s="589"/>
      <c r="C365" s="589"/>
      <c r="D365" s="589"/>
      <c r="E365" s="589"/>
      <c r="F365" s="589"/>
      <c r="G365" s="589"/>
      <c r="H365" s="589"/>
      <c r="I365" s="589"/>
      <c r="J365" s="589"/>
      <c r="K365" s="589"/>
      <c r="L365" s="589"/>
      <c r="M365" s="589"/>
      <c r="N365" s="589"/>
      <c r="O365" s="590"/>
      <c r="P365" s="586" t="s">
        <v>40</v>
      </c>
      <c r="Q365" s="587"/>
      <c r="R365" s="587"/>
      <c r="S365" s="587"/>
      <c r="T365" s="587"/>
      <c r="U365" s="587"/>
      <c r="V365" s="588"/>
      <c r="W365" s="42" t="s">
        <v>39</v>
      </c>
      <c r="X365" s="43">
        <f>IFERROR(X363/H363,"0")+IFERROR(X364/H364,"0")</f>
        <v>91.111111111111114</v>
      </c>
      <c r="Y365" s="43">
        <f>IFERROR(Y363/H363,"0")+IFERROR(Y364/H364,"0")</f>
        <v>92</v>
      </c>
      <c r="Z365" s="43">
        <f>IFERROR(IF(Z363="",0,Z363),"0")+IFERROR(IF(Z364="",0,Z364),"0")</f>
        <v>1.7461600000000002</v>
      </c>
      <c r="AA365" s="67"/>
      <c r="AB365" s="67"/>
      <c r="AC365" s="67"/>
    </row>
    <row r="366" spans="1:68" x14ac:dyDescent="0.2">
      <c r="A366" s="589"/>
      <c r="B366" s="589"/>
      <c r="C366" s="589"/>
      <c r="D366" s="589"/>
      <c r="E366" s="589"/>
      <c r="F366" s="589"/>
      <c r="G366" s="589"/>
      <c r="H366" s="589"/>
      <c r="I366" s="589"/>
      <c r="J366" s="589"/>
      <c r="K366" s="589"/>
      <c r="L366" s="589"/>
      <c r="M366" s="589"/>
      <c r="N366" s="589"/>
      <c r="O366" s="590"/>
      <c r="P366" s="586" t="s">
        <v>40</v>
      </c>
      <c r="Q366" s="587"/>
      <c r="R366" s="587"/>
      <c r="S366" s="587"/>
      <c r="T366" s="587"/>
      <c r="U366" s="587"/>
      <c r="V366" s="588"/>
      <c r="W366" s="42" t="s">
        <v>0</v>
      </c>
      <c r="X366" s="43">
        <f>IFERROR(SUM(X363:X364),"0")</f>
        <v>820</v>
      </c>
      <c r="Y366" s="43">
        <f>IFERROR(SUM(Y363:Y364),"0")</f>
        <v>828</v>
      </c>
      <c r="Z366" s="42"/>
      <c r="AA366" s="67"/>
      <c r="AB366" s="67"/>
      <c r="AC366" s="67"/>
    </row>
    <row r="367" spans="1:68" ht="14.25" hidden="1" customHeight="1" x14ac:dyDescent="0.25">
      <c r="A367" s="600" t="s">
        <v>185</v>
      </c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595">
        <v>4607091384673</v>
      </c>
      <c r="E368" s="595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6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97"/>
      <c r="R368" s="597"/>
      <c r="S368" s="597"/>
      <c r="T368" s="598"/>
      <c r="U368" s="39" t="s">
        <v>45</v>
      </c>
      <c r="V368" s="39" t="s">
        <v>45</v>
      </c>
      <c r="W368" s="40" t="s">
        <v>0</v>
      </c>
      <c r="X368" s="58">
        <v>350</v>
      </c>
      <c r="Y368" s="55">
        <f>IFERROR(IF(X368="",0,CEILING((X368/$H368),1)*$H368),"")</f>
        <v>351</v>
      </c>
      <c r="Z368" s="41">
        <f>IFERROR(IF(Y368=0,"",ROUNDUP(Y368/H368,0)*0.01898),"")</f>
        <v>0.74021999999999999</v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370.18333333333334</v>
      </c>
      <c r="BN368" s="78">
        <f>IFERROR(Y368*I368/H368,"0")</f>
        <v>371.24099999999999</v>
      </c>
      <c r="BO368" s="78">
        <f>IFERROR(1/J368*(X368/H368),"0")</f>
        <v>0.60763888888888884</v>
      </c>
      <c r="BP368" s="78">
        <f>IFERROR(1/J368*(Y368/H368),"0")</f>
        <v>0.609375</v>
      </c>
    </row>
    <row r="369" spans="1:68" x14ac:dyDescent="0.2">
      <c r="A369" s="589"/>
      <c r="B369" s="589"/>
      <c r="C369" s="589"/>
      <c r="D369" s="589"/>
      <c r="E369" s="589"/>
      <c r="F369" s="589"/>
      <c r="G369" s="589"/>
      <c r="H369" s="589"/>
      <c r="I369" s="589"/>
      <c r="J369" s="589"/>
      <c r="K369" s="589"/>
      <c r="L369" s="589"/>
      <c r="M369" s="589"/>
      <c r="N369" s="589"/>
      <c r="O369" s="590"/>
      <c r="P369" s="586" t="s">
        <v>40</v>
      </c>
      <c r="Q369" s="587"/>
      <c r="R369" s="587"/>
      <c r="S369" s="587"/>
      <c r="T369" s="587"/>
      <c r="U369" s="587"/>
      <c r="V369" s="588"/>
      <c r="W369" s="42" t="s">
        <v>39</v>
      </c>
      <c r="X369" s="43">
        <f>IFERROR(X368/H368,"0")</f>
        <v>38.888888888888886</v>
      </c>
      <c r="Y369" s="43">
        <f>IFERROR(Y368/H368,"0")</f>
        <v>39</v>
      </c>
      <c r="Z369" s="43">
        <f>IFERROR(IF(Z368="",0,Z368),"0")</f>
        <v>0.74021999999999999</v>
      </c>
      <c r="AA369" s="67"/>
      <c r="AB369" s="67"/>
      <c r="AC369" s="67"/>
    </row>
    <row r="370" spans="1:68" x14ac:dyDescent="0.2">
      <c r="A370" s="589"/>
      <c r="B370" s="589"/>
      <c r="C370" s="589"/>
      <c r="D370" s="589"/>
      <c r="E370" s="589"/>
      <c r="F370" s="589"/>
      <c r="G370" s="589"/>
      <c r="H370" s="589"/>
      <c r="I370" s="589"/>
      <c r="J370" s="589"/>
      <c r="K370" s="589"/>
      <c r="L370" s="589"/>
      <c r="M370" s="589"/>
      <c r="N370" s="589"/>
      <c r="O370" s="590"/>
      <c r="P370" s="586" t="s">
        <v>40</v>
      </c>
      <c r="Q370" s="587"/>
      <c r="R370" s="587"/>
      <c r="S370" s="587"/>
      <c r="T370" s="587"/>
      <c r="U370" s="587"/>
      <c r="V370" s="588"/>
      <c r="W370" s="42" t="s">
        <v>0</v>
      </c>
      <c r="X370" s="43">
        <f>IFERROR(SUM(X368:X368),"0")</f>
        <v>350</v>
      </c>
      <c r="Y370" s="43">
        <f>IFERROR(SUM(Y368:Y368),"0")</f>
        <v>351</v>
      </c>
      <c r="Z370" s="42"/>
      <c r="AA370" s="67"/>
      <c r="AB370" s="67"/>
      <c r="AC370" s="67"/>
    </row>
    <row r="371" spans="1:68" ht="16.5" hidden="1" customHeight="1" x14ac:dyDescent="0.25">
      <c r="A371" s="599" t="s">
        <v>599</v>
      </c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599"/>
      <c r="P371" s="599"/>
      <c r="Q371" s="599"/>
      <c r="R371" s="599"/>
      <c r="S371" s="599"/>
      <c r="T371" s="599"/>
      <c r="U371" s="599"/>
      <c r="V371" s="599"/>
      <c r="W371" s="599"/>
      <c r="X371" s="599"/>
      <c r="Y371" s="599"/>
      <c r="Z371" s="599"/>
      <c r="AA371" s="65"/>
      <c r="AB371" s="65"/>
      <c r="AC371" s="79"/>
    </row>
    <row r="372" spans="1:68" ht="14.25" hidden="1" customHeight="1" x14ac:dyDescent="0.25">
      <c r="A372" s="600" t="s">
        <v>114</v>
      </c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  <c r="AA372" s="66"/>
      <c r="AB372" s="66"/>
      <c r="AC372" s="80"/>
    </row>
    <row r="373" spans="1:68" ht="37.5" hidden="1" customHeight="1" x14ac:dyDescent="0.25">
      <c r="A373" s="63" t="s">
        <v>600</v>
      </c>
      <c r="B373" s="63" t="s">
        <v>601</v>
      </c>
      <c r="C373" s="36">
        <v>4301011873</v>
      </c>
      <c r="D373" s="595">
        <v>4680115881907</v>
      </c>
      <c r="E373" s="595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97"/>
      <c r="R373" s="597"/>
      <c r="S373" s="597"/>
      <c r="T373" s="5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4301011874</v>
      </c>
      <c r="D374" s="595">
        <v>4680115884892</v>
      </c>
      <c r="E374" s="59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97"/>
      <c r="R374" s="597"/>
      <c r="S374" s="597"/>
      <c r="T374" s="5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595">
        <v>4680115884885</v>
      </c>
      <c r="E375" s="595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97"/>
      <c r="R375" s="597"/>
      <c r="S375" s="597"/>
      <c r="T375" s="598"/>
      <c r="U375" s="39" t="s">
        <v>45</v>
      </c>
      <c r="V375" s="39" t="s">
        <v>45</v>
      </c>
      <c r="W375" s="40" t="s">
        <v>0</v>
      </c>
      <c r="X375" s="58">
        <v>36</v>
      </c>
      <c r="Y375" s="55">
        <f>IFERROR(IF(X375="",0,CEILING((X375/$H375),1)*$H375),"")</f>
        <v>36</v>
      </c>
      <c r="Z375" s="41">
        <f>IFERROR(IF(Y375=0,"",ROUNDUP(Y375/H375,0)*0.01898),"")</f>
        <v>5.6940000000000004E-2</v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37.305</v>
      </c>
      <c r="BN375" s="78">
        <f>IFERROR(Y375*I375/H375,"0")</f>
        <v>37.305</v>
      </c>
      <c r="BO375" s="78">
        <f>IFERROR(1/J375*(X375/H375),"0")</f>
        <v>4.6875E-2</v>
      </c>
      <c r="BP375" s="78">
        <f>IFERROR(1/J375*(Y375/H375),"0")</f>
        <v>4.6875E-2</v>
      </c>
    </row>
    <row r="376" spans="1:68" ht="37.5" hidden="1" customHeight="1" x14ac:dyDescent="0.25">
      <c r="A376" s="63" t="s">
        <v>608</v>
      </c>
      <c r="B376" s="63" t="s">
        <v>609</v>
      </c>
      <c r="C376" s="36">
        <v>4301011871</v>
      </c>
      <c r="D376" s="595">
        <v>4680115884908</v>
      </c>
      <c r="E376" s="595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6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97"/>
      <c r="R376" s="597"/>
      <c r="S376" s="597"/>
      <c r="T376" s="59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589"/>
      <c r="B377" s="589"/>
      <c r="C377" s="589"/>
      <c r="D377" s="589"/>
      <c r="E377" s="589"/>
      <c r="F377" s="589"/>
      <c r="G377" s="589"/>
      <c r="H377" s="589"/>
      <c r="I377" s="589"/>
      <c r="J377" s="589"/>
      <c r="K377" s="589"/>
      <c r="L377" s="589"/>
      <c r="M377" s="589"/>
      <c r="N377" s="589"/>
      <c r="O377" s="590"/>
      <c r="P377" s="586" t="s">
        <v>40</v>
      </c>
      <c r="Q377" s="587"/>
      <c r="R377" s="587"/>
      <c r="S377" s="587"/>
      <c r="T377" s="587"/>
      <c r="U377" s="587"/>
      <c r="V377" s="588"/>
      <c r="W377" s="42" t="s">
        <v>39</v>
      </c>
      <c r="X377" s="43">
        <f>IFERROR(X373/H373,"0")+IFERROR(X374/H374,"0")+IFERROR(X375/H375,"0")+IFERROR(X376/H376,"0")</f>
        <v>3</v>
      </c>
      <c r="Y377" s="43">
        <f>IFERROR(Y373/H373,"0")+IFERROR(Y374/H374,"0")+IFERROR(Y375/H375,"0")+IFERROR(Y376/H376,"0")</f>
        <v>3</v>
      </c>
      <c r="Z377" s="43">
        <f>IFERROR(IF(Z373="",0,Z373),"0")+IFERROR(IF(Z374="",0,Z374),"0")+IFERROR(IF(Z375="",0,Z375),"0")+IFERROR(IF(Z376="",0,Z376),"0")</f>
        <v>5.6940000000000004E-2</v>
      </c>
      <c r="AA377" s="67"/>
      <c r="AB377" s="67"/>
      <c r="AC377" s="67"/>
    </row>
    <row r="378" spans="1:68" x14ac:dyDescent="0.2">
      <c r="A378" s="589"/>
      <c r="B378" s="589"/>
      <c r="C378" s="589"/>
      <c r="D378" s="589"/>
      <c r="E378" s="589"/>
      <c r="F378" s="589"/>
      <c r="G378" s="589"/>
      <c r="H378" s="589"/>
      <c r="I378" s="589"/>
      <c r="J378" s="589"/>
      <c r="K378" s="589"/>
      <c r="L378" s="589"/>
      <c r="M378" s="589"/>
      <c r="N378" s="589"/>
      <c r="O378" s="590"/>
      <c r="P378" s="586" t="s">
        <v>40</v>
      </c>
      <c r="Q378" s="587"/>
      <c r="R378" s="587"/>
      <c r="S378" s="587"/>
      <c r="T378" s="587"/>
      <c r="U378" s="587"/>
      <c r="V378" s="588"/>
      <c r="W378" s="42" t="s">
        <v>0</v>
      </c>
      <c r="X378" s="43">
        <f>IFERROR(SUM(X373:X376),"0")</f>
        <v>36</v>
      </c>
      <c r="Y378" s="43">
        <f>IFERROR(SUM(Y373:Y376),"0")</f>
        <v>36</v>
      </c>
      <c r="Z378" s="42"/>
      <c r="AA378" s="67"/>
      <c r="AB378" s="67"/>
      <c r="AC378" s="67"/>
    </row>
    <row r="379" spans="1:68" ht="14.25" hidden="1" customHeight="1" x14ac:dyDescent="0.25">
      <c r="A379" s="600" t="s">
        <v>78</v>
      </c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595">
        <v>4607091384802</v>
      </c>
      <c r="E380" s="595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97"/>
      <c r="R380" s="597"/>
      <c r="S380" s="597"/>
      <c r="T380" s="598"/>
      <c r="U380" s="39" t="s">
        <v>45</v>
      </c>
      <c r="V380" s="39" t="s">
        <v>45</v>
      </c>
      <c r="W380" s="40" t="s">
        <v>0</v>
      </c>
      <c r="X380" s="58">
        <v>210</v>
      </c>
      <c r="Y380" s="55">
        <f>IFERROR(IF(X380="",0,CEILING((X380/$H380),1)*$H380),"")</f>
        <v>210.24</v>
      </c>
      <c r="Z380" s="41">
        <f>IFERROR(IF(Y380=0,"",ROUNDUP(Y380/H380,0)*0.00902),"")</f>
        <v>0.43296000000000001</v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222.94520547945208</v>
      </c>
      <c r="BN380" s="78">
        <f>IFERROR(Y380*I380/H380,"0")</f>
        <v>223.20000000000002</v>
      </c>
      <c r="BO380" s="78">
        <f>IFERROR(1/J380*(X380/H380),"0")</f>
        <v>0.36322125363221258</v>
      </c>
      <c r="BP380" s="78">
        <f>IFERROR(1/J380*(Y380/H380),"0")</f>
        <v>0.36363636363636365</v>
      </c>
    </row>
    <row r="381" spans="1:68" x14ac:dyDescent="0.2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39</v>
      </c>
      <c r="X381" s="43">
        <f>IFERROR(X380/H380,"0")</f>
        <v>47.945205479452056</v>
      </c>
      <c r="Y381" s="43">
        <f>IFERROR(Y380/H380,"0")</f>
        <v>48</v>
      </c>
      <c r="Z381" s="43">
        <f>IFERROR(IF(Z380="",0,Z380),"0")</f>
        <v>0.43296000000000001</v>
      </c>
      <c r="AA381" s="67"/>
      <c r="AB381" s="67"/>
      <c r="AC381" s="67"/>
    </row>
    <row r="382" spans="1:68" x14ac:dyDescent="0.2">
      <c r="A382" s="589"/>
      <c r="B382" s="589"/>
      <c r="C382" s="589"/>
      <c r="D382" s="589"/>
      <c r="E382" s="589"/>
      <c r="F382" s="589"/>
      <c r="G382" s="589"/>
      <c r="H382" s="589"/>
      <c r="I382" s="589"/>
      <c r="J382" s="589"/>
      <c r="K382" s="589"/>
      <c r="L382" s="589"/>
      <c r="M382" s="589"/>
      <c r="N382" s="589"/>
      <c r="O382" s="590"/>
      <c r="P382" s="586" t="s">
        <v>40</v>
      </c>
      <c r="Q382" s="587"/>
      <c r="R382" s="587"/>
      <c r="S382" s="587"/>
      <c r="T382" s="587"/>
      <c r="U382" s="587"/>
      <c r="V382" s="588"/>
      <c r="W382" s="42" t="s">
        <v>0</v>
      </c>
      <c r="X382" s="43">
        <f>IFERROR(SUM(X380:X380),"0")</f>
        <v>210</v>
      </c>
      <c r="Y382" s="43">
        <f>IFERROR(SUM(Y380:Y380),"0")</f>
        <v>210.24</v>
      </c>
      <c r="Z382" s="42"/>
      <c r="AA382" s="67"/>
      <c r="AB382" s="67"/>
      <c r="AC382" s="67"/>
    </row>
    <row r="383" spans="1:68" ht="14.25" hidden="1" customHeight="1" x14ac:dyDescent="0.25">
      <c r="A383" s="600" t="s">
        <v>85</v>
      </c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595">
        <v>4607091384246</v>
      </c>
      <c r="E384" s="595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6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97"/>
      <c r="R384" s="597"/>
      <c r="S384" s="597"/>
      <c r="T384" s="598"/>
      <c r="U384" s="39" t="s">
        <v>45</v>
      </c>
      <c r="V384" s="39" t="s">
        <v>45</v>
      </c>
      <c r="W384" s="40" t="s">
        <v>0</v>
      </c>
      <c r="X384" s="58">
        <v>270</v>
      </c>
      <c r="Y384" s="55">
        <f>IFERROR(IF(X384="",0,CEILING((X384/$H384),1)*$H384),"")</f>
        <v>270</v>
      </c>
      <c r="Z384" s="41">
        <f>IFERROR(IF(Y384=0,"",ROUNDUP(Y384/H384,0)*0.01898),"")</f>
        <v>0.56940000000000002</v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285.57</v>
      </c>
      <c r="BN384" s="78">
        <f>IFERROR(Y384*I384/H384,"0")</f>
        <v>285.57</v>
      </c>
      <c r="BO384" s="78">
        <f>IFERROR(1/J384*(X384/H384),"0")</f>
        <v>0.46875</v>
      </c>
      <c r="BP384" s="78">
        <f>IFERROR(1/J384*(Y384/H384),"0")</f>
        <v>0.46875</v>
      </c>
    </row>
    <row r="385" spans="1:68" ht="27" hidden="1" customHeight="1" x14ac:dyDescent="0.25">
      <c r="A385" s="63" t="s">
        <v>616</v>
      </c>
      <c r="B385" s="63" t="s">
        <v>617</v>
      </c>
      <c r="C385" s="36">
        <v>4301051660</v>
      </c>
      <c r="D385" s="595">
        <v>4607091384253</v>
      </c>
      <c r="E385" s="595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97"/>
      <c r="R385" s="597"/>
      <c r="S385" s="597"/>
      <c r="T385" s="59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589"/>
      <c r="B386" s="589"/>
      <c r="C386" s="589"/>
      <c r="D386" s="589"/>
      <c r="E386" s="589"/>
      <c r="F386" s="589"/>
      <c r="G386" s="589"/>
      <c r="H386" s="589"/>
      <c r="I386" s="589"/>
      <c r="J386" s="589"/>
      <c r="K386" s="589"/>
      <c r="L386" s="589"/>
      <c r="M386" s="589"/>
      <c r="N386" s="589"/>
      <c r="O386" s="590"/>
      <c r="P386" s="586" t="s">
        <v>40</v>
      </c>
      <c r="Q386" s="587"/>
      <c r="R386" s="587"/>
      <c r="S386" s="587"/>
      <c r="T386" s="587"/>
      <c r="U386" s="587"/>
      <c r="V386" s="588"/>
      <c r="W386" s="42" t="s">
        <v>39</v>
      </c>
      <c r="X386" s="43">
        <f>IFERROR(X384/H384,"0")+IFERROR(X385/H385,"0")</f>
        <v>30</v>
      </c>
      <c r="Y386" s="43">
        <f>IFERROR(Y384/H384,"0")+IFERROR(Y385/H385,"0")</f>
        <v>30</v>
      </c>
      <c r="Z386" s="43">
        <f>IFERROR(IF(Z384="",0,Z384),"0")+IFERROR(IF(Z385="",0,Z385),"0")</f>
        <v>0.56940000000000002</v>
      </c>
      <c r="AA386" s="67"/>
      <c r="AB386" s="67"/>
      <c r="AC386" s="67"/>
    </row>
    <row r="387" spans="1:68" x14ac:dyDescent="0.2">
      <c r="A387" s="589"/>
      <c r="B387" s="589"/>
      <c r="C387" s="589"/>
      <c r="D387" s="589"/>
      <c r="E387" s="589"/>
      <c r="F387" s="589"/>
      <c r="G387" s="589"/>
      <c r="H387" s="589"/>
      <c r="I387" s="589"/>
      <c r="J387" s="589"/>
      <c r="K387" s="589"/>
      <c r="L387" s="589"/>
      <c r="M387" s="589"/>
      <c r="N387" s="589"/>
      <c r="O387" s="590"/>
      <c r="P387" s="586" t="s">
        <v>40</v>
      </c>
      <c r="Q387" s="587"/>
      <c r="R387" s="587"/>
      <c r="S387" s="587"/>
      <c r="T387" s="587"/>
      <c r="U387" s="587"/>
      <c r="V387" s="588"/>
      <c r="W387" s="42" t="s">
        <v>0</v>
      </c>
      <c r="X387" s="43">
        <f>IFERROR(SUM(X384:X385),"0")</f>
        <v>270</v>
      </c>
      <c r="Y387" s="43">
        <f>IFERROR(SUM(Y384:Y385),"0")</f>
        <v>270</v>
      </c>
      <c r="Z387" s="42"/>
      <c r="AA387" s="67"/>
      <c r="AB387" s="67"/>
      <c r="AC387" s="67"/>
    </row>
    <row r="388" spans="1:68" ht="14.25" hidden="1" customHeight="1" x14ac:dyDescent="0.25">
      <c r="A388" s="600" t="s">
        <v>185</v>
      </c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  <c r="AA388" s="66"/>
      <c r="AB388" s="66"/>
      <c r="AC388" s="80"/>
    </row>
    <row r="389" spans="1:68" ht="27" hidden="1" customHeight="1" x14ac:dyDescent="0.25">
      <c r="A389" s="63" t="s">
        <v>618</v>
      </c>
      <c r="B389" s="63" t="s">
        <v>619</v>
      </c>
      <c r="C389" s="36">
        <v>4301060441</v>
      </c>
      <c r="D389" s="595">
        <v>4607091389357</v>
      </c>
      <c r="E389" s="595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66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97"/>
      <c r="R389" s="597"/>
      <c r="S389" s="597"/>
      <c r="T389" s="5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589"/>
      <c r="B390" s="589"/>
      <c r="C390" s="589"/>
      <c r="D390" s="589"/>
      <c r="E390" s="589"/>
      <c r="F390" s="589"/>
      <c r="G390" s="589"/>
      <c r="H390" s="589"/>
      <c r="I390" s="589"/>
      <c r="J390" s="589"/>
      <c r="K390" s="589"/>
      <c r="L390" s="589"/>
      <c r="M390" s="589"/>
      <c r="N390" s="589"/>
      <c r="O390" s="590"/>
      <c r="P390" s="586" t="s">
        <v>40</v>
      </c>
      <c r="Q390" s="587"/>
      <c r="R390" s="587"/>
      <c r="S390" s="587"/>
      <c r="T390" s="587"/>
      <c r="U390" s="587"/>
      <c r="V390" s="588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hidden="1" x14ac:dyDescent="0.2">
      <c r="A391" s="589"/>
      <c r="B391" s="589"/>
      <c r="C391" s="589"/>
      <c r="D391" s="589"/>
      <c r="E391" s="589"/>
      <c r="F391" s="589"/>
      <c r="G391" s="589"/>
      <c r="H391" s="589"/>
      <c r="I391" s="589"/>
      <c r="J391" s="589"/>
      <c r="K391" s="589"/>
      <c r="L391" s="589"/>
      <c r="M391" s="589"/>
      <c r="N391" s="589"/>
      <c r="O391" s="590"/>
      <c r="P391" s="586" t="s">
        <v>40</v>
      </c>
      <c r="Q391" s="587"/>
      <c r="R391" s="587"/>
      <c r="S391" s="587"/>
      <c r="T391" s="587"/>
      <c r="U391" s="587"/>
      <c r="V391" s="588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hidden="1" customHeight="1" x14ac:dyDescent="0.2">
      <c r="A392" s="613" t="s">
        <v>621</v>
      </c>
      <c r="B392" s="613"/>
      <c r="C392" s="613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  <c r="V392" s="613"/>
      <c r="W392" s="613"/>
      <c r="X392" s="613"/>
      <c r="Y392" s="613"/>
      <c r="Z392" s="613"/>
      <c r="AA392" s="54"/>
      <c r="AB392" s="54"/>
      <c r="AC392" s="54"/>
    </row>
    <row r="393" spans="1:68" ht="16.5" hidden="1" customHeight="1" x14ac:dyDescent="0.25">
      <c r="A393" s="599" t="s">
        <v>622</v>
      </c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599"/>
      <c r="P393" s="599"/>
      <c r="Q393" s="599"/>
      <c r="R393" s="599"/>
      <c r="S393" s="599"/>
      <c r="T393" s="599"/>
      <c r="U393" s="599"/>
      <c r="V393" s="599"/>
      <c r="W393" s="599"/>
      <c r="X393" s="599"/>
      <c r="Y393" s="599"/>
      <c r="Z393" s="599"/>
      <c r="AA393" s="65"/>
      <c r="AB393" s="65"/>
      <c r="AC393" s="79"/>
    </row>
    <row r="394" spans="1:68" ht="14.25" hidden="1" customHeight="1" x14ac:dyDescent="0.25">
      <c r="A394" s="600" t="s">
        <v>78</v>
      </c>
      <c r="B394" s="600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595">
        <v>4680115886100</v>
      </c>
      <c r="E395" s="59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97"/>
      <c r="R395" s="597"/>
      <c r="S395" s="597"/>
      <c r="T395" s="598"/>
      <c r="U395" s="39" t="s">
        <v>45</v>
      </c>
      <c r="V395" s="39" t="s">
        <v>45</v>
      </c>
      <c r="W395" s="40" t="s">
        <v>0</v>
      </c>
      <c r="X395" s="58">
        <v>20</v>
      </c>
      <c r="Y395" s="55">
        <f t="shared" ref="Y395:Y404" si="63">IFERROR(IF(X395="",0,CEILING((X395/$H395),1)*$H395),"")</f>
        <v>21.6</v>
      </c>
      <c r="Z395" s="41">
        <f>IFERROR(IF(Y395=0,"",ROUNDUP(Y395/H395,0)*0.00902),"")</f>
        <v>3.6080000000000001E-2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20.777777777777779</v>
      </c>
      <c r="BN395" s="78">
        <f t="shared" ref="BN395:BN404" si="65">IFERROR(Y395*I395/H395,"0")</f>
        <v>22.44</v>
      </c>
      <c r="BO395" s="78">
        <f t="shared" ref="BO395:BO404" si="66">IFERROR(1/J395*(X395/H395),"0")</f>
        <v>2.8058361391694722E-2</v>
      </c>
      <c r="BP395" s="78">
        <f t="shared" ref="BP395:BP404" si="67">IFERROR(1/J395*(Y395/H395),"0")</f>
        <v>3.0303030303030304E-2</v>
      </c>
    </row>
    <row r="396" spans="1:68" ht="27" hidden="1" customHeight="1" x14ac:dyDescent="0.25">
      <c r="A396" s="63" t="s">
        <v>626</v>
      </c>
      <c r="B396" s="63" t="s">
        <v>627</v>
      </c>
      <c r="C396" s="36">
        <v>4301031382</v>
      </c>
      <c r="D396" s="595">
        <v>4680115886117</v>
      </c>
      <c r="E396" s="59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97"/>
      <c r="R396" s="597"/>
      <c r="S396" s="597"/>
      <c r="T396" s="59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626</v>
      </c>
      <c r="B397" s="63" t="s">
        <v>629</v>
      </c>
      <c r="C397" s="36">
        <v>4301031406</v>
      </c>
      <c r="D397" s="595">
        <v>4680115886117</v>
      </c>
      <c r="E397" s="59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7"/>
      <c r="R397" s="597"/>
      <c r="S397" s="597"/>
      <c r="T397" s="59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595">
        <v>4680115886124</v>
      </c>
      <c r="E398" s="59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97"/>
      <c r="R398" s="597"/>
      <c r="S398" s="597"/>
      <c r="T398" s="598"/>
      <c r="U398" s="39" t="s">
        <v>45</v>
      </c>
      <c r="V398" s="39" t="s">
        <v>45</v>
      </c>
      <c r="W398" s="40" t="s">
        <v>0</v>
      </c>
      <c r="X398" s="58">
        <v>50</v>
      </c>
      <c r="Y398" s="55">
        <f t="shared" si="63"/>
        <v>54</v>
      </c>
      <c r="Z398" s="41">
        <f>IFERROR(IF(Y398=0,"",ROUNDUP(Y398/H398,0)*0.00902),"")</f>
        <v>9.0200000000000002E-2</v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51.944444444444443</v>
      </c>
      <c r="BN398" s="78">
        <f t="shared" si="65"/>
        <v>56.099999999999994</v>
      </c>
      <c r="BO398" s="78">
        <f t="shared" si="66"/>
        <v>7.0145903479236812E-2</v>
      </c>
      <c r="BP398" s="78">
        <f t="shared" si="67"/>
        <v>7.575757575757576E-2</v>
      </c>
    </row>
    <row r="399" spans="1:68" ht="27" hidden="1" customHeight="1" x14ac:dyDescent="0.25">
      <c r="A399" s="63" t="s">
        <v>633</v>
      </c>
      <c r="B399" s="63" t="s">
        <v>634</v>
      </c>
      <c r="C399" s="36">
        <v>4301031366</v>
      </c>
      <c r="D399" s="595">
        <v>4680115883147</v>
      </c>
      <c r="E399" s="59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6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97"/>
      <c r="R399" s="597"/>
      <c r="S399" s="597"/>
      <c r="T399" s="59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635</v>
      </c>
      <c r="B400" s="63" t="s">
        <v>636</v>
      </c>
      <c r="C400" s="36">
        <v>4301031362</v>
      </c>
      <c r="D400" s="595">
        <v>4607091384338</v>
      </c>
      <c r="E400" s="59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97"/>
      <c r="R400" s="597"/>
      <c r="S400" s="597"/>
      <c r="T400" s="59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hidden="1" customHeight="1" x14ac:dyDescent="0.25">
      <c r="A401" s="63" t="s">
        <v>637</v>
      </c>
      <c r="B401" s="63" t="s">
        <v>638</v>
      </c>
      <c r="C401" s="36">
        <v>4301031361</v>
      </c>
      <c r="D401" s="595">
        <v>4607091389524</v>
      </c>
      <c r="E401" s="59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97"/>
      <c r="R401" s="597"/>
      <c r="S401" s="597"/>
      <c r="T401" s="59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4301031364</v>
      </c>
      <c r="D402" s="595">
        <v>4680115883161</v>
      </c>
      <c r="E402" s="595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97"/>
      <c r="R402" s="597"/>
      <c r="S402" s="597"/>
      <c r="T402" s="59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4301031358</v>
      </c>
      <c r="D403" s="595">
        <v>4607091389531</v>
      </c>
      <c r="E403" s="59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97"/>
      <c r="R403" s="597"/>
      <c r="S403" s="597"/>
      <c r="T403" s="59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hidden="1" customHeight="1" x14ac:dyDescent="0.25">
      <c r="A404" s="63" t="s">
        <v>646</v>
      </c>
      <c r="B404" s="63" t="s">
        <v>647</v>
      </c>
      <c r="C404" s="36">
        <v>4301031360</v>
      </c>
      <c r="D404" s="595">
        <v>4607091384345</v>
      </c>
      <c r="E404" s="59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97"/>
      <c r="R404" s="597"/>
      <c r="S404" s="597"/>
      <c r="T404" s="59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12.962962962962962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14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0.12628</v>
      </c>
      <c r="AA405" s="67"/>
      <c r="AB405" s="67"/>
      <c r="AC405" s="67"/>
    </row>
    <row r="406" spans="1:68" x14ac:dyDescent="0.2">
      <c r="A406" s="589"/>
      <c r="B406" s="589"/>
      <c r="C406" s="589"/>
      <c r="D406" s="589"/>
      <c r="E406" s="589"/>
      <c r="F406" s="589"/>
      <c r="G406" s="589"/>
      <c r="H406" s="589"/>
      <c r="I406" s="589"/>
      <c r="J406" s="589"/>
      <c r="K406" s="589"/>
      <c r="L406" s="589"/>
      <c r="M406" s="589"/>
      <c r="N406" s="589"/>
      <c r="O406" s="590"/>
      <c r="P406" s="586" t="s">
        <v>40</v>
      </c>
      <c r="Q406" s="587"/>
      <c r="R406" s="587"/>
      <c r="S406" s="587"/>
      <c r="T406" s="587"/>
      <c r="U406" s="587"/>
      <c r="V406" s="588"/>
      <c r="W406" s="42" t="s">
        <v>0</v>
      </c>
      <c r="X406" s="43">
        <f>IFERROR(SUM(X395:X404),"0")</f>
        <v>70</v>
      </c>
      <c r="Y406" s="43">
        <f>IFERROR(SUM(Y395:Y404),"0")</f>
        <v>75.599999999999994</v>
      </c>
      <c r="Z406" s="42"/>
      <c r="AA406" s="67"/>
      <c r="AB406" s="67"/>
      <c r="AC406" s="67"/>
    </row>
    <row r="407" spans="1:68" ht="14.25" hidden="1" customHeight="1" x14ac:dyDescent="0.25">
      <c r="A407" s="600" t="s">
        <v>85</v>
      </c>
      <c r="B407" s="600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  <c r="AA407" s="66"/>
      <c r="AB407" s="66"/>
      <c r="AC407" s="80"/>
    </row>
    <row r="408" spans="1:68" ht="27" hidden="1" customHeight="1" x14ac:dyDescent="0.25">
      <c r="A408" s="63" t="s">
        <v>648</v>
      </c>
      <c r="B408" s="63" t="s">
        <v>649</v>
      </c>
      <c r="C408" s="36">
        <v>4301051284</v>
      </c>
      <c r="D408" s="595">
        <v>4607091384352</v>
      </c>
      <c r="E408" s="595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97"/>
      <c r="R408" s="597"/>
      <c r="S408" s="597"/>
      <c r="T408" s="59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651</v>
      </c>
      <c r="B409" s="63" t="s">
        <v>652</v>
      </c>
      <c r="C409" s="36">
        <v>4301051431</v>
      </c>
      <c r="D409" s="595">
        <v>4607091389654</v>
      </c>
      <c r="E409" s="595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97"/>
      <c r="R409" s="597"/>
      <c r="S409" s="597"/>
      <c r="T409" s="59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hidden="1" customHeight="1" x14ac:dyDescent="0.25">
      <c r="A412" s="599" t="s">
        <v>654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65"/>
      <c r="AB412" s="65"/>
      <c r="AC412" s="79"/>
    </row>
    <row r="413" spans="1:68" ht="14.25" hidden="1" customHeight="1" x14ac:dyDescent="0.25">
      <c r="A413" s="600" t="s">
        <v>150</v>
      </c>
      <c r="B413" s="600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  <c r="AA413" s="66"/>
      <c r="AB413" s="66"/>
      <c r="AC413" s="80"/>
    </row>
    <row r="414" spans="1:68" ht="27" hidden="1" customHeight="1" x14ac:dyDescent="0.25">
      <c r="A414" s="63" t="s">
        <v>655</v>
      </c>
      <c r="B414" s="63" t="s">
        <v>656</v>
      </c>
      <c r="C414" s="36">
        <v>4301020319</v>
      </c>
      <c r="D414" s="595">
        <v>4680115885240</v>
      </c>
      <c r="E414" s="595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97"/>
      <c r="R414" s="597"/>
      <c r="S414" s="597"/>
      <c r="T414" s="59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4301020315</v>
      </c>
      <c r="D415" s="595">
        <v>4607091389364</v>
      </c>
      <c r="E415" s="595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97"/>
      <c r="R415" s="597"/>
      <c r="S415" s="597"/>
      <c r="T415" s="598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589"/>
      <c r="B416" s="589"/>
      <c r="C416" s="589"/>
      <c r="D416" s="589"/>
      <c r="E416" s="589"/>
      <c r="F416" s="589"/>
      <c r="G416" s="589"/>
      <c r="H416" s="589"/>
      <c r="I416" s="589"/>
      <c r="J416" s="589"/>
      <c r="K416" s="589"/>
      <c r="L416" s="589"/>
      <c r="M416" s="589"/>
      <c r="N416" s="589"/>
      <c r="O416" s="590"/>
      <c r="P416" s="586" t="s">
        <v>40</v>
      </c>
      <c r="Q416" s="587"/>
      <c r="R416" s="587"/>
      <c r="S416" s="587"/>
      <c r="T416" s="587"/>
      <c r="U416" s="587"/>
      <c r="V416" s="58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hidden="1" customHeight="1" x14ac:dyDescent="0.25">
      <c r="A418" s="600" t="s">
        <v>78</v>
      </c>
      <c r="B418" s="600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595">
        <v>4680115886094</v>
      </c>
      <c r="E419" s="5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97"/>
      <c r="R419" s="597"/>
      <c r="S419" s="597"/>
      <c r="T419" s="598"/>
      <c r="U419" s="39" t="s">
        <v>45</v>
      </c>
      <c r="V419" s="39" t="s">
        <v>45</v>
      </c>
      <c r="W419" s="40" t="s">
        <v>0</v>
      </c>
      <c r="X419" s="58">
        <v>270</v>
      </c>
      <c r="Y419" s="55">
        <f>IFERROR(IF(X419="",0,CEILING((X419/$H419),1)*$H419),"")</f>
        <v>270</v>
      </c>
      <c r="Z419" s="41">
        <f>IFERROR(IF(Y419=0,"",ROUNDUP(Y419/H419,0)*0.00902),"")</f>
        <v>0.45100000000000001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280.5</v>
      </c>
      <c r="BN419" s="78">
        <f>IFERROR(Y419*I419/H419,"0")</f>
        <v>280.5</v>
      </c>
      <c r="BO419" s="78">
        <f>IFERROR(1/J419*(X419/H419),"0")</f>
        <v>0.37878787878787878</v>
      </c>
      <c r="BP419" s="78">
        <f>IFERROR(1/J419*(Y419/H419),"0")</f>
        <v>0.37878787878787878</v>
      </c>
    </row>
    <row r="420" spans="1:68" ht="27" hidden="1" customHeight="1" x14ac:dyDescent="0.25">
      <c r="A420" s="63" t="s">
        <v>665</v>
      </c>
      <c r="B420" s="63" t="s">
        <v>666</v>
      </c>
      <c r="C420" s="36">
        <v>4301031363</v>
      </c>
      <c r="D420" s="595">
        <v>4607091389425</v>
      </c>
      <c r="E420" s="59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97"/>
      <c r="R420" s="597"/>
      <c r="S420" s="597"/>
      <c r="T420" s="59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668</v>
      </c>
      <c r="B421" s="63" t="s">
        <v>669</v>
      </c>
      <c r="C421" s="36">
        <v>4301031373</v>
      </c>
      <c r="D421" s="595">
        <v>4680115880771</v>
      </c>
      <c r="E421" s="5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97"/>
      <c r="R421" s="597"/>
      <c r="S421" s="597"/>
      <c r="T421" s="59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671</v>
      </c>
      <c r="B422" s="63" t="s">
        <v>672</v>
      </c>
      <c r="C422" s="36">
        <v>4301031359</v>
      </c>
      <c r="D422" s="595">
        <v>4607091389500</v>
      </c>
      <c r="E422" s="5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97"/>
      <c r="R422" s="597"/>
      <c r="S422" s="597"/>
      <c r="T422" s="59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39</v>
      </c>
      <c r="X423" s="43">
        <f>IFERROR(X419/H419,"0")+IFERROR(X420/H420,"0")+IFERROR(X421/H421,"0")+IFERROR(X422/H422,"0")</f>
        <v>50</v>
      </c>
      <c r="Y423" s="43">
        <f>IFERROR(Y419/H419,"0")+IFERROR(Y420/H420,"0")+IFERROR(Y421/H421,"0")+IFERROR(Y422/H422,"0")</f>
        <v>50</v>
      </c>
      <c r="Z423" s="43">
        <f>IFERROR(IF(Z419="",0,Z419),"0")+IFERROR(IF(Z420="",0,Z420),"0")+IFERROR(IF(Z421="",0,Z421),"0")+IFERROR(IF(Z422="",0,Z422),"0")</f>
        <v>0.45100000000000001</v>
      </c>
      <c r="AA423" s="67"/>
      <c r="AB423" s="67"/>
      <c r="AC423" s="67"/>
    </row>
    <row r="424" spans="1:68" x14ac:dyDescent="0.2">
      <c r="A424" s="589"/>
      <c r="B424" s="589"/>
      <c r="C424" s="589"/>
      <c r="D424" s="589"/>
      <c r="E424" s="589"/>
      <c r="F424" s="589"/>
      <c r="G424" s="589"/>
      <c r="H424" s="589"/>
      <c r="I424" s="589"/>
      <c r="J424" s="589"/>
      <c r="K424" s="589"/>
      <c r="L424" s="589"/>
      <c r="M424" s="589"/>
      <c r="N424" s="589"/>
      <c r="O424" s="590"/>
      <c r="P424" s="586" t="s">
        <v>40</v>
      </c>
      <c r="Q424" s="587"/>
      <c r="R424" s="587"/>
      <c r="S424" s="587"/>
      <c r="T424" s="587"/>
      <c r="U424" s="587"/>
      <c r="V424" s="588"/>
      <c r="W424" s="42" t="s">
        <v>0</v>
      </c>
      <c r="X424" s="43">
        <f>IFERROR(SUM(X419:X422),"0")</f>
        <v>270</v>
      </c>
      <c r="Y424" s="43">
        <f>IFERROR(SUM(Y419:Y422),"0")</f>
        <v>270</v>
      </c>
      <c r="Z424" s="42"/>
      <c r="AA424" s="67"/>
      <c r="AB424" s="67"/>
      <c r="AC424" s="67"/>
    </row>
    <row r="425" spans="1:68" ht="16.5" hidden="1" customHeight="1" x14ac:dyDescent="0.25">
      <c r="A425" s="599" t="s">
        <v>673</v>
      </c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599"/>
      <c r="P425" s="599"/>
      <c r="Q425" s="599"/>
      <c r="R425" s="599"/>
      <c r="S425" s="599"/>
      <c r="T425" s="599"/>
      <c r="U425" s="599"/>
      <c r="V425" s="599"/>
      <c r="W425" s="599"/>
      <c r="X425" s="599"/>
      <c r="Y425" s="599"/>
      <c r="Z425" s="599"/>
      <c r="AA425" s="65"/>
      <c r="AB425" s="65"/>
      <c r="AC425" s="79"/>
    </row>
    <row r="426" spans="1:68" ht="14.25" hidden="1" customHeight="1" x14ac:dyDescent="0.25">
      <c r="A426" s="600" t="s">
        <v>78</v>
      </c>
      <c r="B426" s="600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  <c r="AA426" s="66"/>
      <c r="AB426" s="66"/>
      <c r="AC426" s="80"/>
    </row>
    <row r="427" spans="1:68" ht="27" hidden="1" customHeight="1" x14ac:dyDescent="0.25">
      <c r="A427" s="63" t="s">
        <v>674</v>
      </c>
      <c r="B427" s="63" t="s">
        <v>675</v>
      </c>
      <c r="C427" s="36">
        <v>4301031347</v>
      </c>
      <c r="D427" s="595">
        <v>4680115885110</v>
      </c>
      <c r="E427" s="595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97"/>
      <c r="R427" s="597"/>
      <c r="S427" s="597"/>
      <c r="T427" s="59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589"/>
      <c r="B429" s="589"/>
      <c r="C429" s="589"/>
      <c r="D429" s="589"/>
      <c r="E429" s="589"/>
      <c r="F429" s="589"/>
      <c r="G429" s="589"/>
      <c r="H429" s="589"/>
      <c r="I429" s="589"/>
      <c r="J429" s="589"/>
      <c r="K429" s="589"/>
      <c r="L429" s="589"/>
      <c r="M429" s="589"/>
      <c r="N429" s="589"/>
      <c r="O429" s="590"/>
      <c r="P429" s="586" t="s">
        <v>40</v>
      </c>
      <c r="Q429" s="587"/>
      <c r="R429" s="587"/>
      <c r="S429" s="587"/>
      <c r="T429" s="587"/>
      <c r="U429" s="587"/>
      <c r="V429" s="588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hidden="1" customHeight="1" x14ac:dyDescent="0.25">
      <c r="A430" s="599" t="s">
        <v>677</v>
      </c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599"/>
      <c r="P430" s="599"/>
      <c r="Q430" s="599"/>
      <c r="R430" s="599"/>
      <c r="S430" s="599"/>
      <c r="T430" s="599"/>
      <c r="U430" s="599"/>
      <c r="V430" s="599"/>
      <c r="W430" s="599"/>
      <c r="X430" s="599"/>
      <c r="Y430" s="599"/>
      <c r="Z430" s="599"/>
      <c r="AA430" s="65"/>
      <c r="AB430" s="65"/>
      <c r="AC430" s="79"/>
    </row>
    <row r="431" spans="1:68" ht="14.25" hidden="1" customHeight="1" x14ac:dyDescent="0.25">
      <c r="A431" s="600" t="s">
        <v>78</v>
      </c>
      <c r="B431" s="600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  <c r="AA431" s="66"/>
      <c r="AB431" s="66"/>
      <c r="AC431" s="80"/>
    </row>
    <row r="432" spans="1:68" ht="27" hidden="1" customHeight="1" x14ac:dyDescent="0.25">
      <c r="A432" s="63" t="s">
        <v>678</v>
      </c>
      <c r="B432" s="63" t="s">
        <v>679</v>
      </c>
      <c r="C432" s="36">
        <v>4301031261</v>
      </c>
      <c r="D432" s="595">
        <v>4680115885103</v>
      </c>
      <c r="E432" s="595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6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97"/>
      <c r="R432" s="597"/>
      <c r="S432" s="597"/>
      <c r="T432" s="59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589"/>
      <c r="B433" s="589"/>
      <c r="C433" s="589"/>
      <c r="D433" s="589"/>
      <c r="E433" s="589"/>
      <c r="F433" s="589"/>
      <c r="G433" s="589"/>
      <c r="H433" s="589"/>
      <c r="I433" s="589"/>
      <c r="J433" s="589"/>
      <c r="K433" s="589"/>
      <c r="L433" s="589"/>
      <c r="M433" s="589"/>
      <c r="N433" s="589"/>
      <c r="O433" s="590"/>
      <c r="P433" s="586" t="s">
        <v>40</v>
      </c>
      <c r="Q433" s="587"/>
      <c r="R433" s="587"/>
      <c r="S433" s="587"/>
      <c r="T433" s="587"/>
      <c r="U433" s="587"/>
      <c r="V433" s="588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hidden="1" x14ac:dyDescent="0.2">
      <c r="A434" s="589"/>
      <c r="B434" s="589"/>
      <c r="C434" s="589"/>
      <c r="D434" s="589"/>
      <c r="E434" s="589"/>
      <c r="F434" s="589"/>
      <c r="G434" s="589"/>
      <c r="H434" s="589"/>
      <c r="I434" s="589"/>
      <c r="J434" s="589"/>
      <c r="K434" s="589"/>
      <c r="L434" s="589"/>
      <c r="M434" s="589"/>
      <c r="N434" s="589"/>
      <c r="O434" s="590"/>
      <c r="P434" s="586" t="s">
        <v>40</v>
      </c>
      <c r="Q434" s="587"/>
      <c r="R434" s="587"/>
      <c r="S434" s="587"/>
      <c r="T434" s="587"/>
      <c r="U434" s="587"/>
      <c r="V434" s="588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hidden="1" customHeight="1" x14ac:dyDescent="0.2">
      <c r="A435" s="613" t="s">
        <v>681</v>
      </c>
      <c r="B435" s="613"/>
      <c r="C435" s="613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  <c r="V435" s="613"/>
      <c r="W435" s="613"/>
      <c r="X435" s="613"/>
      <c r="Y435" s="613"/>
      <c r="Z435" s="613"/>
      <c r="AA435" s="54"/>
      <c r="AB435" s="54"/>
      <c r="AC435" s="54"/>
    </row>
    <row r="436" spans="1:68" ht="16.5" hidden="1" customHeight="1" x14ac:dyDescent="0.25">
      <c r="A436" s="599" t="s">
        <v>681</v>
      </c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599"/>
      <c r="P436" s="599"/>
      <c r="Q436" s="599"/>
      <c r="R436" s="599"/>
      <c r="S436" s="599"/>
      <c r="T436" s="599"/>
      <c r="U436" s="599"/>
      <c r="V436" s="599"/>
      <c r="W436" s="599"/>
      <c r="X436" s="599"/>
      <c r="Y436" s="599"/>
      <c r="Z436" s="599"/>
      <c r="AA436" s="65"/>
      <c r="AB436" s="65"/>
      <c r="AC436" s="79"/>
    </row>
    <row r="437" spans="1:68" ht="14.25" hidden="1" customHeight="1" x14ac:dyDescent="0.25">
      <c r="A437" s="600" t="s">
        <v>114</v>
      </c>
      <c r="B437" s="600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  <c r="AA437" s="66"/>
      <c r="AB437" s="66"/>
      <c r="AC437" s="80"/>
    </row>
    <row r="438" spans="1:68" ht="27" hidden="1" customHeight="1" x14ac:dyDescent="0.25">
      <c r="A438" s="63" t="s">
        <v>682</v>
      </c>
      <c r="B438" s="63" t="s">
        <v>683</v>
      </c>
      <c r="C438" s="36">
        <v>4301011795</v>
      </c>
      <c r="D438" s="595">
        <v>4607091389067</v>
      </c>
      <c r="E438" s="59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97"/>
      <c r="R438" s="597"/>
      <c r="S438" s="597"/>
      <c r="T438" s="59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hidden="1" customHeight="1" x14ac:dyDescent="0.25">
      <c r="A439" s="63" t="s">
        <v>685</v>
      </c>
      <c r="B439" s="63" t="s">
        <v>686</v>
      </c>
      <c r="C439" s="36">
        <v>4301011961</v>
      </c>
      <c r="D439" s="595">
        <v>4680115885271</v>
      </c>
      <c r="E439" s="59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97"/>
      <c r="R439" s="597"/>
      <c r="S439" s="597"/>
      <c r="T439" s="59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595">
        <v>4680115885226</v>
      </c>
      <c r="E440" s="59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97"/>
      <c r="R440" s="597"/>
      <c r="S440" s="597"/>
      <c r="T440" s="598"/>
      <c r="U440" s="39" t="s">
        <v>45</v>
      </c>
      <c r="V440" s="39" t="s">
        <v>45</v>
      </c>
      <c r="W440" s="40" t="s">
        <v>0</v>
      </c>
      <c r="X440" s="58">
        <v>380</v>
      </c>
      <c r="Y440" s="55">
        <f t="shared" si="69"/>
        <v>380.16</v>
      </c>
      <c r="Z440" s="41">
        <f t="shared" si="70"/>
        <v>0.86112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405.90909090909088</v>
      </c>
      <c r="BN440" s="78">
        <f t="shared" si="72"/>
        <v>406.08000000000004</v>
      </c>
      <c r="BO440" s="78">
        <f t="shared" si="73"/>
        <v>0.69201631701631705</v>
      </c>
      <c r="BP440" s="78">
        <f t="shared" si="74"/>
        <v>0.69230769230769229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4301012145</v>
      </c>
      <c r="D441" s="595">
        <v>4607091383522</v>
      </c>
      <c r="E441" s="59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3" t="s">
        <v>693</v>
      </c>
      <c r="Q441" s="597"/>
      <c r="R441" s="597"/>
      <c r="S441" s="597"/>
      <c r="T441" s="59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hidden="1" customHeight="1" x14ac:dyDescent="0.25">
      <c r="A442" s="63" t="s">
        <v>695</v>
      </c>
      <c r="B442" s="63" t="s">
        <v>696</v>
      </c>
      <c r="C442" s="36">
        <v>4301011774</v>
      </c>
      <c r="D442" s="595">
        <v>4680115884502</v>
      </c>
      <c r="E442" s="59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7"/>
      <c r="R442" s="597"/>
      <c r="S442" s="597"/>
      <c r="T442" s="59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595">
        <v>4607091389104</v>
      </c>
      <c r="E443" s="59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7"/>
      <c r="R443" s="597"/>
      <c r="S443" s="597"/>
      <c r="T443" s="598"/>
      <c r="U443" s="39" t="s">
        <v>45</v>
      </c>
      <c r="V443" s="39" t="s">
        <v>45</v>
      </c>
      <c r="W443" s="40" t="s">
        <v>0</v>
      </c>
      <c r="X443" s="58">
        <v>270</v>
      </c>
      <c r="Y443" s="55">
        <f t="shared" si="69"/>
        <v>274.56</v>
      </c>
      <c r="Z443" s="41">
        <f t="shared" si="70"/>
        <v>0.62192000000000003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288.40909090909088</v>
      </c>
      <c r="BN443" s="78">
        <f t="shared" si="72"/>
        <v>293.27999999999997</v>
      </c>
      <c r="BO443" s="78">
        <f t="shared" si="73"/>
        <v>0.49169580419580416</v>
      </c>
      <c r="BP443" s="78">
        <f t="shared" si="74"/>
        <v>0.5</v>
      </c>
    </row>
    <row r="444" spans="1:68" ht="16.5" hidden="1" customHeight="1" x14ac:dyDescent="0.25">
      <c r="A444" s="63" t="s">
        <v>701</v>
      </c>
      <c r="B444" s="63" t="s">
        <v>702</v>
      </c>
      <c r="C444" s="36">
        <v>4301011799</v>
      </c>
      <c r="D444" s="595">
        <v>4680115884519</v>
      </c>
      <c r="E444" s="59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7"/>
      <c r="R444" s="597"/>
      <c r="S444" s="597"/>
      <c r="T444" s="59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4301012125</v>
      </c>
      <c r="D445" s="595">
        <v>4680115886391</v>
      </c>
      <c r="E445" s="59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7"/>
      <c r="R445" s="597"/>
      <c r="S445" s="597"/>
      <c r="T445" s="59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4301011778</v>
      </c>
      <c r="D446" s="595">
        <v>4680115880603</v>
      </c>
      <c r="E446" s="59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7"/>
      <c r="R446" s="597"/>
      <c r="S446" s="597"/>
      <c r="T446" s="59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4301012035</v>
      </c>
      <c r="D447" s="595">
        <v>4680115880603</v>
      </c>
      <c r="E447" s="59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7"/>
      <c r="R447" s="597"/>
      <c r="S447" s="597"/>
      <c r="T447" s="59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709</v>
      </c>
      <c r="B448" s="63" t="s">
        <v>710</v>
      </c>
      <c r="C448" s="36">
        <v>4301012146</v>
      </c>
      <c r="D448" s="595">
        <v>4607091389999</v>
      </c>
      <c r="E448" s="595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1" t="s">
        <v>711</v>
      </c>
      <c r="Q448" s="597"/>
      <c r="R448" s="597"/>
      <c r="S448" s="597"/>
      <c r="T448" s="59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712</v>
      </c>
      <c r="B449" s="63" t="s">
        <v>713</v>
      </c>
      <c r="C449" s="36">
        <v>4301012036</v>
      </c>
      <c r="D449" s="595">
        <v>4680115882782</v>
      </c>
      <c r="E449" s="59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97"/>
      <c r="R449" s="597"/>
      <c r="S449" s="597"/>
      <c r="T449" s="59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714</v>
      </c>
      <c r="B450" s="63" t="s">
        <v>715</v>
      </c>
      <c r="C450" s="36">
        <v>4301012050</v>
      </c>
      <c r="D450" s="595">
        <v>4680115885479</v>
      </c>
      <c r="E450" s="59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97"/>
      <c r="R450" s="597"/>
      <c r="S450" s="597"/>
      <c r="T450" s="59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716</v>
      </c>
      <c r="B451" s="63" t="s">
        <v>717</v>
      </c>
      <c r="C451" s="36">
        <v>4301011784</v>
      </c>
      <c r="D451" s="595">
        <v>4607091389982</v>
      </c>
      <c r="E451" s="59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7"/>
      <c r="R451" s="597"/>
      <c r="S451" s="597"/>
      <c r="T451" s="59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716</v>
      </c>
      <c r="B452" s="63" t="s">
        <v>718</v>
      </c>
      <c r="C452" s="36">
        <v>4301012034</v>
      </c>
      <c r="D452" s="595">
        <v>4607091389982</v>
      </c>
      <c r="E452" s="59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97"/>
      <c r="R452" s="597"/>
      <c r="S452" s="597"/>
      <c r="T452" s="5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123.10606060606059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124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1.4830399999999999</v>
      </c>
      <c r="AA453" s="67"/>
      <c r="AB453" s="67"/>
      <c r="AC453" s="67"/>
    </row>
    <row r="454" spans="1:68" x14ac:dyDescent="0.2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IFERROR(SUM(X438:X452),"0")</f>
        <v>650</v>
      </c>
      <c r="Y454" s="43">
        <f>IFERROR(SUM(Y438:Y452),"0")</f>
        <v>654.72</v>
      </c>
      <c r="Z454" s="42"/>
      <c r="AA454" s="67"/>
      <c r="AB454" s="67"/>
      <c r="AC454" s="67"/>
    </row>
    <row r="455" spans="1:68" ht="14.25" hidden="1" customHeight="1" x14ac:dyDescent="0.25">
      <c r="A455" s="600" t="s">
        <v>150</v>
      </c>
      <c r="B455" s="600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595">
        <v>4607091388930</v>
      </c>
      <c r="E456" s="59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97"/>
      <c r="R456" s="597"/>
      <c r="S456" s="597"/>
      <c r="T456" s="598"/>
      <c r="U456" s="39" t="s">
        <v>45</v>
      </c>
      <c r="V456" s="39" t="s">
        <v>45</v>
      </c>
      <c r="W456" s="40" t="s">
        <v>0</v>
      </c>
      <c r="X456" s="58">
        <v>320</v>
      </c>
      <c r="Y456" s="55">
        <f>IFERROR(IF(X456="",0,CEILING((X456/$H456),1)*$H456),"")</f>
        <v>322.08000000000004</v>
      </c>
      <c r="Z456" s="41">
        <f>IFERROR(IF(Y456=0,"",ROUNDUP(Y456/H456,0)*0.01196),"")</f>
        <v>0.72955999999999999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341.81818181818181</v>
      </c>
      <c r="BN456" s="78">
        <f>IFERROR(Y456*I456/H456,"0")</f>
        <v>344.04</v>
      </c>
      <c r="BO456" s="78">
        <f>IFERROR(1/J456*(X456/H456),"0")</f>
        <v>0.58275058275058278</v>
      </c>
      <c r="BP456" s="78">
        <f>IFERROR(1/J456*(Y456/H456),"0")</f>
        <v>0.58653846153846168</v>
      </c>
    </row>
    <row r="457" spans="1:68" ht="16.5" hidden="1" customHeight="1" x14ac:dyDescent="0.25">
      <c r="A457" s="63" t="s">
        <v>722</v>
      </c>
      <c r="B457" s="63" t="s">
        <v>723</v>
      </c>
      <c r="C457" s="36">
        <v>4301020384</v>
      </c>
      <c r="D457" s="595">
        <v>4680115886407</v>
      </c>
      <c r="E457" s="59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97"/>
      <c r="R457" s="597"/>
      <c r="S457" s="597"/>
      <c r="T457" s="59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724</v>
      </c>
      <c r="B458" s="63" t="s">
        <v>725</v>
      </c>
      <c r="C458" s="36">
        <v>4301020385</v>
      </c>
      <c r="D458" s="595">
        <v>4680115880054</v>
      </c>
      <c r="E458" s="59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97"/>
      <c r="R458" s="597"/>
      <c r="S458" s="597"/>
      <c r="T458" s="59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589"/>
      <c r="B459" s="589"/>
      <c r="C459" s="589"/>
      <c r="D459" s="589"/>
      <c r="E459" s="589"/>
      <c r="F459" s="589"/>
      <c r="G459" s="589"/>
      <c r="H459" s="589"/>
      <c r="I459" s="589"/>
      <c r="J459" s="589"/>
      <c r="K459" s="589"/>
      <c r="L459" s="589"/>
      <c r="M459" s="589"/>
      <c r="N459" s="589"/>
      <c r="O459" s="590"/>
      <c r="P459" s="586" t="s">
        <v>40</v>
      </c>
      <c r="Q459" s="587"/>
      <c r="R459" s="587"/>
      <c r="S459" s="587"/>
      <c r="T459" s="587"/>
      <c r="U459" s="587"/>
      <c r="V459" s="588"/>
      <c r="W459" s="42" t="s">
        <v>39</v>
      </c>
      <c r="X459" s="43">
        <f>IFERROR(X456/H456,"0")+IFERROR(X457/H457,"0")+IFERROR(X458/H458,"0")</f>
        <v>60.606060606060602</v>
      </c>
      <c r="Y459" s="43">
        <f>IFERROR(Y456/H456,"0")+IFERROR(Y457/H457,"0")+IFERROR(Y458/H458,"0")</f>
        <v>61.000000000000007</v>
      </c>
      <c r="Z459" s="43">
        <f>IFERROR(IF(Z456="",0,Z456),"0")+IFERROR(IF(Z457="",0,Z457),"0")+IFERROR(IF(Z458="",0,Z458),"0")</f>
        <v>0.72955999999999999</v>
      </c>
      <c r="AA459" s="67"/>
      <c r="AB459" s="67"/>
      <c r="AC459" s="67"/>
    </row>
    <row r="460" spans="1:68" x14ac:dyDescent="0.2">
      <c r="A460" s="589"/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90"/>
      <c r="P460" s="586" t="s">
        <v>40</v>
      </c>
      <c r="Q460" s="587"/>
      <c r="R460" s="587"/>
      <c r="S460" s="587"/>
      <c r="T460" s="587"/>
      <c r="U460" s="587"/>
      <c r="V460" s="588"/>
      <c r="W460" s="42" t="s">
        <v>0</v>
      </c>
      <c r="X460" s="43">
        <f>IFERROR(SUM(X456:X458),"0")</f>
        <v>320</v>
      </c>
      <c r="Y460" s="43">
        <f>IFERROR(SUM(Y456:Y458),"0")</f>
        <v>322.08000000000004</v>
      </c>
      <c r="Z460" s="42"/>
      <c r="AA460" s="67"/>
      <c r="AB460" s="67"/>
      <c r="AC460" s="67"/>
    </row>
    <row r="461" spans="1:68" ht="14.25" hidden="1" customHeight="1" x14ac:dyDescent="0.25">
      <c r="A461" s="600" t="s">
        <v>78</v>
      </c>
      <c r="B461" s="600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595">
        <v>4680115883116</v>
      </c>
      <c r="E462" s="59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97"/>
      <c r="R462" s="597"/>
      <c r="S462" s="597"/>
      <c r="T462" s="598"/>
      <c r="U462" s="39" t="s">
        <v>45</v>
      </c>
      <c r="V462" s="39" t="s">
        <v>45</v>
      </c>
      <c r="W462" s="40" t="s">
        <v>0</v>
      </c>
      <c r="X462" s="58">
        <v>130</v>
      </c>
      <c r="Y462" s="55">
        <f t="shared" ref="Y462:Y468" si="75">IFERROR(IF(X462="",0,CEILING((X462/$H462),1)*$H462),"")</f>
        <v>132</v>
      </c>
      <c r="Z462" s="41">
        <f>IFERROR(IF(Y462=0,"",ROUNDUP(Y462/H462,0)*0.01196),"")</f>
        <v>0.29899999999999999</v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138.86363636363635</v>
      </c>
      <c r="BN462" s="78">
        <f t="shared" ref="BN462:BN468" si="77">IFERROR(Y462*I462/H462,"0")</f>
        <v>140.99999999999997</v>
      </c>
      <c r="BO462" s="78">
        <f t="shared" ref="BO462:BO468" si="78">IFERROR(1/J462*(X462/H462),"0")</f>
        <v>0.23674242424242425</v>
      </c>
      <c r="BP462" s="78">
        <f t="shared" ref="BP462:BP468" si="79">IFERROR(1/J462*(Y462/H462),"0")</f>
        <v>0.24038461538461539</v>
      </c>
    </row>
    <row r="463" spans="1:68" ht="27" hidden="1" customHeight="1" x14ac:dyDescent="0.25">
      <c r="A463" s="63" t="s">
        <v>729</v>
      </c>
      <c r="B463" s="63" t="s">
        <v>730</v>
      </c>
      <c r="C463" s="36">
        <v>4301031350</v>
      </c>
      <c r="D463" s="595">
        <v>4680115883093</v>
      </c>
      <c r="E463" s="59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97"/>
      <c r="R463" s="597"/>
      <c r="S463" s="597"/>
      <c r="T463" s="59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595">
        <v>4680115883109</v>
      </c>
      <c r="E464" s="59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97"/>
      <c r="R464" s="597"/>
      <c r="S464" s="597"/>
      <c r="T464" s="598"/>
      <c r="U464" s="39" t="s">
        <v>45</v>
      </c>
      <c r="V464" s="39" t="s">
        <v>45</v>
      </c>
      <c r="W464" s="40" t="s">
        <v>0</v>
      </c>
      <c r="X464" s="58">
        <v>50</v>
      </c>
      <c r="Y464" s="55">
        <f t="shared" si="75"/>
        <v>52.800000000000004</v>
      </c>
      <c r="Z464" s="41">
        <f>IFERROR(IF(Y464=0,"",ROUNDUP(Y464/H464,0)*0.01196),"")</f>
        <v>0.1196</v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53.409090909090907</v>
      </c>
      <c r="BN464" s="78">
        <f t="shared" si="77"/>
        <v>56.400000000000006</v>
      </c>
      <c r="BO464" s="78">
        <f t="shared" si="78"/>
        <v>9.1054778554778545E-2</v>
      </c>
      <c r="BP464" s="78">
        <f t="shared" si="79"/>
        <v>9.6153846153846159E-2</v>
      </c>
    </row>
    <row r="465" spans="1:68" ht="27" hidden="1" customHeight="1" x14ac:dyDescent="0.25">
      <c r="A465" s="63" t="s">
        <v>735</v>
      </c>
      <c r="B465" s="63" t="s">
        <v>736</v>
      </c>
      <c r="C465" s="36">
        <v>4301031351</v>
      </c>
      <c r="D465" s="595">
        <v>4680115882072</v>
      </c>
      <c r="E465" s="59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7"/>
      <c r="R465" s="597"/>
      <c r="S465" s="597"/>
      <c r="T465" s="5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735</v>
      </c>
      <c r="B466" s="63" t="s">
        <v>737</v>
      </c>
      <c r="C466" s="36">
        <v>4301031419</v>
      </c>
      <c r="D466" s="595">
        <v>4680115882072</v>
      </c>
      <c r="E466" s="59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97"/>
      <c r="R466" s="597"/>
      <c r="S466" s="597"/>
      <c r="T466" s="5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738</v>
      </c>
      <c r="B467" s="63" t="s">
        <v>739</v>
      </c>
      <c r="C467" s="36">
        <v>4301031418</v>
      </c>
      <c r="D467" s="595">
        <v>4680115882102</v>
      </c>
      <c r="E467" s="59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97"/>
      <c r="R467" s="597"/>
      <c r="S467" s="597"/>
      <c r="T467" s="5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740</v>
      </c>
      <c r="B468" s="63" t="s">
        <v>741</v>
      </c>
      <c r="C468" s="36">
        <v>4301031417</v>
      </c>
      <c r="D468" s="595">
        <v>4680115882096</v>
      </c>
      <c r="E468" s="59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97"/>
      <c r="R468" s="597"/>
      <c r="S468" s="597"/>
      <c r="T468" s="5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IFERROR(X462/H462,"0")+IFERROR(X463/H463,"0")+IFERROR(X464/H464,"0")+IFERROR(X465/H465,"0")+IFERROR(X466/H466,"0")+IFERROR(X467/H467,"0")+IFERROR(X468/H468,"0")</f>
        <v>34.090909090909093</v>
      </c>
      <c r="Y469" s="43">
        <f>IFERROR(Y462/H462,"0")+IFERROR(Y463/H463,"0")+IFERROR(Y464/H464,"0")+IFERROR(Y465/H465,"0")+IFERROR(Y466/H466,"0")+IFERROR(Y467/H467,"0")+IFERROR(Y468/H468,"0")</f>
        <v>35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0.41859999999999997</v>
      </c>
      <c r="AA469" s="67"/>
      <c r="AB469" s="67"/>
      <c r="AC469" s="67"/>
    </row>
    <row r="470" spans="1:68" x14ac:dyDescent="0.2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IFERROR(SUM(X462:X468),"0")</f>
        <v>180</v>
      </c>
      <c r="Y470" s="43">
        <f>IFERROR(SUM(Y462:Y468),"0")</f>
        <v>184.8</v>
      </c>
      <c r="Z470" s="42"/>
      <c r="AA470" s="67"/>
      <c r="AB470" s="67"/>
      <c r="AC470" s="67"/>
    </row>
    <row r="471" spans="1:68" ht="14.25" hidden="1" customHeight="1" x14ac:dyDescent="0.25">
      <c r="A471" s="600" t="s">
        <v>85</v>
      </c>
      <c r="B471" s="600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  <c r="AA471" s="66"/>
      <c r="AB471" s="66"/>
      <c r="AC471" s="80"/>
    </row>
    <row r="472" spans="1:68" ht="16.5" hidden="1" customHeight="1" x14ac:dyDescent="0.25">
      <c r="A472" s="63" t="s">
        <v>742</v>
      </c>
      <c r="B472" s="63" t="s">
        <v>743</v>
      </c>
      <c r="C472" s="36">
        <v>4301051232</v>
      </c>
      <c r="D472" s="595">
        <v>4607091383409</v>
      </c>
      <c r="E472" s="59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97"/>
      <c r="R472" s="597"/>
      <c r="S472" s="597"/>
      <c r="T472" s="59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745</v>
      </c>
      <c r="B473" s="63" t="s">
        <v>746</v>
      </c>
      <c r="C473" s="36">
        <v>4301051233</v>
      </c>
      <c r="D473" s="595">
        <v>4607091383416</v>
      </c>
      <c r="E473" s="59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97"/>
      <c r="R473" s="597"/>
      <c r="S473" s="597"/>
      <c r="T473" s="59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748</v>
      </c>
      <c r="B474" s="63" t="s">
        <v>749</v>
      </c>
      <c r="C474" s="36">
        <v>4301051064</v>
      </c>
      <c r="D474" s="595">
        <v>4680115883536</v>
      </c>
      <c r="E474" s="59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97"/>
      <c r="R474" s="597"/>
      <c r="S474" s="597"/>
      <c r="T474" s="59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589"/>
      <c r="B475" s="589"/>
      <c r="C475" s="589"/>
      <c r="D475" s="589"/>
      <c r="E475" s="589"/>
      <c r="F475" s="589"/>
      <c r="G475" s="589"/>
      <c r="H475" s="589"/>
      <c r="I475" s="589"/>
      <c r="J475" s="589"/>
      <c r="K475" s="589"/>
      <c r="L475" s="589"/>
      <c r="M475" s="589"/>
      <c r="N475" s="589"/>
      <c r="O475" s="590"/>
      <c r="P475" s="586" t="s">
        <v>40</v>
      </c>
      <c r="Q475" s="587"/>
      <c r="R475" s="587"/>
      <c r="S475" s="587"/>
      <c r="T475" s="587"/>
      <c r="U475" s="587"/>
      <c r="V475" s="588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589"/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90"/>
      <c r="P476" s="586" t="s">
        <v>40</v>
      </c>
      <c r="Q476" s="587"/>
      <c r="R476" s="587"/>
      <c r="S476" s="587"/>
      <c r="T476" s="587"/>
      <c r="U476" s="587"/>
      <c r="V476" s="588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13" t="s">
        <v>751</v>
      </c>
      <c r="B477" s="613"/>
      <c r="C477" s="613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  <c r="V477" s="613"/>
      <c r="W477" s="613"/>
      <c r="X477" s="613"/>
      <c r="Y477" s="613"/>
      <c r="Z477" s="613"/>
      <c r="AA477" s="54"/>
      <c r="AB477" s="54"/>
      <c r="AC477" s="54"/>
    </row>
    <row r="478" spans="1:68" ht="16.5" hidden="1" customHeight="1" x14ac:dyDescent="0.25">
      <c r="A478" s="599" t="s">
        <v>751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65"/>
      <c r="AB478" s="65"/>
      <c r="AC478" s="79"/>
    </row>
    <row r="479" spans="1:68" ht="14.25" hidden="1" customHeight="1" x14ac:dyDescent="0.25">
      <c r="A479" s="600" t="s">
        <v>114</v>
      </c>
      <c r="B479" s="600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  <c r="AA479" s="66"/>
      <c r="AB479" s="66"/>
      <c r="AC479" s="80"/>
    </row>
    <row r="480" spans="1:68" ht="27" hidden="1" customHeight="1" x14ac:dyDescent="0.25">
      <c r="A480" s="63" t="s">
        <v>752</v>
      </c>
      <c r="B480" s="63" t="s">
        <v>753</v>
      </c>
      <c r="C480" s="36">
        <v>4301011763</v>
      </c>
      <c r="D480" s="595">
        <v>4640242181011</v>
      </c>
      <c r="E480" s="59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4" t="s">
        <v>754</v>
      </c>
      <c r="Q480" s="597"/>
      <c r="R480" s="597"/>
      <c r="S480" s="597"/>
      <c r="T480" s="59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756</v>
      </c>
      <c r="B481" s="63" t="s">
        <v>757</v>
      </c>
      <c r="C481" s="36">
        <v>4301011585</v>
      </c>
      <c r="D481" s="595">
        <v>4640242180441</v>
      </c>
      <c r="E481" s="59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5" t="s">
        <v>758</v>
      </c>
      <c r="Q481" s="597"/>
      <c r="R481" s="597"/>
      <c r="S481" s="597"/>
      <c r="T481" s="59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595">
        <v>4640242180564</v>
      </c>
      <c r="E482" s="59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0" t="s">
        <v>762</v>
      </c>
      <c r="Q482" s="597"/>
      <c r="R482" s="597"/>
      <c r="S482" s="597"/>
      <c r="T482" s="598"/>
      <c r="U482" s="39" t="s">
        <v>45</v>
      </c>
      <c r="V482" s="39" t="s">
        <v>45</v>
      </c>
      <c r="W482" s="40" t="s">
        <v>0</v>
      </c>
      <c r="X482" s="58">
        <v>200</v>
      </c>
      <c r="Y482" s="55">
        <f>IFERROR(IF(X482="",0,CEILING((X482/$H482),1)*$H482),"")</f>
        <v>204</v>
      </c>
      <c r="Z482" s="41">
        <f>IFERROR(IF(Y482=0,"",ROUNDUP(Y482/H482,0)*0.01898),"")</f>
        <v>0.32266</v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207.25</v>
      </c>
      <c r="BN482" s="78">
        <f>IFERROR(Y482*I482/H482,"0")</f>
        <v>211.39500000000001</v>
      </c>
      <c r="BO482" s="78">
        <f>IFERROR(1/J482*(X482/H482),"0")</f>
        <v>0.26041666666666669</v>
      </c>
      <c r="BP482" s="78">
        <f>IFERROR(1/J482*(Y482/H482),"0")</f>
        <v>0.265625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4301011764</v>
      </c>
      <c r="D483" s="595">
        <v>4640242181189</v>
      </c>
      <c r="E483" s="595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611" t="s">
        <v>766</v>
      </c>
      <c r="Q483" s="597"/>
      <c r="R483" s="597"/>
      <c r="S483" s="597"/>
      <c r="T483" s="59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89"/>
      <c r="B484" s="589"/>
      <c r="C484" s="589"/>
      <c r="D484" s="589"/>
      <c r="E484" s="589"/>
      <c r="F484" s="589"/>
      <c r="G484" s="589"/>
      <c r="H484" s="589"/>
      <c r="I484" s="589"/>
      <c r="J484" s="589"/>
      <c r="K484" s="589"/>
      <c r="L484" s="589"/>
      <c r="M484" s="589"/>
      <c r="N484" s="589"/>
      <c r="O484" s="590"/>
      <c r="P484" s="586" t="s">
        <v>40</v>
      </c>
      <c r="Q484" s="587"/>
      <c r="R484" s="587"/>
      <c r="S484" s="587"/>
      <c r="T484" s="587"/>
      <c r="U484" s="587"/>
      <c r="V484" s="588"/>
      <c r="W484" s="42" t="s">
        <v>39</v>
      </c>
      <c r="X484" s="43">
        <f>IFERROR(X480/H480,"0")+IFERROR(X481/H481,"0")+IFERROR(X482/H482,"0")+IFERROR(X483/H483,"0")</f>
        <v>16.666666666666668</v>
      </c>
      <c r="Y484" s="43">
        <f>IFERROR(Y480/H480,"0")+IFERROR(Y481/H481,"0")+IFERROR(Y482/H482,"0")+IFERROR(Y483/H483,"0")</f>
        <v>17</v>
      </c>
      <c r="Z484" s="43">
        <f>IFERROR(IF(Z480="",0,Z480),"0")+IFERROR(IF(Z481="",0,Z481),"0")+IFERROR(IF(Z482="",0,Z482),"0")+IFERROR(IF(Z483="",0,Z483),"0")</f>
        <v>0.32266</v>
      </c>
      <c r="AA484" s="67"/>
      <c r="AB484" s="67"/>
      <c r="AC484" s="67"/>
    </row>
    <row r="485" spans="1:68" x14ac:dyDescent="0.2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0</v>
      </c>
      <c r="X485" s="43">
        <f>IFERROR(SUM(X480:X483),"0")</f>
        <v>200</v>
      </c>
      <c r="Y485" s="43">
        <f>IFERROR(SUM(Y480:Y483),"0")</f>
        <v>204</v>
      </c>
      <c r="Z485" s="42"/>
      <c r="AA485" s="67"/>
      <c r="AB485" s="67"/>
      <c r="AC485" s="67"/>
    </row>
    <row r="486" spans="1:68" ht="14.25" hidden="1" customHeight="1" x14ac:dyDescent="0.25">
      <c r="A486" s="600" t="s">
        <v>150</v>
      </c>
      <c r="B486" s="600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  <c r="AA486" s="66"/>
      <c r="AB486" s="66"/>
      <c r="AC486" s="80"/>
    </row>
    <row r="487" spans="1:68" ht="27" hidden="1" customHeight="1" x14ac:dyDescent="0.25">
      <c r="A487" s="63" t="s">
        <v>767</v>
      </c>
      <c r="B487" s="63" t="s">
        <v>768</v>
      </c>
      <c r="C487" s="36">
        <v>4301020269</v>
      </c>
      <c r="D487" s="595">
        <v>4640242180519</v>
      </c>
      <c r="E487" s="595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612" t="s">
        <v>769</v>
      </c>
      <c r="Q487" s="597"/>
      <c r="R487" s="597"/>
      <c r="S487" s="597"/>
      <c r="T487" s="59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767</v>
      </c>
      <c r="B488" s="63" t="s">
        <v>771</v>
      </c>
      <c r="C488" s="36">
        <v>4301020400</v>
      </c>
      <c r="D488" s="595">
        <v>4640242180519</v>
      </c>
      <c r="E488" s="595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07" t="s">
        <v>772</v>
      </c>
      <c r="Q488" s="597"/>
      <c r="R488" s="597"/>
      <c r="S488" s="597"/>
      <c r="T488" s="59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774</v>
      </c>
      <c r="B489" s="63" t="s">
        <v>775</v>
      </c>
      <c r="C489" s="36">
        <v>4301020260</v>
      </c>
      <c r="D489" s="595">
        <v>4640242180526</v>
      </c>
      <c r="E489" s="595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08" t="s">
        <v>776</v>
      </c>
      <c r="Q489" s="597"/>
      <c r="R489" s="597"/>
      <c r="S489" s="597"/>
      <c r="T489" s="59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777</v>
      </c>
      <c r="B490" s="63" t="s">
        <v>778</v>
      </c>
      <c r="C490" s="36">
        <v>4301020295</v>
      </c>
      <c r="D490" s="595">
        <v>4640242181363</v>
      </c>
      <c r="E490" s="595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609" t="s">
        <v>779</v>
      </c>
      <c r="Q490" s="597"/>
      <c r="R490" s="597"/>
      <c r="S490" s="597"/>
      <c r="T490" s="59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589"/>
      <c r="B492" s="589"/>
      <c r="C492" s="589"/>
      <c r="D492" s="589"/>
      <c r="E492" s="589"/>
      <c r="F492" s="589"/>
      <c r="G492" s="589"/>
      <c r="H492" s="589"/>
      <c r="I492" s="589"/>
      <c r="J492" s="589"/>
      <c r="K492" s="589"/>
      <c r="L492" s="589"/>
      <c r="M492" s="589"/>
      <c r="N492" s="589"/>
      <c r="O492" s="590"/>
      <c r="P492" s="586" t="s">
        <v>40</v>
      </c>
      <c r="Q492" s="587"/>
      <c r="R492" s="587"/>
      <c r="S492" s="587"/>
      <c r="T492" s="587"/>
      <c r="U492" s="587"/>
      <c r="V492" s="588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00" t="s">
        <v>78</v>
      </c>
      <c r="B493" s="600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595">
        <v>4640242180816</v>
      </c>
      <c r="E494" s="59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05" t="s">
        <v>783</v>
      </c>
      <c r="Q494" s="597"/>
      <c r="R494" s="597"/>
      <c r="S494" s="597"/>
      <c r="T494" s="598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595">
        <v>4640242180595</v>
      </c>
      <c r="E495" s="595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606" t="s">
        <v>787</v>
      </c>
      <c r="Q495" s="597"/>
      <c r="R495" s="597"/>
      <c r="S495" s="597"/>
      <c r="T495" s="598"/>
      <c r="U495" s="39" t="s">
        <v>45</v>
      </c>
      <c r="V495" s="39" t="s">
        <v>45</v>
      </c>
      <c r="W495" s="40" t="s">
        <v>0</v>
      </c>
      <c r="X495" s="58">
        <v>70</v>
      </c>
      <c r="Y495" s="55">
        <f>IFERROR(IF(X495="",0,CEILING((X495/$H495),1)*$H495),"")</f>
        <v>71.400000000000006</v>
      </c>
      <c r="Z495" s="41">
        <f>IFERROR(IF(Y495=0,"",ROUNDUP(Y495/H495,0)*0.00902),"")</f>
        <v>0.15334</v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74.499999999999986</v>
      </c>
      <c r="BN495" s="78">
        <f>IFERROR(Y495*I495/H495,"0")</f>
        <v>75.989999999999995</v>
      </c>
      <c r="BO495" s="78">
        <f>IFERROR(1/J495*(X495/H495),"0")</f>
        <v>0.12626262626262624</v>
      </c>
      <c r="BP495" s="78">
        <f>IFERROR(1/J495*(Y495/H495),"0")</f>
        <v>0.12878787878787878</v>
      </c>
    </row>
    <row r="496" spans="1:68" x14ac:dyDescent="0.2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39</v>
      </c>
      <c r="X496" s="43">
        <f>IFERROR(X494/H494,"0")+IFERROR(X495/H495,"0")</f>
        <v>33.333333333333329</v>
      </c>
      <c r="Y496" s="43">
        <f>IFERROR(Y494/H494,"0")+IFERROR(Y495/H495,"0")</f>
        <v>34</v>
      </c>
      <c r="Z496" s="43">
        <f>IFERROR(IF(Z494="",0,Z494),"0")+IFERROR(IF(Z495="",0,Z495),"0")</f>
        <v>0.30668000000000001</v>
      </c>
      <c r="AA496" s="67"/>
      <c r="AB496" s="67"/>
      <c r="AC496" s="67"/>
    </row>
    <row r="497" spans="1:68" x14ac:dyDescent="0.2">
      <c r="A497" s="589"/>
      <c r="B497" s="589"/>
      <c r="C497" s="589"/>
      <c r="D497" s="589"/>
      <c r="E497" s="589"/>
      <c r="F497" s="589"/>
      <c r="G497" s="589"/>
      <c r="H497" s="589"/>
      <c r="I497" s="589"/>
      <c r="J497" s="589"/>
      <c r="K497" s="589"/>
      <c r="L497" s="589"/>
      <c r="M497" s="589"/>
      <c r="N497" s="589"/>
      <c r="O497" s="590"/>
      <c r="P497" s="586" t="s">
        <v>40</v>
      </c>
      <c r="Q497" s="587"/>
      <c r="R497" s="587"/>
      <c r="S497" s="587"/>
      <c r="T497" s="587"/>
      <c r="U497" s="587"/>
      <c r="V497" s="588"/>
      <c r="W497" s="42" t="s">
        <v>0</v>
      </c>
      <c r="X497" s="43">
        <f>IFERROR(SUM(X494:X495),"0")</f>
        <v>140</v>
      </c>
      <c r="Y497" s="43">
        <f>IFERROR(SUM(Y494:Y495),"0")</f>
        <v>142.80000000000001</v>
      </c>
      <c r="Z497" s="42"/>
      <c r="AA497" s="67"/>
      <c r="AB497" s="67"/>
      <c r="AC497" s="67"/>
    </row>
    <row r="498" spans="1:68" ht="14.25" hidden="1" customHeight="1" x14ac:dyDescent="0.25">
      <c r="A498" s="600" t="s">
        <v>85</v>
      </c>
      <c r="B498" s="600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  <c r="AA498" s="66"/>
      <c r="AB498" s="66"/>
      <c r="AC498" s="80"/>
    </row>
    <row r="499" spans="1:68" ht="27" hidden="1" customHeight="1" x14ac:dyDescent="0.25">
      <c r="A499" s="63" t="s">
        <v>789</v>
      </c>
      <c r="B499" s="63" t="s">
        <v>790</v>
      </c>
      <c r="C499" s="36">
        <v>4301052046</v>
      </c>
      <c r="D499" s="595">
        <v>4640242180533</v>
      </c>
      <c r="E499" s="595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602" t="s">
        <v>791</v>
      </c>
      <c r="Q499" s="597"/>
      <c r="R499" s="597"/>
      <c r="S499" s="597"/>
      <c r="T499" s="59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793</v>
      </c>
      <c r="B500" s="63" t="s">
        <v>794</v>
      </c>
      <c r="C500" s="36">
        <v>4301051920</v>
      </c>
      <c r="D500" s="595">
        <v>4640242181233</v>
      </c>
      <c r="E500" s="595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603" t="s">
        <v>795</v>
      </c>
      <c r="Q500" s="597"/>
      <c r="R500" s="597"/>
      <c r="S500" s="597"/>
      <c r="T500" s="59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589"/>
      <c r="B502" s="589"/>
      <c r="C502" s="589"/>
      <c r="D502" s="589"/>
      <c r="E502" s="589"/>
      <c r="F502" s="589"/>
      <c r="G502" s="589"/>
      <c r="H502" s="589"/>
      <c r="I502" s="589"/>
      <c r="J502" s="589"/>
      <c r="K502" s="589"/>
      <c r="L502" s="589"/>
      <c r="M502" s="589"/>
      <c r="N502" s="589"/>
      <c r="O502" s="590"/>
      <c r="P502" s="586" t="s">
        <v>40</v>
      </c>
      <c r="Q502" s="587"/>
      <c r="R502" s="587"/>
      <c r="S502" s="587"/>
      <c r="T502" s="587"/>
      <c r="U502" s="587"/>
      <c r="V502" s="588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600" t="s">
        <v>185</v>
      </c>
      <c r="B503" s="600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4301060491</v>
      </c>
      <c r="D504" s="595">
        <v>4640242180120</v>
      </c>
      <c r="E504" s="59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604" t="s">
        <v>798</v>
      </c>
      <c r="Q504" s="597"/>
      <c r="R504" s="597"/>
      <c r="S504" s="597"/>
      <c r="T504" s="5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800</v>
      </c>
      <c r="B505" s="63" t="s">
        <v>801</v>
      </c>
      <c r="C505" s="36">
        <v>4301060498</v>
      </c>
      <c r="D505" s="595">
        <v>4640242180137</v>
      </c>
      <c r="E505" s="595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596" t="s">
        <v>802</v>
      </c>
      <c r="Q505" s="597"/>
      <c r="R505" s="597"/>
      <c r="S505" s="597"/>
      <c r="T505" s="59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0"/>
      <c r="P507" s="586" t="s">
        <v>40</v>
      </c>
      <c r="Q507" s="587"/>
      <c r="R507" s="587"/>
      <c r="S507" s="587"/>
      <c r="T507" s="587"/>
      <c r="U507" s="587"/>
      <c r="V507" s="58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599" t="s">
        <v>804</v>
      </c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599"/>
      <c r="P508" s="599"/>
      <c r="Q508" s="599"/>
      <c r="R508" s="599"/>
      <c r="S508" s="599"/>
      <c r="T508" s="599"/>
      <c r="U508" s="599"/>
      <c r="V508" s="599"/>
      <c r="W508" s="599"/>
      <c r="X508" s="599"/>
      <c r="Y508" s="599"/>
      <c r="Z508" s="599"/>
      <c r="AA508" s="65"/>
      <c r="AB508" s="65"/>
      <c r="AC508" s="79"/>
    </row>
    <row r="509" spans="1:68" ht="14.25" hidden="1" customHeight="1" x14ac:dyDescent="0.25">
      <c r="A509" s="600" t="s">
        <v>150</v>
      </c>
      <c r="B509" s="600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  <c r="AA509" s="66"/>
      <c r="AB509" s="66"/>
      <c r="AC509" s="80"/>
    </row>
    <row r="510" spans="1:68" ht="27" hidden="1" customHeight="1" x14ac:dyDescent="0.25">
      <c r="A510" s="63" t="s">
        <v>805</v>
      </c>
      <c r="B510" s="63" t="s">
        <v>806</v>
      </c>
      <c r="C510" s="36">
        <v>4301020314</v>
      </c>
      <c r="D510" s="595">
        <v>4640242180090</v>
      </c>
      <c r="E510" s="595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601" t="s">
        <v>807</v>
      </c>
      <c r="Q510" s="597"/>
      <c r="R510" s="597"/>
      <c r="S510" s="597"/>
      <c r="T510" s="5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0"/>
      <c r="P511" s="586" t="s">
        <v>40</v>
      </c>
      <c r="Q511" s="587"/>
      <c r="R511" s="587"/>
      <c r="S511" s="587"/>
      <c r="T511" s="587"/>
      <c r="U511" s="587"/>
      <c r="V511" s="58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0"/>
      <c r="P512" s="586" t="s">
        <v>40</v>
      </c>
      <c r="Q512" s="587"/>
      <c r="R512" s="587"/>
      <c r="S512" s="587"/>
      <c r="T512" s="587"/>
      <c r="U512" s="587"/>
      <c r="V512" s="58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589"/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94"/>
      <c r="P513" s="591" t="s">
        <v>33</v>
      </c>
      <c r="Q513" s="592"/>
      <c r="R513" s="592"/>
      <c r="S513" s="592"/>
      <c r="T513" s="592"/>
      <c r="U513" s="592"/>
      <c r="V513" s="593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18081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18186.060000000001</v>
      </c>
      <c r="Z513" s="42"/>
      <c r="AA513" s="67"/>
      <c r="AB513" s="67"/>
      <c r="AC513" s="67"/>
    </row>
    <row r="514" spans="1:32" x14ac:dyDescent="0.2">
      <c r="A514" s="589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89"/>
      <c r="O514" s="594"/>
      <c r="P514" s="591" t="s">
        <v>34</v>
      </c>
      <c r="Q514" s="592"/>
      <c r="R514" s="592"/>
      <c r="S514" s="592"/>
      <c r="T514" s="592"/>
      <c r="U514" s="592"/>
      <c r="V514" s="593"/>
      <c r="W514" s="42" t="s">
        <v>0</v>
      </c>
      <c r="X514" s="43">
        <f>IFERROR(SUM(BM22:BM510),"0")</f>
        <v>18832.531884898373</v>
      </c>
      <c r="Y514" s="43">
        <f>IFERROR(SUM(BN22:BN510),"0")</f>
        <v>18943.459000000006</v>
      </c>
      <c r="Z514" s="42"/>
      <c r="AA514" s="67"/>
      <c r="AB514" s="67"/>
      <c r="AC514" s="67"/>
    </row>
    <row r="515" spans="1:32" x14ac:dyDescent="0.2">
      <c r="A515" s="589"/>
      <c r="B515" s="589"/>
      <c r="C515" s="589"/>
      <c r="D515" s="589"/>
      <c r="E515" s="589"/>
      <c r="F515" s="589"/>
      <c r="G515" s="589"/>
      <c r="H515" s="589"/>
      <c r="I515" s="589"/>
      <c r="J515" s="589"/>
      <c r="K515" s="589"/>
      <c r="L515" s="589"/>
      <c r="M515" s="589"/>
      <c r="N515" s="589"/>
      <c r="O515" s="594"/>
      <c r="P515" s="591" t="s">
        <v>35</v>
      </c>
      <c r="Q515" s="592"/>
      <c r="R515" s="592"/>
      <c r="S515" s="592"/>
      <c r="T515" s="592"/>
      <c r="U515" s="592"/>
      <c r="V515" s="593"/>
      <c r="W515" s="42" t="s">
        <v>20</v>
      </c>
      <c r="X515" s="44">
        <f>ROUNDUP(SUM(BO22:BO510),0)</f>
        <v>28</v>
      </c>
      <c r="Y515" s="44">
        <f>ROUNDUP(SUM(BP22:BP510),0)</f>
        <v>28</v>
      </c>
      <c r="Z515" s="42"/>
      <c r="AA515" s="67"/>
      <c r="AB515" s="67"/>
      <c r="AC515" s="67"/>
    </row>
    <row r="516" spans="1:32" x14ac:dyDescent="0.2">
      <c r="A516" s="589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89"/>
      <c r="O516" s="594"/>
      <c r="P516" s="591" t="s">
        <v>36</v>
      </c>
      <c r="Q516" s="592"/>
      <c r="R516" s="592"/>
      <c r="S516" s="592"/>
      <c r="T516" s="592"/>
      <c r="U516" s="592"/>
      <c r="V516" s="593"/>
      <c r="W516" s="42" t="s">
        <v>0</v>
      </c>
      <c r="X516" s="43">
        <f>GrossWeightTotal+PalletQtyTotal*25</f>
        <v>19532.531884898373</v>
      </c>
      <c r="Y516" s="43">
        <f>GrossWeightTotalR+PalletQtyTotalR*25</f>
        <v>19643.459000000006</v>
      </c>
      <c r="Z516" s="42"/>
      <c r="AA516" s="67"/>
      <c r="AB516" s="67"/>
      <c r="AC516" s="67"/>
    </row>
    <row r="517" spans="1:32" x14ac:dyDescent="0.2">
      <c r="A517" s="589"/>
      <c r="B517" s="589"/>
      <c r="C517" s="589"/>
      <c r="D517" s="589"/>
      <c r="E517" s="589"/>
      <c r="F517" s="589"/>
      <c r="G517" s="589"/>
      <c r="H517" s="589"/>
      <c r="I517" s="589"/>
      <c r="J517" s="589"/>
      <c r="K517" s="589"/>
      <c r="L517" s="589"/>
      <c r="M517" s="589"/>
      <c r="N517" s="589"/>
      <c r="O517" s="594"/>
      <c r="P517" s="591" t="s">
        <v>37</v>
      </c>
      <c r="Q517" s="592"/>
      <c r="R517" s="592"/>
      <c r="S517" s="592"/>
      <c r="T517" s="592"/>
      <c r="U517" s="592"/>
      <c r="V517" s="593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1971.8851648389514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1988</v>
      </c>
      <c r="Z517" s="42"/>
      <c r="AA517" s="67"/>
      <c r="AB517" s="67"/>
      <c r="AC517" s="67"/>
    </row>
    <row r="518" spans="1:32" ht="14.25" hidden="1" x14ac:dyDescent="0.2">
      <c r="A518" s="589"/>
      <c r="B518" s="589"/>
      <c r="C518" s="589"/>
      <c r="D518" s="589"/>
      <c r="E518" s="589"/>
      <c r="F518" s="589"/>
      <c r="G518" s="589"/>
      <c r="H518" s="589"/>
      <c r="I518" s="589"/>
      <c r="J518" s="589"/>
      <c r="K518" s="589"/>
      <c r="L518" s="589"/>
      <c r="M518" s="589"/>
      <c r="N518" s="589"/>
      <c r="O518" s="594"/>
      <c r="P518" s="591" t="s">
        <v>38</v>
      </c>
      <c r="Q518" s="592"/>
      <c r="R518" s="592"/>
      <c r="S518" s="592"/>
      <c r="T518" s="592"/>
      <c r="U518" s="592"/>
      <c r="V518" s="593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30.656730000000003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582" t="s">
        <v>112</v>
      </c>
      <c r="D520" s="582" t="s">
        <v>112</v>
      </c>
      <c r="E520" s="582" t="s">
        <v>112</v>
      </c>
      <c r="F520" s="582" t="s">
        <v>112</v>
      </c>
      <c r="G520" s="582" t="s">
        <v>112</v>
      </c>
      <c r="H520" s="582" t="s">
        <v>112</v>
      </c>
      <c r="I520" s="582" t="s">
        <v>273</v>
      </c>
      <c r="J520" s="582" t="s">
        <v>273</v>
      </c>
      <c r="K520" s="582" t="s">
        <v>273</v>
      </c>
      <c r="L520" s="582" t="s">
        <v>273</v>
      </c>
      <c r="M520" s="582" t="s">
        <v>273</v>
      </c>
      <c r="N520" s="583"/>
      <c r="O520" s="582" t="s">
        <v>273</v>
      </c>
      <c r="P520" s="582" t="s">
        <v>273</v>
      </c>
      <c r="Q520" s="582" t="s">
        <v>273</v>
      </c>
      <c r="R520" s="582" t="s">
        <v>273</v>
      </c>
      <c r="S520" s="582" t="s">
        <v>273</v>
      </c>
      <c r="T520" s="582" t="s">
        <v>564</v>
      </c>
      <c r="U520" s="582" t="s">
        <v>564</v>
      </c>
      <c r="V520" s="582" t="s">
        <v>621</v>
      </c>
      <c r="W520" s="582" t="s">
        <v>621</v>
      </c>
      <c r="X520" s="582" t="s">
        <v>621</v>
      </c>
      <c r="Y520" s="582" t="s">
        <v>621</v>
      </c>
      <c r="Z520" s="85" t="s">
        <v>681</v>
      </c>
      <c r="AA520" s="582" t="s">
        <v>751</v>
      </c>
      <c r="AB520" s="582" t="s">
        <v>751</v>
      </c>
      <c r="AC520" s="60"/>
      <c r="AF520" s="1"/>
    </row>
    <row r="521" spans="1:32" ht="14.25" customHeight="1" thickTop="1" x14ac:dyDescent="0.2">
      <c r="A521" s="584" t="s">
        <v>10</v>
      </c>
      <c r="B521" s="582" t="s">
        <v>77</v>
      </c>
      <c r="C521" s="582" t="s">
        <v>113</v>
      </c>
      <c r="D521" s="582" t="s">
        <v>130</v>
      </c>
      <c r="E521" s="582" t="s">
        <v>192</v>
      </c>
      <c r="F521" s="582" t="s">
        <v>215</v>
      </c>
      <c r="G521" s="582" t="s">
        <v>248</v>
      </c>
      <c r="H521" s="582" t="s">
        <v>112</v>
      </c>
      <c r="I521" s="582" t="s">
        <v>274</v>
      </c>
      <c r="J521" s="582" t="s">
        <v>314</v>
      </c>
      <c r="K521" s="582" t="s">
        <v>375</v>
      </c>
      <c r="L521" s="582" t="s">
        <v>417</v>
      </c>
      <c r="M521" s="582" t="s">
        <v>433</v>
      </c>
      <c r="N521" s="1"/>
      <c r="O521" s="582" t="s">
        <v>446</v>
      </c>
      <c r="P521" s="582" t="s">
        <v>456</v>
      </c>
      <c r="Q521" s="582" t="s">
        <v>463</v>
      </c>
      <c r="R521" s="582" t="s">
        <v>468</v>
      </c>
      <c r="S521" s="582" t="s">
        <v>554</v>
      </c>
      <c r="T521" s="582" t="s">
        <v>565</v>
      </c>
      <c r="U521" s="582" t="s">
        <v>599</v>
      </c>
      <c r="V521" s="582" t="s">
        <v>622</v>
      </c>
      <c r="W521" s="582" t="s">
        <v>654</v>
      </c>
      <c r="X521" s="582" t="s">
        <v>673</v>
      </c>
      <c r="Y521" s="582" t="s">
        <v>677</v>
      </c>
      <c r="Z521" s="582" t="s">
        <v>681</v>
      </c>
      <c r="AA521" s="582" t="s">
        <v>751</v>
      </c>
      <c r="AB521" s="582" t="s">
        <v>804</v>
      </c>
      <c r="AC521" s="60"/>
      <c r="AF521" s="1"/>
    </row>
    <row r="522" spans="1:32" ht="13.5" thickBot="1" x14ac:dyDescent="0.25">
      <c r="A522" s="58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1"/>
      <c r="O522" s="582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82"/>
      <c r="AA522" s="582"/>
      <c r="AB522" s="582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168.6</v>
      </c>
      <c r="E523" s="52">
        <f>IFERROR(Y89*1,"0")+IFERROR(Y90*1,"0")+IFERROR(Y91*1,"0")+IFERROR(Y95*1,"0")+IFERROR(Y96*1,"0")+IFERROR(Y97*1,"0")+IFERROR(Y98*1,"0")+IFERROR(Y99*1,"0")+IFERROR(Y100*1,"0")</f>
        <v>86.4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3" s="52">
        <f>IFERROR(Y131*1,"0")+IFERROR(Y132*1,"0")+IFERROR(Y136*1,"0")+IFERROR(Y137*1,"0")+IFERROR(Y141*1,"0")+IFERROR(Y142*1,"0")</f>
        <v>42.72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155.4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2690.4000000000005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75.599999999999994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382.80000000000007</v>
      </c>
      <c r="S523" s="52">
        <f>IFERROR(Y340*1,"0")+IFERROR(Y341*1,"0")+IFERROR(Y342*1,"0")</f>
        <v>72.899999999999991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11979</v>
      </c>
      <c r="U523" s="52">
        <f>IFERROR(Y373*1,"0")+IFERROR(Y374*1,"0")+IFERROR(Y375*1,"0")+IFERROR(Y376*1,"0")+IFERROR(Y380*1,"0")+IFERROR(Y384*1,"0")+IFERROR(Y385*1,"0")+IFERROR(Y389*1,"0")</f>
        <v>516.24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75.599999999999994</v>
      </c>
      <c r="W523" s="52">
        <f>IFERROR(Y414*1,"0")+IFERROR(Y415*1,"0")+IFERROR(Y419*1,"0")+IFERROR(Y420*1,"0")+IFERROR(Y421*1,"0")+IFERROR(Y422*1,"0")</f>
        <v>270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1161.6000000000001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346.79999999999995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50,00"/>
        <filter val="1 971,89"/>
        <filter val="1,85"/>
        <filter val="100,00"/>
        <filter val="108,00"/>
        <filter val="110,00"/>
        <filter val="12,82"/>
        <filter val="12,88"/>
        <filter val="12,96"/>
        <filter val="123,11"/>
        <filter val="130,00"/>
        <filter val="140,00"/>
        <filter val="144,00"/>
        <filter val="15,00"/>
        <filter val="150,00"/>
        <filter val="151,00"/>
        <filter val="155,00"/>
        <filter val="16,67"/>
        <filter val="160,00"/>
        <filter val="18 081,00"/>
        <filter val="18 832,53"/>
        <filter val="180,00"/>
        <filter val="19 532,53"/>
        <filter val="19,75"/>
        <filter val="2 160,00"/>
        <filter val="2 880,00"/>
        <filter val="2,86"/>
        <filter val="20,00"/>
        <filter val="200,00"/>
        <filter val="210,00"/>
        <filter val="220,00"/>
        <filter val="26,67"/>
        <filter val="260,00"/>
        <filter val="270,00"/>
        <filter val="28"/>
        <filter val="3 600,00"/>
        <filter val="3,00"/>
        <filter val="30,00"/>
        <filter val="320,00"/>
        <filter val="33,33"/>
        <filter val="330,00"/>
        <filter val="335,00"/>
        <filter val="34,00"/>
        <filter val="34,09"/>
        <filter val="35,71"/>
        <filter val="350,00"/>
        <filter val="36,00"/>
        <filter val="361,11"/>
        <filter val="38,89"/>
        <filter val="380,00"/>
        <filter val="40,00"/>
        <filter val="41,30"/>
        <filter val="45,00"/>
        <filter val="47,95"/>
        <filter val="50,00"/>
        <filter val="510,00"/>
        <filter val="550,00"/>
        <filter val="560,00"/>
        <filter val="576,00"/>
        <filter val="6,48"/>
        <filter val="60,00"/>
        <filter val="60,61"/>
        <filter val="600,00"/>
        <filter val="614,00"/>
        <filter val="64,00"/>
        <filter val="650,00"/>
        <filter val="7,14"/>
        <filter val="7,41"/>
        <filter val="70,00"/>
        <filter val="72,00"/>
        <filter val="8 640,00"/>
        <filter val="8,00"/>
        <filter val="8,64"/>
        <filter val="80,00"/>
        <filter val="820,00"/>
        <filter val="84,00"/>
        <filter val="90,00"/>
        <filter val="91,11"/>
      </filters>
    </filterColumn>
    <filterColumn colId="29" showButton="0"/>
    <filterColumn colId="30" showButton="0"/>
  </autoFilter>
  <dataConsolidate/>
  <mergeCells count="91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