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5531712-E854-42C0-B561-2B268BEFD51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Z448" i="1"/>
  <c r="Y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X411" i="1"/>
  <c r="X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Y385" i="1"/>
  <c r="P385" i="1"/>
  <c r="BO384" i="1"/>
  <c r="BM384" i="1"/>
  <c r="Y384" i="1"/>
  <c r="Y386" i="1" s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O373" i="1"/>
  <c r="BM373" i="1"/>
  <c r="Y373" i="1"/>
  <c r="P373" i="1"/>
  <c r="X370" i="1"/>
  <c r="X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Y365" i="1" s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O340" i="1"/>
  <c r="BM340" i="1"/>
  <c r="Y340" i="1"/>
  <c r="P340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BP333" i="1" s="1"/>
  <c r="P333" i="1"/>
  <c r="X331" i="1"/>
  <c r="X330" i="1"/>
  <c r="BO329" i="1"/>
  <c r="BM329" i="1"/>
  <c r="Y329" i="1"/>
  <c r="BP329" i="1" s="1"/>
  <c r="P329" i="1"/>
  <c r="BO328" i="1"/>
  <c r="BM328" i="1"/>
  <c r="Y328" i="1"/>
  <c r="P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BP294" i="1" s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Y289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X274" i="1"/>
  <c r="BO273" i="1"/>
  <c r="BM273" i="1"/>
  <c r="Y273" i="1"/>
  <c r="BP273" i="1" s="1"/>
  <c r="P273" i="1"/>
  <c r="BO272" i="1"/>
  <c r="BM272" i="1"/>
  <c r="Y272" i="1"/>
  <c r="BP272" i="1" s="1"/>
  <c r="P272" i="1"/>
  <c r="BO271" i="1"/>
  <c r="BM271" i="1"/>
  <c r="Y271" i="1"/>
  <c r="P271" i="1"/>
  <c r="X268" i="1"/>
  <c r="X267" i="1"/>
  <c r="BO266" i="1"/>
  <c r="BM266" i="1"/>
  <c r="Y266" i="1"/>
  <c r="BP266" i="1" s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X233" i="1"/>
  <c r="X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X222" i="1"/>
  <c r="X221" i="1"/>
  <c r="BO220" i="1"/>
  <c r="BM220" i="1"/>
  <c r="Y220" i="1"/>
  <c r="BP220" i="1" s="1"/>
  <c r="P220" i="1"/>
  <c r="BO219" i="1"/>
  <c r="BM219" i="1"/>
  <c r="Y219" i="1"/>
  <c r="Y222" i="1" s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Y194" i="1" s="1"/>
  <c r="P191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X183" i="1"/>
  <c r="X182" i="1"/>
  <c r="BO181" i="1"/>
  <c r="BM181" i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Y179" i="1" s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BP153" i="1" s="1"/>
  <c r="P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X143" i="1"/>
  <c r="BO142" i="1"/>
  <c r="BM142" i="1"/>
  <c r="Y142" i="1"/>
  <c r="BP142" i="1" s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G523" i="1" s="1"/>
  <c r="P131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136" i="1" l="1"/>
  <c r="BN136" i="1"/>
  <c r="Z136" i="1"/>
  <c r="BP171" i="1"/>
  <c r="BN171" i="1"/>
  <c r="Z171" i="1"/>
  <c r="BP202" i="1"/>
  <c r="BN202" i="1"/>
  <c r="Z202" i="1"/>
  <c r="BP229" i="1"/>
  <c r="BN229" i="1"/>
  <c r="Z229" i="1"/>
  <c r="BP263" i="1"/>
  <c r="BN263" i="1"/>
  <c r="Z263" i="1"/>
  <c r="BP296" i="1"/>
  <c r="BN296" i="1"/>
  <c r="Z296" i="1"/>
  <c r="BP335" i="1"/>
  <c r="BN335" i="1"/>
  <c r="Z335" i="1"/>
  <c r="BP358" i="1"/>
  <c r="BN358" i="1"/>
  <c r="Z358" i="1"/>
  <c r="BP409" i="1"/>
  <c r="BN409" i="1"/>
  <c r="Z409" i="1"/>
  <c r="BP443" i="1"/>
  <c r="BN443" i="1"/>
  <c r="Z443" i="1"/>
  <c r="BP467" i="1"/>
  <c r="BN467" i="1"/>
  <c r="Z467" i="1"/>
  <c r="BP495" i="1"/>
  <c r="BN495" i="1"/>
  <c r="Z495" i="1"/>
  <c r="B523" i="1"/>
  <c r="X515" i="1"/>
  <c r="Y33" i="1"/>
  <c r="Z35" i="1"/>
  <c r="Z36" i="1" s="1"/>
  <c r="BN35" i="1"/>
  <c r="BP35" i="1"/>
  <c r="Y36" i="1"/>
  <c r="Z41" i="1"/>
  <c r="BN41" i="1"/>
  <c r="Z56" i="1"/>
  <c r="BN56" i="1"/>
  <c r="Z70" i="1"/>
  <c r="BN70" i="1"/>
  <c r="Y80" i="1"/>
  <c r="Z84" i="1"/>
  <c r="BN84" i="1"/>
  <c r="Z100" i="1"/>
  <c r="BN100" i="1"/>
  <c r="Z119" i="1"/>
  <c r="BN119" i="1"/>
  <c r="Y160" i="1"/>
  <c r="BP159" i="1"/>
  <c r="BN159" i="1"/>
  <c r="Z159" i="1"/>
  <c r="Z160" i="1" s="1"/>
  <c r="BP163" i="1"/>
  <c r="BN163" i="1"/>
  <c r="Z163" i="1"/>
  <c r="BP192" i="1"/>
  <c r="BN192" i="1"/>
  <c r="Z192" i="1"/>
  <c r="BP214" i="1"/>
  <c r="BN214" i="1"/>
  <c r="Z214" i="1"/>
  <c r="BP249" i="1"/>
  <c r="BN249" i="1"/>
  <c r="Z249" i="1"/>
  <c r="BP271" i="1"/>
  <c r="BN271" i="1"/>
  <c r="Z271" i="1"/>
  <c r="BP312" i="1"/>
  <c r="BN312" i="1"/>
  <c r="Z312" i="1"/>
  <c r="BP348" i="1"/>
  <c r="BN348" i="1"/>
  <c r="Z348" i="1"/>
  <c r="BP397" i="1"/>
  <c r="BN397" i="1"/>
  <c r="Z397" i="1"/>
  <c r="X523" i="1"/>
  <c r="Y428" i="1"/>
  <c r="BP427" i="1"/>
  <c r="BN427" i="1"/>
  <c r="Z427" i="1"/>
  <c r="Z428" i="1" s="1"/>
  <c r="Y434" i="1"/>
  <c r="Y433" i="1"/>
  <c r="BP432" i="1"/>
  <c r="BN432" i="1"/>
  <c r="Z432" i="1"/>
  <c r="Z433" i="1" s="1"/>
  <c r="BP438" i="1"/>
  <c r="BN438" i="1"/>
  <c r="Z438" i="1"/>
  <c r="BP451" i="1"/>
  <c r="BN451" i="1"/>
  <c r="Z451" i="1"/>
  <c r="Y497" i="1"/>
  <c r="Y496" i="1"/>
  <c r="BP494" i="1"/>
  <c r="BN494" i="1"/>
  <c r="Z494" i="1"/>
  <c r="Y204" i="1"/>
  <c r="Y216" i="1"/>
  <c r="Y260" i="1"/>
  <c r="F9" i="1"/>
  <c r="F10" i="1"/>
  <c r="S523" i="1"/>
  <c r="BP340" i="1"/>
  <c r="BN340" i="1"/>
  <c r="Y343" i="1"/>
  <c r="BP350" i="1"/>
  <c r="BN350" i="1"/>
  <c r="Z350" i="1"/>
  <c r="BP364" i="1"/>
  <c r="BN364" i="1"/>
  <c r="Z364" i="1"/>
  <c r="Y370" i="1"/>
  <c r="Y369" i="1"/>
  <c r="BP368" i="1"/>
  <c r="BN368" i="1"/>
  <c r="Z368" i="1"/>
  <c r="Z369" i="1" s="1"/>
  <c r="BP373" i="1"/>
  <c r="BN373" i="1"/>
  <c r="Z373" i="1"/>
  <c r="BP399" i="1"/>
  <c r="BN399" i="1"/>
  <c r="Z399" i="1"/>
  <c r="W523" i="1"/>
  <c r="BP414" i="1"/>
  <c r="BN414" i="1"/>
  <c r="Z414" i="1"/>
  <c r="BP440" i="1"/>
  <c r="BN440" i="1"/>
  <c r="Z440" i="1"/>
  <c r="BP445" i="1"/>
  <c r="BN445" i="1"/>
  <c r="Z445" i="1"/>
  <c r="BP457" i="1"/>
  <c r="BN457" i="1"/>
  <c r="Z457" i="1"/>
  <c r="BP473" i="1"/>
  <c r="BN473" i="1"/>
  <c r="Z473" i="1"/>
  <c r="BP481" i="1"/>
  <c r="BN481" i="1"/>
  <c r="Z481" i="1"/>
  <c r="BP483" i="1"/>
  <c r="BN483" i="1"/>
  <c r="Z483" i="1"/>
  <c r="Y507" i="1"/>
  <c r="Y506" i="1"/>
  <c r="BP504" i="1"/>
  <c r="BN504" i="1"/>
  <c r="Z504" i="1"/>
  <c r="J9" i="1"/>
  <c r="X514" i="1"/>
  <c r="X516" i="1" s="1"/>
  <c r="X517" i="1"/>
  <c r="Z27" i="1"/>
  <c r="BN27" i="1"/>
  <c r="Z31" i="1"/>
  <c r="BN31" i="1"/>
  <c r="Z43" i="1"/>
  <c r="BN43" i="1"/>
  <c r="Y58" i="1"/>
  <c r="Z54" i="1"/>
  <c r="BN54" i="1"/>
  <c r="Z62" i="1"/>
  <c r="BN62" i="1"/>
  <c r="Z68" i="1"/>
  <c r="BN68" i="1"/>
  <c r="BP68" i="1"/>
  <c r="Z74" i="1"/>
  <c r="BN74" i="1"/>
  <c r="BP74" i="1"/>
  <c r="Z78" i="1"/>
  <c r="BN78" i="1"/>
  <c r="Z89" i="1"/>
  <c r="BN89" i="1"/>
  <c r="Y102" i="1"/>
  <c r="Z98" i="1"/>
  <c r="BN98" i="1"/>
  <c r="Z105" i="1"/>
  <c r="BN105" i="1"/>
  <c r="Z113" i="1"/>
  <c r="BN113" i="1"/>
  <c r="Y123" i="1"/>
  <c r="Z121" i="1"/>
  <c r="BN121" i="1"/>
  <c r="Y127" i="1"/>
  <c r="Z132" i="1"/>
  <c r="BN132" i="1"/>
  <c r="Y138" i="1"/>
  <c r="Z142" i="1"/>
  <c r="BN142" i="1"/>
  <c r="H523" i="1"/>
  <c r="Y155" i="1"/>
  <c r="Z153" i="1"/>
  <c r="BN153" i="1"/>
  <c r="Y173" i="1"/>
  <c r="Z165" i="1"/>
  <c r="BN165" i="1"/>
  <c r="Z169" i="1"/>
  <c r="BN169" i="1"/>
  <c r="Z175" i="1"/>
  <c r="BN175" i="1"/>
  <c r="BP175" i="1"/>
  <c r="Z181" i="1"/>
  <c r="Z182" i="1" s="1"/>
  <c r="BN181" i="1"/>
  <c r="BP181" i="1"/>
  <c r="Y182" i="1"/>
  <c r="Z186" i="1"/>
  <c r="BN186" i="1"/>
  <c r="Z196" i="1"/>
  <c r="BN196" i="1"/>
  <c r="BP196" i="1"/>
  <c r="Z200" i="1"/>
  <c r="BN200" i="1"/>
  <c r="Z208" i="1"/>
  <c r="BN208" i="1"/>
  <c r="Z212" i="1"/>
  <c r="BN212" i="1"/>
  <c r="Z220" i="1"/>
  <c r="BN220" i="1"/>
  <c r="Z227" i="1"/>
  <c r="BN227" i="1"/>
  <c r="Z231" i="1"/>
  <c r="BN231" i="1"/>
  <c r="Y237" i="1"/>
  <c r="Y251" i="1"/>
  <c r="Z247" i="1"/>
  <c r="BN247" i="1"/>
  <c r="Z254" i="1"/>
  <c r="BN254" i="1"/>
  <c r="BP254" i="1"/>
  <c r="Z258" i="1"/>
  <c r="BN258" i="1"/>
  <c r="Z265" i="1"/>
  <c r="BN265" i="1"/>
  <c r="Z266" i="1"/>
  <c r="BN266" i="1"/>
  <c r="Z273" i="1"/>
  <c r="BN273" i="1"/>
  <c r="Z294" i="1"/>
  <c r="BN294" i="1"/>
  <c r="Z302" i="1"/>
  <c r="BN302" i="1"/>
  <c r="Z306" i="1"/>
  <c r="BN306" i="1"/>
  <c r="Z314" i="1"/>
  <c r="BN314" i="1"/>
  <c r="Y331" i="1"/>
  <c r="Z329" i="1"/>
  <c r="BN329" i="1"/>
  <c r="Y330" i="1"/>
  <c r="Z333" i="1"/>
  <c r="BN333" i="1"/>
  <c r="Z340" i="1"/>
  <c r="BP354" i="1"/>
  <c r="BN354" i="1"/>
  <c r="Z354" i="1"/>
  <c r="BP385" i="1"/>
  <c r="BN385" i="1"/>
  <c r="Z385" i="1"/>
  <c r="Y391" i="1"/>
  <c r="Y390" i="1"/>
  <c r="BP389" i="1"/>
  <c r="BN389" i="1"/>
  <c r="Z389" i="1"/>
  <c r="Z390" i="1" s="1"/>
  <c r="BP395" i="1"/>
  <c r="BN395" i="1"/>
  <c r="Z395" i="1"/>
  <c r="BP403" i="1"/>
  <c r="BN403" i="1"/>
  <c r="Z403" i="1"/>
  <c r="BP422" i="1"/>
  <c r="BN422" i="1"/>
  <c r="Z422" i="1"/>
  <c r="BP441" i="1"/>
  <c r="BN441" i="1"/>
  <c r="Z441" i="1"/>
  <c r="BP449" i="1"/>
  <c r="BN449" i="1"/>
  <c r="Z449" i="1"/>
  <c r="BP465" i="1"/>
  <c r="BN465" i="1"/>
  <c r="Z465" i="1"/>
  <c r="Y485" i="1"/>
  <c r="Y484" i="1"/>
  <c r="BP480" i="1"/>
  <c r="BN480" i="1"/>
  <c r="Z480" i="1"/>
  <c r="BP482" i="1"/>
  <c r="BN482" i="1"/>
  <c r="Z482" i="1"/>
  <c r="BP505" i="1"/>
  <c r="BN505" i="1"/>
  <c r="Z505" i="1"/>
  <c r="Q523" i="1"/>
  <c r="Y360" i="1"/>
  <c r="Y523" i="1"/>
  <c r="Y59" i="1"/>
  <c r="Y65" i="1"/>
  <c r="Y85" i="1"/>
  <c r="Y92" i="1"/>
  <c r="Y139" i="1"/>
  <c r="Y154" i="1"/>
  <c r="Y172" i="1"/>
  <c r="Y178" i="1"/>
  <c r="Y193" i="1"/>
  <c r="Y205" i="1"/>
  <c r="Y232" i="1"/>
  <c r="Y267" i="1"/>
  <c r="Y274" i="1"/>
  <c r="BP295" i="1"/>
  <c r="BN295" i="1"/>
  <c r="Z295" i="1"/>
  <c r="BP303" i="1"/>
  <c r="BN303" i="1"/>
  <c r="Z303" i="1"/>
  <c r="BP307" i="1"/>
  <c r="BN307" i="1"/>
  <c r="Z307" i="1"/>
  <c r="Y309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BP334" i="1"/>
  <c r="BN334" i="1"/>
  <c r="Z334" i="1"/>
  <c r="Z336" i="1" s="1"/>
  <c r="BP349" i="1"/>
  <c r="BN349" i="1"/>
  <c r="Z349" i="1"/>
  <c r="BP353" i="1"/>
  <c r="BN353" i="1"/>
  <c r="Z353" i="1"/>
  <c r="BP374" i="1"/>
  <c r="BN374" i="1"/>
  <c r="Z374" i="1"/>
  <c r="BP396" i="1"/>
  <c r="BN396" i="1"/>
  <c r="Z396" i="1"/>
  <c r="BP400" i="1"/>
  <c r="BN400" i="1"/>
  <c r="Z400" i="1"/>
  <c r="BP404" i="1"/>
  <c r="BN404" i="1"/>
  <c r="Z404" i="1"/>
  <c r="Y406" i="1"/>
  <c r="Y411" i="1"/>
  <c r="BP408" i="1"/>
  <c r="BN408" i="1"/>
  <c r="Z408" i="1"/>
  <c r="Z410" i="1" s="1"/>
  <c r="BP421" i="1"/>
  <c r="BN421" i="1"/>
  <c r="Z421" i="1"/>
  <c r="BP442" i="1"/>
  <c r="BN442" i="1"/>
  <c r="Z442" i="1"/>
  <c r="BP446" i="1"/>
  <c r="BN446" i="1"/>
  <c r="Z446" i="1"/>
  <c r="D523" i="1"/>
  <c r="L523" i="1"/>
  <c r="U523" i="1"/>
  <c r="Y24" i="1"/>
  <c r="Y32" i="1"/>
  <c r="Y44" i="1"/>
  <c r="Y71" i="1"/>
  <c r="Y81" i="1"/>
  <c r="Y101" i="1"/>
  <c r="Y110" i="1"/>
  <c r="Y116" i="1"/>
  <c r="Y122" i="1"/>
  <c r="Y128" i="1"/>
  <c r="Y133" i="1"/>
  <c r="Y143" i="1"/>
  <c r="Y189" i="1"/>
  <c r="Y217" i="1"/>
  <c r="Y221" i="1"/>
  <c r="Y238" i="1"/>
  <c r="Y250" i="1"/>
  <c r="Y259" i="1"/>
  <c r="H9" i="1"/>
  <c r="Z22" i="1"/>
  <c r="Z23" i="1" s="1"/>
  <c r="BN22" i="1"/>
  <c r="BP22" i="1"/>
  <c r="Y23" i="1"/>
  <c r="X513" i="1"/>
  <c r="Z26" i="1"/>
  <c r="BN26" i="1"/>
  <c r="BP26" i="1"/>
  <c r="Z28" i="1"/>
  <c r="BN28" i="1"/>
  <c r="Z30" i="1"/>
  <c r="BN30" i="1"/>
  <c r="C523" i="1"/>
  <c r="Z42" i="1"/>
  <c r="Z44" i="1" s="1"/>
  <c r="BN42" i="1"/>
  <c r="Y45" i="1"/>
  <c r="Z53" i="1"/>
  <c r="BN53" i="1"/>
  <c r="Z55" i="1"/>
  <c r="BN55" i="1"/>
  <c r="Z57" i="1"/>
  <c r="BN57" i="1"/>
  <c r="Z61" i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23" i="1"/>
  <c r="Z90" i="1"/>
  <c r="Z92" i="1" s="1"/>
  <c r="BN90" i="1"/>
  <c r="Y93" i="1"/>
  <c r="Z95" i="1"/>
  <c r="BN95" i="1"/>
  <c r="BP95" i="1"/>
  <c r="Z97" i="1"/>
  <c r="BN97" i="1"/>
  <c r="Z99" i="1"/>
  <c r="BN99" i="1"/>
  <c r="F523" i="1"/>
  <c r="Z106" i="1"/>
  <c r="BN106" i="1"/>
  <c r="Z108" i="1"/>
  <c r="BN108" i="1"/>
  <c r="Y109" i="1"/>
  <c r="Z112" i="1"/>
  <c r="BN112" i="1"/>
  <c r="BP112" i="1"/>
  <c r="Z114" i="1"/>
  <c r="BN114" i="1"/>
  <c r="Z118" i="1"/>
  <c r="BN118" i="1"/>
  <c r="BP118" i="1"/>
  <c r="Z120" i="1"/>
  <c r="BN120" i="1"/>
  <c r="Z126" i="1"/>
  <c r="Z127" i="1" s="1"/>
  <c r="BN126" i="1"/>
  <c r="Z131" i="1"/>
  <c r="Z133" i="1" s="1"/>
  <c r="BN131" i="1"/>
  <c r="BP131" i="1"/>
  <c r="Y134" i="1"/>
  <c r="Z137" i="1"/>
  <c r="Z138" i="1" s="1"/>
  <c r="BN137" i="1"/>
  <c r="Z141" i="1"/>
  <c r="Z143" i="1" s="1"/>
  <c r="BN141" i="1"/>
  <c r="BP141" i="1"/>
  <c r="Y149" i="1"/>
  <c r="Z152" i="1"/>
  <c r="Z154" i="1" s="1"/>
  <c r="BN152" i="1"/>
  <c r="I523" i="1"/>
  <c r="Y161" i="1"/>
  <c r="Z164" i="1"/>
  <c r="BN164" i="1"/>
  <c r="Z166" i="1"/>
  <c r="BN166" i="1"/>
  <c r="Z168" i="1"/>
  <c r="BN168" i="1"/>
  <c r="Z170" i="1"/>
  <c r="BN170" i="1"/>
  <c r="Z176" i="1"/>
  <c r="Z178" i="1" s="1"/>
  <c r="BN176" i="1"/>
  <c r="J523" i="1"/>
  <c r="Z187" i="1"/>
  <c r="Z188" i="1" s="1"/>
  <c r="BN187" i="1"/>
  <c r="Y188" i="1"/>
  <c r="Z191" i="1"/>
  <c r="Z193" i="1" s="1"/>
  <c r="BN191" i="1"/>
  <c r="BP191" i="1"/>
  <c r="Z197" i="1"/>
  <c r="BN197" i="1"/>
  <c r="Z199" i="1"/>
  <c r="BN199" i="1"/>
  <c r="Z201" i="1"/>
  <c r="BN201" i="1"/>
  <c r="Z203" i="1"/>
  <c r="BN203" i="1"/>
  <c r="Z207" i="1"/>
  <c r="BN207" i="1"/>
  <c r="BP207" i="1"/>
  <c r="Z209" i="1"/>
  <c r="BN209" i="1"/>
  <c r="Z211" i="1"/>
  <c r="BN211" i="1"/>
  <c r="Z213" i="1"/>
  <c r="BN213" i="1"/>
  <c r="Z215" i="1"/>
  <c r="BN215" i="1"/>
  <c r="Z219" i="1"/>
  <c r="Z221" i="1" s="1"/>
  <c r="BN219" i="1"/>
  <c r="BP219" i="1"/>
  <c r="K523" i="1"/>
  <c r="Z226" i="1"/>
  <c r="BN226" i="1"/>
  <c r="Z228" i="1"/>
  <c r="BN228" i="1"/>
  <c r="Z230" i="1"/>
  <c r="BN230" i="1"/>
  <c r="Y233" i="1"/>
  <c r="Z236" i="1"/>
  <c r="Z237" i="1" s="1"/>
  <c r="BN236" i="1"/>
  <c r="Z246" i="1"/>
  <c r="BN246" i="1"/>
  <c r="Z248" i="1"/>
  <c r="BN248" i="1"/>
  <c r="Z255" i="1"/>
  <c r="BN255" i="1"/>
  <c r="Z257" i="1"/>
  <c r="BN257" i="1"/>
  <c r="M523" i="1"/>
  <c r="Z264" i="1"/>
  <c r="Z267" i="1" s="1"/>
  <c r="BN264" i="1"/>
  <c r="Y268" i="1"/>
  <c r="O523" i="1"/>
  <c r="Z272" i="1"/>
  <c r="Z274" i="1" s="1"/>
  <c r="BN272" i="1"/>
  <c r="Y275" i="1"/>
  <c r="Y280" i="1"/>
  <c r="BP293" i="1"/>
  <c r="BN293" i="1"/>
  <c r="Z293" i="1"/>
  <c r="BP297" i="1"/>
  <c r="BN297" i="1"/>
  <c r="Z297" i="1"/>
  <c r="Y299" i="1"/>
  <c r="Y308" i="1"/>
  <c r="BP301" i="1"/>
  <c r="BN301" i="1"/>
  <c r="Z301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Z330" i="1" s="1"/>
  <c r="Y337" i="1"/>
  <c r="Y336" i="1"/>
  <c r="BP341" i="1"/>
  <c r="BN341" i="1"/>
  <c r="Z341" i="1"/>
  <c r="Z343" i="1" s="1"/>
  <c r="BP351" i="1"/>
  <c r="BN351" i="1"/>
  <c r="Z351" i="1"/>
  <c r="Y355" i="1"/>
  <c r="BP359" i="1"/>
  <c r="BN359" i="1"/>
  <c r="Z359" i="1"/>
  <c r="Y361" i="1"/>
  <c r="Y366" i="1"/>
  <c r="BP363" i="1"/>
  <c r="BN363" i="1"/>
  <c r="Z363" i="1"/>
  <c r="Z365" i="1" s="1"/>
  <c r="Y377" i="1"/>
  <c r="BP376" i="1"/>
  <c r="BN376" i="1"/>
  <c r="Z376" i="1"/>
  <c r="Y378" i="1"/>
  <c r="Y381" i="1"/>
  <c r="BP380" i="1"/>
  <c r="BN380" i="1"/>
  <c r="Z380" i="1"/>
  <c r="Z381" i="1" s="1"/>
  <c r="Y382" i="1"/>
  <c r="Y387" i="1"/>
  <c r="BP384" i="1"/>
  <c r="BN384" i="1"/>
  <c r="Z384" i="1"/>
  <c r="Z386" i="1" s="1"/>
  <c r="BP398" i="1"/>
  <c r="BN398" i="1"/>
  <c r="Z398" i="1"/>
  <c r="BP402" i="1"/>
  <c r="BN402" i="1"/>
  <c r="Z402" i="1"/>
  <c r="Y410" i="1"/>
  <c r="BP415" i="1"/>
  <c r="BN415" i="1"/>
  <c r="Z415" i="1"/>
  <c r="Z416" i="1" s="1"/>
  <c r="Y417" i="1"/>
  <c r="Y424" i="1"/>
  <c r="BP419" i="1"/>
  <c r="BN419" i="1"/>
  <c r="Z419" i="1"/>
  <c r="Y423" i="1"/>
  <c r="BP439" i="1"/>
  <c r="BN439" i="1"/>
  <c r="Z439" i="1"/>
  <c r="BP444" i="1"/>
  <c r="BN444" i="1"/>
  <c r="Z444" i="1"/>
  <c r="BP452" i="1"/>
  <c r="BN452" i="1"/>
  <c r="Z452" i="1"/>
  <c r="Y454" i="1"/>
  <c r="Y459" i="1"/>
  <c r="BP456" i="1"/>
  <c r="BN456" i="1"/>
  <c r="Z456" i="1"/>
  <c r="Y460" i="1"/>
  <c r="BP464" i="1"/>
  <c r="BN464" i="1"/>
  <c r="Z464" i="1"/>
  <c r="BP468" i="1"/>
  <c r="BN468" i="1"/>
  <c r="Z468" i="1"/>
  <c r="Y470" i="1"/>
  <c r="Y475" i="1"/>
  <c r="BP472" i="1"/>
  <c r="BN472" i="1"/>
  <c r="Z472" i="1"/>
  <c r="Y476" i="1"/>
  <c r="BP488" i="1"/>
  <c r="BN488" i="1"/>
  <c r="Z488" i="1"/>
  <c r="BP490" i="1"/>
  <c r="BN490" i="1"/>
  <c r="Z490" i="1"/>
  <c r="Y492" i="1"/>
  <c r="Y501" i="1"/>
  <c r="BP499" i="1"/>
  <c r="BN499" i="1"/>
  <c r="Z499" i="1"/>
  <c r="Y502" i="1"/>
  <c r="R523" i="1"/>
  <c r="Y298" i="1"/>
  <c r="Y344" i="1"/>
  <c r="T523" i="1"/>
  <c r="Y356" i="1"/>
  <c r="V523" i="1"/>
  <c r="Y405" i="1"/>
  <c r="Y416" i="1"/>
  <c r="Y429" i="1"/>
  <c r="Z523" i="1"/>
  <c r="Y453" i="1"/>
  <c r="BP448" i="1"/>
  <c r="BN448" i="1"/>
  <c r="BP450" i="1"/>
  <c r="BN450" i="1"/>
  <c r="Z450" i="1"/>
  <c r="BP458" i="1"/>
  <c r="BN458" i="1"/>
  <c r="Z458" i="1"/>
  <c r="Y469" i="1"/>
  <c r="BP462" i="1"/>
  <c r="BN462" i="1"/>
  <c r="Z462" i="1"/>
  <c r="BP466" i="1"/>
  <c r="BN466" i="1"/>
  <c r="Z466" i="1"/>
  <c r="BP474" i="1"/>
  <c r="BN474" i="1"/>
  <c r="Z474" i="1"/>
  <c r="Y491" i="1"/>
  <c r="BP487" i="1"/>
  <c r="BN487" i="1"/>
  <c r="Z487" i="1"/>
  <c r="BP489" i="1"/>
  <c r="BN489" i="1"/>
  <c r="Z489" i="1"/>
  <c r="BP500" i="1"/>
  <c r="BN500" i="1"/>
  <c r="Z500" i="1"/>
  <c r="AB523" i="1"/>
  <c r="Y511" i="1"/>
  <c r="BP510" i="1"/>
  <c r="BN510" i="1"/>
  <c r="Z510" i="1"/>
  <c r="Z511" i="1" s="1"/>
  <c r="Y512" i="1"/>
  <c r="AA523" i="1"/>
  <c r="Z172" i="1" l="1"/>
  <c r="Z80" i="1"/>
  <c r="Z423" i="1"/>
  <c r="Z405" i="1"/>
  <c r="Z360" i="1"/>
  <c r="Z298" i="1"/>
  <c r="Z122" i="1"/>
  <c r="Z101" i="1"/>
  <c r="Z65" i="1"/>
  <c r="Z496" i="1"/>
  <c r="Z232" i="1"/>
  <c r="Z506" i="1"/>
  <c r="Z453" i="1"/>
  <c r="Z259" i="1"/>
  <c r="Z250" i="1"/>
  <c r="Z216" i="1"/>
  <c r="Z204" i="1"/>
  <c r="Z109" i="1"/>
  <c r="Z58" i="1"/>
  <c r="Z377" i="1"/>
  <c r="Z355" i="1"/>
  <c r="Z316" i="1"/>
  <c r="Z484" i="1"/>
  <c r="Y515" i="1"/>
  <c r="Z322" i="1"/>
  <c r="Z491" i="1"/>
  <c r="Z469" i="1"/>
  <c r="Z501" i="1"/>
  <c r="Z475" i="1"/>
  <c r="Z459" i="1"/>
  <c r="Z308" i="1"/>
  <c r="Z115" i="1"/>
  <c r="Z518" i="1" s="1"/>
  <c r="Z32" i="1"/>
  <c r="Y517" i="1"/>
  <c r="Y514" i="1"/>
  <c r="Y513" i="1"/>
  <c r="Y516" i="1" l="1"/>
</calcChain>
</file>

<file path=xl/sharedStrings.xml><?xml version="1.0" encoding="utf-8"?>
<sst xmlns="http://schemas.openxmlformats.org/spreadsheetml/2006/main" count="2307" uniqueCount="825">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</sst>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0" t="s">
        <v>0</v>
      </c>
      <c r="E1" s="641"/>
      <c r="F1" s="641"/>
      <c r="G1" s="12" t="s">
        <v>1</v>
      </c>
      <c r="H1" s="640" t="s">
        <v>2</v>
      </c>
      <c r="I1" s="641"/>
      <c r="J1" s="641"/>
      <c r="K1" s="641"/>
      <c r="L1" s="641"/>
      <c r="M1" s="641"/>
      <c r="N1" s="641"/>
      <c r="O1" s="641"/>
      <c r="P1" s="641"/>
      <c r="Q1" s="641"/>
      <c r="R1" s="652" t="s">
        <v>3</v>
      </c>
      <c r="S1" s="641"/>
      <c r="T1" s="6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9" t="s">
        <v>8</v>
      </c>
      <c r="B5" s="594"/>
      <c r="C5" s="595"/>
      <c r="D5" s="642"/>
      <c r="E5" s="643"/>
      <c r="F5" s="875" t="s">
        <v>9</v>
      </c>
      <c r="G5" s="595"/>
      <c r="H5" s="642" t="s">
        <v>824</v>
      </c>
      <c r="I5" s="819"/>
      <c r="J5" s="819"/>
      <c r="K5" s="819"/>
      <c r="L5" s="819"/>
      <c r="M5" s="643"/>
      <c r="N5" s="58"/>
      <c r="P5" s="24" t="s">
        <v>10</v>
      </c>
      <c r="Q5" s="882">
        <v>45848</v>
      </c>
      <c r="R5" s="703"/>
      <c r="T5" s="753" t="s">
        <v>11</v>
      </c>
      <c r="U5" s="751"/>
      <c r="V5" s="755" t="s">
        <v>12</v>
      </c>
      <c r="W5" s="703"/>
      <c r="AB5" s="51"/>
      <c r="AC5" s="51"/>
      <c r="AD5" s="51"/>
      <c r="AE5" s="51"/>
    </row>
    <row r="6" spans="1:32" s="567" customFormat="1" ht="24" customHeight="1" x14ac:dyDescent="0.2">
      <c r="A6" s="709" t="s">
        <v>13</v>
      </c>
      <c r="B6" s="594"/>
      <c r="C6" s="595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3"/>
      <c r="N6" s="59"/>
      <c r="P6" s="24" t="s">
        <v>15</v>
      </c>
      <c r="Q6" s="895" t="str">
        <f>IF(Q5=0," ",CHOOSE(WEEKDAY(Q5,2),"Понедельник","Вторник","Среда","Четверг","Пятница","Суббота","Воскресенье"))</f>
        <v>Четверг</v>
      </c>
      <c r="R6" s="581"/>
      <c r="T6" s="761" t="s">
        <v>16</v>
      </c>
      <c r="U6" s="751"/>
      <c r="V6" s="801" t="s">
        <v>17</v>
      </c>
      <c r="W6" s="620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18</v>
      </c>
      <c r="B8" s="583"/>
      <c r="C8" s="584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714">
        <v>0.54166666666666663</v>
      </c>
      <c r="R8" s="646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597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5"/>
      <c r="P9" s="26" t="s">
        <v>21</v>
      </c>
      <c r="Q9" s="698"/>
      <c r="R9" s="699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597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22</v>
      </c>
      <c r="Q10" s="763"/>
      <c r="R10" s="764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2"/>
      <c r="R11" s="703"/>
      <c r="U11" s="24" t="s">
        <v>27</v>
      </c>
      <c r="V11" s="797" t="s">
        <v>28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714"/>
      <c r="R12" s="646"/>
      <c r="S12" s="23"/>
      <c r="U12" s="24"/>
      <c r="V12" s="641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797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735" t="s">
        <v>35</v>
      </c>
      <c r="Q15" s="641"/>
      <c r="R15" s="641"/>
      <c r="S15" s="641"/>
      <c r="T15" s="6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0" t="s">
        <v>36</v>
      </c>
      <c r="B17" s="600" t="s">
        <v>37</v>
      </c>
      <c r="C17" s="719" t="s">
        <v>38</v>
      </c>
      <c r="D17" s="600" t="s">
        <v>39</v>
      </c>
      <c r="E17" s="675"/>
      <c r="F17" s="600" t="s">
        <v>40</v>
      </c>
      <c r="G17" s="600" t="s">
        <v>41</v>
      </c>
      <c r="H17" s="600" t="s">
        <v>42</v>
      </c>
      <c r="I17" s="600" t="s">
        <v>43</v>
      </c>
      <c r="J17" s="600" t="s">
        <v>44</v>
      </c>
      <c r="K17" s="600" t="s">
        <v>45</v>
      </c>
      <c r="L17" s="600" t="s">
        <v>46</v>
      </c>
      <c r="M17" s="600" t="s">
        <v>47</v>
      </c>
      <c r="N17" s="600" t="s">
        <v>48</v>
      </c>
      <c r="O17" s="600" t="s">
        <v>49</v>
      </c>
      <c r="P17" s="600" t="s">
        <v>50</v>
      </c>
      <c r="Q17" s="674"/>
      <c r="R17" s="674"/>
      <c r="S17" s="674"/>
      <c r="T17" s="675"/>
      <c r="U17" s="892" t="s">
        <v>51</v>
      </c>
      <c r="V17" s="595"/>
      <c r="W17" s="600" t="s">
        <v>52</v>
      </c>
      <c r="X17" s="600" t="s">
        <v>53</v>
      </c>
      <c r="Y17" s="905" t="s">
        <v>54</v>
      </c>
      <c r="Z17" s="814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70"/>
      <c r="AF17" s="871"/>
      <c r="AG17" s="66"/>
      <c r="BD17" s="65" t="s">
        <v>60</v>
      </c>
    </row>
    <row r="18" spans="1:68" ht="14.25" customHeight="1" x14ac:dyDescent="0.2">
      <c r="A18" s="601"/>
      <c r="B18" s="601"/>
      <c r="C18" s="601"/>
      <c r="D18" s="676"/>
      <c r="E18" s="678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76"/>
      <c r="Q18" s="677"/>
      <c r="R18" s="677"/>
      <c r="S18" s="677"/>
      <c r="T18" s="678"/>
      <c r="U18" s="67" t="s">
        <v>61</v>
      </c>
      <c r="V18" s="67" t="s">
        <v>62</v>
      </c>
      <c r="W18" s="601"/>
      <c r="X18" s="601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hidden="1" customHeight="1" x14ac:dyDescent="0.2">
      <c r="A19" s="655" t="s">
        <v>63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hidden="1" customHeight="1" x14ac:dyDescent="0.25">
      <c r="A20" s="588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hidden="1" customHeight="1" x14ac:dyDescent="0.25">
      <c r="A21" s="590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7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72</v>
      </c>
      <c r="Q23" s="583"/>
      <c r="R23" s="583"/>
      <c r="S23" s="583"/>
      <c r="T23" s="583"/>
      <c r="U23" s="583"/>
      <c r="V23" s="584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72</v>
      </c>
      <c r="Q24" s="583"/>
      <c r="R24" s="583"/>
      <c r="S24" s="583"/>
      <c r="T24" s="583"/>
      <c r="U24" s="583"/>
      <c r="V24" s="584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3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72</v>
      </c>
      <c r="Q32" s="583"/>
      <c r="R32" s="583"/>
      <c r="S32" s="583"/>
      <c r="T32" s="583"/>
      <c r="U32" s="583"/>
      <c r="V32" s="584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72</v>
      </c>
      <c r="Q33" s="583"/>
      <c r="R33" s="583"/>
      <c r="S33" s="583"/>
      <c r="T33" s="583"/>
      <c r="U33" s="583"/>
      <c r="V33" s="584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72</v>
      </c>
      <c r="Q36" s="583"/>
      <c r="R36" s="583"/>
      <c r="S36" s="583"/>
      <c r="T36" s="583"/>
      <c r="U36" s="583"/>
      <c r="V36" s="584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72</v>
      </c>
      <c r="Q37" s="583"/>
      <c r="R37" s="583"/>
      <c r="S37" s="583"/>
      <c r="T37" s="583"/>
      <c r="U37" s="583"/>
      <c r="V37" s="584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655" t="s">
        <v>101</v>
      </c>
      <c r="B38" s="656"/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56"/>
      <c r="R38" s="656"/>
      <c r="S38" s="656"/>
      <c r="T38" s="656"/>
      <c r="U38" s="656"/>
      <c r="V38" s="656"/>
      <c r="W38" s="656"/>
      <c r="X38" s="656"/>
      <c r="Y38" s="656"/>
      <c r="Z38" s="656"/>
      <c r="AA38" s="48"/>
      <c r="AB38" s="48"/>
      <c r="AC38" s="48"/>
    </row>
    <row r="39" spans="1:68" ht="16.5" hidden="1" customHeight="1" x14ac:dyDescent="0.25">
      <c r="A39" s="588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hidden="1" customHeight="1" x14ac:dyDescent="0.25">
      <c r="A40" s="590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0</v>
      </c>
      <c r="Y41" s="57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72</v>
      </c>
      <c r="Q44" s="583"/>
      <c r="R44" s="583"/>
      <c r="S44" s="583"/>
      <c r="T44" s="583"/>
      <c r="U44" s="583"/>
      <c r="V44" s="584"/>
      <c r="W44" s="37" t="s">
        <v>73</v>
      </c>
      <c r="X44" s="575">
        <f>IFERROR(X41/H41,"0")+IFERROR(X42/H42,"0")+IFERROR(X43/H43,"0")</f>
        <v>0</v>
      </c>
      <c r="Y44" s="575">
        <f>IFERROR(Y41/H41,"0")+IFERROR(Y42/H42,"0")+IFERROR(Y43/H43,"0")</f>
        <v>0</v>
      </c>
      <c r="Z44" s="575">
        <f>IFERROR(IF(Z41="",0,Z41),"0")+IFERROR(IF(Z42="",0,Z42),"0")+IFERROR(IF(Z43="",0,Z43),"0")</f>
        <v>0</v>
      </c>
      <c r="AA44" s="576"/>
      <c r="AB44" s="576"/>
      <c r="AC44" s="576"/>
    </row>
    <row r="45" spans="1:68" hidden="1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72</v>
      </c>
      <c r="Q45" s="583"/>
      <c r="R45" s="583"/>
      <c r="S45" s="583"/>
      <c r="T45" s="583"/>
      <c r="U45" s="583"/>
      <c r="V45" s="584"/>
      <c r="W45" s="37" t="s">
        <v>70</v>
      </c>
      <c r="X45" s="575">
        <f>IFERROR(SUM(X41:X43),"0")</f>
        <v>0</v>
      </c>
      <c r="Y45" s="575">
        <f>IFERROR(SUM(Y41:Y43),"0")</f>
        <v>0</v>
      </c>
      <c r="Z45" s="37"/>
      <c r="AA45" s="576"/>
      <c r="AB45" s="576"/>
      <c r="AC45" s="576"/>
    </row>
    <row r="46" spans="1:68" ht="14.25" hidden="1" customHeight="1" x14ac:dyDescent="0.25">
      <c r="A46" s="590" t="s">
        <v>74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72</v>
      </c>
      <c r="Q48" s="583"/>
      <c r="R48" s="583"/>
      <c r="S48" s="583"/>
      <c r="T48" s="583"/>
      <c r="U48" s="583"/>
      <c r="V48" s="584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72</v>
      </c>
      <c r="Q49" s="583"/>
      <c r="R49" s="583"/>
      <c r="S49" s="583"/>
      <c r="T49" s="583"/>
      <c r="U49" s="583"/>
      <c r="V49" s="584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8" t="s">
        <v>119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hidden="1" customHeight="1" x14ac:dyDescent="0.25">
      <c r="A51" s="590" t="s">
        <v>103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10</v>
      </c>
      <c r="Y53" s="574">
        <f t="shared" si="6"/>
        <v>10.8</v>
      </c>
      <c r="Z53" s="36">
        <f>IFERROR(IF(Y53=0,"",ROUNDUP(Y53/H53,0)*0.01898),"")</f>
        <v>1.898E-2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10.402777777777777</v>
      </c>
      <c r="BN53" s="64">
        <f t="shared" si="8"/>
        <v>11.234999999999999</v>
      </c>
      <c r="BO53" s="64">
        <f t="shared" si="9"/>
        <v>1.4467592592592591E-2</v>
      </c>
      <c r="BP53" s="64">
        <f t="shared" si="10"/>
        <v>1.5625E-2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72</v>
      </c>
      <c r="Q58" s="583"/>
      <c r="R58" s="583"/>
      <c r="S58" s="583"/>
      <c r="T58" s="583"/>
      <c r="U58" s="583"/>
      <c r="V58" s="584"/>
      <c r="W58" s="37" t="s">
        <v>73</v>
      </c>
      <c r="X58" s="575">
        <f>IFERROR(X52/H52,"0")+IFERROR(X53/H53,"0")+IFERROR(X54/H54,"0")+IFERROR(X55/H55,"0")+IFERROR(X56/H56,"0")+IFERROR(X57/H57,"0")</f>
        <v>0.92592592592592582</v>
      </c>
      <c r="Y58" s="575">
        <f>IFERROR(Y52/H52,"0")+IFERROR(Y53/H53,"0")+IFERROR(Y54/H54,"0")+IFERROR(Y55/H55,"0")+IFERROR(Y56/H56,"0")+IFERROR(Y57/H57,"0")</f>
        <v>1</v>
      </c>
      <c r="Z58" s="575">
        <f>IFERROR(IF(Z52="",0,Z52),"0")+IFERROR(IF(Z53="",0,Z53),"0")+IFERROR(IF(Z54="",0,Z54),"0")+IFERROR(IF(Z55="",0,Z55),"0")+IFERROR(IF(Z56="",0,Z56),"0")+IFERROR(IF(Z57="",0,Z57),"0")</f>
        <v>1.898E-2</v>
      </c>
      <c r="AA58" s="576"/>
      <c r="AB58" s="576"/>
      <c r="AC58" s="576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72</v>
      </c>
      <c r="Q59" s="583"/>
      <c r="R59" s="583"/>
      <c r="S59" s="583"/>
      <c r="T59" s="583"/>
      <c r="U59" s="583"/>
      <c r="V59" s="584"/>
      <c r="W59" s="37" t="s">
        <v>70</v>
      </c>
      <c r="X59" s="575">
        <f>IFERROR(SUM(X52:X57),"0")</f>
        <v>10</v>
      </c>
      <c r="Y59" s="575">
        <f>IFERROR(SUM(Y52:Y57),"0")</f>
        <v>10.8</v>
      </c>
      <c r="Z59" s="37"/>
      <c r="AA59" s="576"/>
      <c r="AB59" s="576"/>
      <c r="AC59" s="576"/>
    </row>
    <row r="60" spans="1:68" ht="14.25" hidden="1" customHeight="1" x14ac:dyDescent="0.25">
      <c r="A60" s="590" t="s">
        <v>139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0</v>
      </c>
      <c r="Y61" s="57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72</v>
      </c>
      <c r="Q65" s="583"/>
      <c r="R65" s="583"/>
      <c r="S65" s="583"/>
      <c r="T65" s="583"/>
      <c r="U65" s="583"/>
      <c r="V65" s="584"/>
      <c r="W65" s="37" t="s">
        <v>73</v>
      </c>
      <c r="X65" s="575">
        <f>IFERROR(X61/H61,"0")+IFERROR(X62/H62,"0")+IFERROR(X63/H63,"0")+IFERROR(X64/H64,"0")</f>
        <v>0</v>
      </c>
      <c r="Y65" s="575">
        <f>IFERROR(Y61/H61,"0")+IFERROR(Y62/H62,"0")+IFERROR(Y63/H63,"0")+IFERROR(Y64/H64,"0")</f>
        <v>0</v>
      </c>
      <c r="Z65" s="575">
        <f>IFERROR(IF(Z61="",0,Z61),"0")+IFERROR(IF(Z62="",0,Z62),"0")+IFERROR(IF(Z63="",0,Z63),"0")+IFERROR(IF(Z64="",0,Z64),"0")</f>
        <v>0</v>
      </c>
      <c r="AA65" s="576"/>
      <c r="AB65" s="576"/>
      <c r="AC65" s="576"/>
    </row>
    <row r="66" spans="1:68" hidden="1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72</v>
      </c>
      <c r="Q66" s="583"/>
      <c r="R66" s="583"/>
      <c r="S66" s="583"/>
      <c r="T66" s="583"/>
      <c r="U66" s="583"/>
      <c r="V66" s="584"/>
      <c r="W66" s="37" t="s">
        <v>70</v>
      </c>
      <c r="X66" s="575">
        <f>IFERROR(SUM(X61:X64),"0")</f>
        <v>0</v>
      </c>
      <c r="Y66" s="575">
        <f>IFERROR(SUM(Y61:Y64),"0")</f>
        <v>0</v>
      </c>
      <c r="Z66" s="37"/>
      <c r="AA66" s="576"/>
      <c r="AB66" s="576"/>
      <c r="AC66" s="576"/>
    </row>
    <row r="67" spans="1:68" ht="14.25" hidden="1" customHeight="1" x14ac:dyDescent="0.25">
      <c r="A67" s="590" t="s">
        <v>64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72</v>
      </c>
      <c r="Q71" s="583"/>
      <c r="R71" s="583"/>
      <c r="S71" s="583"/>
      <c r="T71" s="583"/>
      <c r="U71" s="583"/>
      <c r="V71" s="584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72</v>
      </c>
      <c r="Q72" s="583"/>
      <c r="R72" s="583"/>
      <c r="S72" s="583"/>
      <c r="T72" s="583"/>
      <c r="U72" s="583"/>
      <c r="V72" s="584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74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72</v>
      </c>
      <c r="Q80" s="583"/>
      <c r="R80" s="583"/>
      <c r="S80" s="583"/>
      <c r="T80" s="583"/>
      <c r="U80" s="583"/>
      <c r="V80" s="584"/>
      <c r="W80" s="37" t="s">
        <v>73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72</v>
      </c>
      <c r="Q81" s="583"/>
      <c r="R81" s="583"/>
      <c r="S81" s="583"/>
      <c r="T81" s="583"/>
      <c r="U81" s="583"/>
      <c r="V81" s="584"/>
      <c r="W81" s="37" t="s">
        <v>70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hidden="1" customHeight="1" x14ac:dyDescent="0.25">
      <c r="A82" s="590" t="s">
        <v>174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8</v>
      </c>
      <c r="Y83" s="574">
        <f>IFERROR(IF(X83="",0,CEILING((X83/$H83),1)*$H83),"")</f>
        <v>15.6</v>
      </c>
      <c r="Z83" s="36">
        <f>IFERROR(IF(Y83=0,"",ROUNDUP(Y83/H83,0)*0.01898),"")</f>
        <v>3.7960000000000001E-2</v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8.4461538461538463</v>
      </c>
      <c r="BN83" s="64">
        <f>IFERROR(Y83*I83/H83,"0")</f>
        <v>16.47</v>
      </c>
      <c r="BO83" s="64">
        <f>IFERROR(1/J83*(X83/H83),"0")</f>
        <v>1.6025641025641028E-2</v>
      </c>
      <c r="BP83" s="64">
        <f>IFERROR(1/J83*(Y83/H83),"0")</f>
        <v>3.125E-2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72</v>
      </c>
      <c r="Q85" s="583"/>
      <c r="R85" s="583"/>
      <c r="S85" s="583"/>
      <c r="T85" s="583"/>
      <c r="U85" s="583"/>
      <c r="V85" s="584"/>
      <c r="W85" s="37" t="s">
        <v>73</v>
      </c>
      <c r="X85" s="575">
        <f>IFERROR(X83/H83,"0")+IFERROR(X84/H84,"0")</f>
        <v>1.0256410256410258</v>
      </c>
      <c r="Y85" s="575">
        <f>IFERROR(Y83/H83,"0")+IFERROR(Y84/H84,"0")</f>
        <v>2</v>
      </c>
      <c r="Z85" s="575">
        <f>IFERROR(IF(Z83="",0,Z83),"0")+IFERROR(IF(Z84="",0,Z84),"0")</f>
        <v>3.7960000000000001E-2</v>
      </c>
      <c r="AA85" s="576"/>
      <c r="AB85" s="576"/>
      <c r="AC85" s="576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72</v>
      </c>
      <c r="Q86" s="583"/>
      <c r="R86" s="583"/>
      <c r="S86" s="583"/>
      <c r="T86" s="583"/>
      <c r="U86" s="583"/>
      <c r="V86" s="584"/>
      <c r="W86" s="37" t="s">
        <v>70</v>
      </c>
      <c r="X86" s="575">
        <f>IFERROR(SUM(X83:X84),"0")</f>
        <v>8</v>
      </c>
      <c r="Y86" s="575">
        <f>IFERROR(SUM(Y83:Y84),"0")</f>
        <v>15.6</v>
      </c>
      <c r="Z86" s="37"/>
      <c r="AA86" s="576"/>
      <c r="AB86" s="576"/>
      <c r="AC86" s="576"/>
    </row>
    <row r="87" spans="1:68" ht="16.5" hidden="1" customHeight="1" x14ac:dyDescent="0.25">
      <c r="A87" s="588" t="s">
        <v>181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hidden="1" customHeight="1" x14ac:dyDescent="0.25">
      <c r="A88" s="590" t="s">
        <v>103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10</v>
      </c>
      <c r="Y89" s="574">
        <f>IFERROR(IF(X89="",0,CEILING((X89/$H89),1)*$H89),"")</f>
        <v>10.8</v>
      </c>
      <c r="Z89" s="36">
        <f>IFERROR(IF(Y89=0,"",ROUNDUP(Y89/H89,0)*0.01898),"")</f>
        <v>1.898E-2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10.402777777777777</v>
      </c>
      <c r="BN89" s="64">
        <f>IFERROR(Y89*I89/H89,"0")</f>
        <v>11.234999999999999</v>
      </c>
      <c r="BO89" s="64">
        <f>IFERROR(1/J89*(X89/H89),"0")</f>
        <v>1.4467592592592591E-2</v>
      </c>
      <c r="BP89" s="64">
        <f>IFERROR(1/J89*(Y89/H89),"0")</f>
        <v>1.5625E-2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72</v>
      </c>
      <c r="Q92" s="583"/>
      <c r="R92" s="583"/>
      <c r="S92" s="583"/>
      <c r="T92" s="583"/>
      <c r="U92" s="583"/>
      <c r="V92" s="584"/>
      <c r="W92" s="37" t="s">
        <v>73</v>
      </c>
      <c r="X92" s="575">
        <f>IFERROR(X89/H89,"0")+IFERROR(X90/H90,"0")+IFERROR(X91/H91,"0")</f>
        <v>0.92592592592592582</v>
      </c>
      <c r="Y92" s="575">
        <f>IFERROR(Y89/H89,"0")+IFERROR(Y90/H90,"0")+IFERROR(Y91/H91,"0")</f>
        <v>1</v>
      </c>
      <c r="Z92" s="575">
        <f>IFERROR(IF(Z89="",0,Z89),"0")+IFERROR(IF(Z90="",0,Z90),"0")+IFERROR(IF(Z91="",0,Z91),"0")</f>
        <v>1.898E-2</v>
      </c>
      <c r="AA92" s="576"/>
      <c r="AB92" s="576"/>
      <c r="AC92" s="576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72</v>
      </c>
      <c r="Q93" s="583"/>
      <c r="R93" s="583"/>
      <c r="S93" s="583"/>
      <c r="T93" s="583"/>
      <c r="U93" s="583"/>
      <c r="V93" s="584"/>
      <c r="W93" s="37" t="s">
        <v>70</v>
      </c>
      <c r="X93" s="575">
        <f>IFERROR(SUM(X89:X91),"0")</f>
        <v>10</v>
      </c>
      <c r="Y93" s="575">
        <f>IFERROR(SUM(Y89:Y91),"0")</f>
        <v>10.8</v>
      </c>
      <c r="Z93" s="37"/>
      <c r="AA93" s="576"/>
      <c r="AB93" s="576"/>
      <c r="AC93" s="576"/>
    </row>
    <row r="94" spans="1:68" ht="14.25" hidden="1" customHeight="1" x14ac:dyDescent="0.25">
      <c r="A94" s="590" t="s">
        <v>74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78"/>
      <c r="R95" s="578"/>
      <c r="S95" s="578"/>
      <c r="T95" s="579"/>
      <c r="U95" s="34"/>
      <c r="V95" s="34"/>
      <c r="W95" s="35" t="s">
        <v>70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2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72</v>
      </c>
      <c r="Q101" s="583"/>
      <c r="R101" s="583"/>
      <c r="S101" s="583"/>
      <c r="T101" s="583"/>
      <c r="U101" s="583"/>
      <c r="V101" s="584"/>
      <c r="W101" s="37" t="s">
        <v>73</v>
      </c>
      <c r="X101" s="575">
        <f>IFERROR(X95/H95,"0")+IFERROR(X96/H96,"0")+IFERROR(X97/H97,"0")+IFERROR(X98/H98,"0")+IFERROR(X99/H99,"0")+IFERROR(X100/H100,"0")</f>
        <v>0</v>
      </c>
      <c r="Y101" s="575">
        <f>IFERROR(Y95/H95,"0")+IFERROR(Y96/H96,"0")+IFERROR(Y97/H97,"0")+IFERROR(Y98/H98,"0")+IFERROR(Y99/H99,"0")+IFERROR(Y100/H100,"0")</f>
        <v>0</v>
      </c>
      <c r="Z101" s="575">
        <f>IFERROR(IF(Z95="",0,Z95),"0")+IFERROR(IF(Z96="",0,Z96),"0")+IFERROR(IF(Z97="",0,Z97),"0")+IFERROR(IF(Z98="",0,Z98),"0")+IFERROR(IF(Z99="",0,Z99),"0")+IFERROR(IF(Z100="",0,Z100),"0")</f>
        <v>0</v>
      </c>
      <c r="AA101" s="576"/>
      <c r="AB101" s="576"/>
      <c r="AC101" s="576"/>
    </row>
    <row r="102" spans="1:68" hidden="1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72</v>
      </c>
      <c r="Q102" s="583"/>
      <c r="R102" s="583"/>
      <c r="S102" s="583"/>
      <c r="T102" s="583"/>
      <c r="U102" s="583"/>
      <c r="V102" s="584"/>
      <c r="W102" s="37" t="s">
        <v>70</v>
      </c>
      <c r="X102" s="575">
        <f>IFERROR(SUM(X95:X100),"0")</f>
        <v>0</v>
      </c>
      <c r="Y102" s="575">
        <f>IFERROR(SUM(Y95:Y100),"0")</f>
        <v>0</v>
      </c>
      <c r="Z102" s="37"/>
      <c r="AA102" s="576"/>
      <c r="AB102" s="576"/>
      <c r="AC102" s="576"/>
    </row>
    <row r="103" spans="1:68" ht="16.5" hidden="1" customHeight="1" x14ac:dyDescent="0.25">
      <c r="A103" s="588" t="s">
        <v>204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hidden="1" customHeight="1" x14ac:dyDescent="0.25">
      <c r="A104" s="590" t="s">
        <v>103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72</v>
      </c>
      <c r="Q109" s="583"/>
      <c r="R109" s="583"/>
      <c r="S109" s="583"/>
      <c r="T109" s="583"/>
      <c r="U109" s="583"/>
      <c r="V109" s="584"/>
      <c r="W109" s="37" t="s">
        <v>73</v>
      </c>
      <c r="X109" s="575">
        <f>IFERROR(X105/H105,"0")+IFERROR(X106/H106,"0")+IFERROR(X107/H107,"0")+IFERROR(X108/H108,"0")</f>
        <v>0</v>
      </c>
      <c r="Y109" s="575">
        <f>IFERROR(Y105/H105,"0")+IFERROR(Y106/H106,"0")+IFERROR(Y107/H107,"0")+IFERROR(Y108/H108,"0")</f>
        <v>0</v>
      </c>
      <c r="Z109" s="575">
        <f>IFERROR(IF(Z105="",0,Z105),"0")+IFERROR(IF(Z106="",0,Z106),"0")+IFERROR(IF(Z107="",0,Z107),"0")+IFERROR(IF(Z108="",0,Z108),"0")</f>
        <v>0</v>
      </c>
      <c r="AA109" s="576"/>
      <c r="AB109" s="576"/>
      <c r="AC109" s="576"/>
    </row>
    <row r="110" spans="1:68" hidden="1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72</v>
      </c>
      <c r="Q110" s="583"/>
      <c r="R110" s="583"/>
      <c r="S110" s="583"/>
      <c r="T110" s="583"/>
      <c r="U110" s="583"/>
      <c r="V110" s="584"/>
      <c r="W110" s="37" t="s">
        <v>70</v>
      </c>
      <c r="X110" s="575">
        <f>IFERROR(SUM(X105:X108),"0")</f>
        <v>0</v>
      </c>
      <c r="Y110" s="575">
        <f>IFERROR(SUM(Y105:Y108),"0")</f>
        <v>0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139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72</v>
      </c>
      <c r="Q115" s="583"/>
      <c r="R115" s="583"/>
      <c r="S115" s="583"/>
      <c r="T115" s="583"/>
      <c r="U115" s="583"/>
      <c r="V115" s="584"/>
      <c r="W115" s="37" t="s">
        <v>73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72</v>
      </c>
      <c r="Q116" s="583"/>
      <c r="R116" s="583"/>
      <c r="S116" s="583"/>
      <c r="T116" s="583"/>
      <c r="U116" s="583"/>
      <c r="V116" s="584"/>
      <c r="W116" s="37" t="s">
        <v>70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hidden="1" customHeight="1" x14ac:dyDescent="0.25">
      <c r="A117" s="590" t="s">
        <v>74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32</v>
      </c>
      <c r="Y118" s="574">
        <f>IFERROR(IF(X118="",0,CEILING((X118/$H118),1)*$H118),"")</f>
        <v>32.4</v>
      </c>
      <c r="Z118" s="36">
        <f>IFERROR(IF(Y118=0,"",ROUNDUP(Y118/H118,0)*0.01898),"")</f>
        <v>7.5920000000000001E-2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34.026666666666664</v>
      </c>
      <c r="BN118" s="64">
        <f>IFERROR(Y118*I118/H118,"0")</f>
        <v>34.451999999999998</v>
      </c>
      <c r="BO118" s="64">
        <f>IFERROR(1/J118*(X118/H118),"0")</f>
        <v>6.1728395061728399E-2</v>
      </c>
      <c r="BP118" s="64">
        <f>IFERROR(1/J118*(Y118/H118),"0")</f>
        <v>6.25E-2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0</v>
      </c>
      <c r="Y120" s="57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72</v>
      </c>
      <c r="Q122" s="583"/>
      <c r="R122" s="583"/>
      <c r="S122" s="583"/>
      <c r="T122" s="583"/>
      <c r="U122" s="583"/>
      <c r="V122" s="584"/>
      <c r="W122" s="37" t="s">
        <v>73</v>
      </c>
      <c r="X122" s="575">
        <f>IFERROR(X118/H118,"0")+IFERROR(X119/H119,"0")+IFERROR(X120/H120,"0")+IFERROR(X121/H121,"0")</f>
        <v>3.9506172839506175</v>
      </c>
      <c r="Y122" s="575">
        <f>IFERROR(Y118/H118,"0")+IFERROR(Y119/H119,"0")+IFERROR(Y120/H120,"0")+IFERROR(Y121/H121,"0")</f>
        <v>4</v>
      </c>
      <c r="Z122" s="575">
        <f>IFERROR(IF(Z118="",0,Z118),"0")+IFERROR(IF(Z119="",0,Z119),"0")+IFERROR(IF(Z120="",0,Z120),"0")+IFERROR(IF(Z121="",0,Z121),"0")</f>
        <v>7.5920000000000001E-2</v>
      </c>
      <c r="AA122" s="576"/>
      <c r="AB122" s="576"/>
      <c r="AC122" s="576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72</v>
      </c>
      <c r="Q123" s="583"/>
      <c r="R123" s="583"/>
      <c r="S123" s="583"/>
      <c r="T123" s="583"/>
      <c r="U123" s="583"/>
      <c r="V123" s="584"/>
      <c r="W123" s="37" t="s">
        <v>70</v>
      </c>
      <c r="X123" s="575">
        <f>IFERROR(SUM(X118:X121),"0")</f>
        <v>32</v>
      </c>
      <c r="Y123" s="575">
        <f>IFERROR(SUM(Y118:Y121),"0")</f>
        <v>32.4</v>
      </c>
      <c r="Z123" s="37"/>
      <c r="AA123" s="576"/>
      <c r="AB123" s="576"/>
      <c r="AC123" s="576"/>
    </row>
    <row r="124" spans="1:68" ht="14.25" hidden="1" customHeight="1" x14ac:dyDescent="0.25">
      <c r="A124" s="590" t="s">
        <v>174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72</v>
      </c>
      <c r="Q127" s="583"/>
      <c r="R127" s="583"/>
      <c r="S127" s="583"/>
      <c r="T127" s="583"/>
      <c r="U127" s="583"/>
      <c r="V127" s="584"/>
      <c r="W127" s="37" t="s">
        <v>73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72</v>
      </c>
      <c r="Q128" s="583"/>
      <c r="R128" s="583"/>
      <c r="S128" s="583"/>
      <c r="T128" s="583"/>
      <c r="U128" s="583"/>
      <c r="V128" s="584"/>
      <c r="W128" s="37" t="s">
        <v>70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hidden="1" customHeight="1" x14ac:dyDescent="0.25">
      <c r="A129" s="588" t="s">
        <v>237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hidden="1" customHeight="1" x14ac:dyDescent="0.25">
      <c r="A130" s="590" t="s">
        <v>103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hidden="1" customHeight="1" x14ac:dyDescent="0.25">
      <c r="A131" s="54" t="s">
        <v>238</v>
      </c>
      <c r="B131" s="54" t="s">
        <v>239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242</v>
      </c>
      <c r="W132" s="35" t="s">
        <v>70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72</v>
      </c>
      <c r="Q133" s="583"/>
      <c r="R133" s="583"/>
      <c r="S133" s="583"/>
      <c r="T133" s="583"/>
      <c r="U133" s="583"/>
      <c r="V133" s="584"/>
      <c r="W133" s="37" t="s">
        <v>73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72</v>
      </c>
      <c r="Q134" s="583"/>
      <c r="R134" s="583"/>
      <c r="S134" s="583"/>
      <c r="T134" s="583"/>
      <c r="U134" s="583"/>
      <c r="V134" s="584"/>
      <c r="W134" s="37" t="s">
        <v>70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hidden="1" customHeight="1" x14ac:dyDescent="0.25">
      <c r="A135" s="590" t="s">
        <v>64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hidden="1" customHeight="1" x14ac:dyDescent="0.25">
      <c r="A136" s="54" t="s">
        <v>243</v>
      </c>
      <c r="B136" s="54" t="s">
        <v>244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245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243</v>
      </c>
      <c r="B137" s="54" t="s">
        <v>246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245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72</v>
      </c>
      <c r="Q138" s="583"/>
      <c r="R138" s="583"/>
      <c r="S138" s="583"/>
      <c r="T138" s="583"/>
      <c r="U138" s="583"/>
      <c r="V138" s="584"/>
      <c r="W138" s="37" t="s">
        <v>73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72</v>
      </c>
      <c r="Q139" s="583"/>
      <c r="R139" s="583"/>
      <c r="S139" s="583"/>
      <c r="T139" s="583"/>
      <c r="U139" s="583"/>
      <c r="V139" s="584"/>
      <c r="W139" s="37" t="s">
        <v>70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hidden="1" customHeight="1" x14ac:dyDescent="0.25">
      <c r="A140" s="590" t="s">
        <v>74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hidden="1" customHeight="1" x14ac:dyDescent="0.25">
      <c r="A141" s="54" t="s">
        <v>247</v>
      </c>
      <c r="B141" s="54" t="s">
        <v>248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247</v>
      </c>
      <c r="B142" s="54" t="s">
        <v>249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7.92</v>
      </c>
      <c r="Y142" s="574">
        <f>IFERROR(IF(X142="",0,CEILING((X142/$H142),1)*$H142),"")</f>
        <v>7.92</v>
      </c>
      <c r="Z142" s="36">
        <f>IFERROR(IF(Y142=0,"",ROUNDUP(Y142/H142,0)*0.00651),"")</f>
        <v>1.9529999999999999E-2</v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8.7240000000000002</v>
      </c>
      <c r="BN142" s="64">
        <f>IFERROR(Y142*I142/H142,"0")</f>
        <v>8.7240000000000002</v>
      </c>
      <c r="BO142" s="64">
        <f>IFERROR(1/J142*(X142/H142),"0")</f>
        <v>1.6483516483516484E-2</v>
      </c>
      <c r="BP142" s="64">
        <f>IFERROR(1/J142*(Y142/H142),"0")</f>
        <v>1.6483516483516484E-2</v>
      </c>
    </row>
    <row r="143" spans="1:68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72</v>
      </c>
      <c r="Q143" s="583"/>
      <c r="R143" s="583"/>
      <c r="S143" s="583"/>
      <c r="T143" s="583"/>
      <c r="U143" s="583"/>
      <c r="V143" s="584"/>
      <c r="W143" s="37" t="s">
        <v>73</v>
      </c>
      <c r="X143" s="575">
        <f>IFERROR(X141/H141,"0")+IFERROR(X142/H142,"0")</f>
        <v>3</v>
      </c>
      <c r="Y143" s="575">
        <f>IFERROR(Y141/H141,"0")+IFERROR(Y142/H142,"0")</f>
        <v>3</v>
      </c>
      <c r="Z143" s="575">
        <f>IFERROR(IF(Z141="",0,Z141),"0")+IFERROR(IF(Z142="",0,Z142),"0")</f>
        <v>1.9529999999999999E-2</v>
      </c>
      <c r="AA143" s="576"/>
      <c r="AB143" s="576"/>
      <c r="AC143" s="576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72</v>
      </c>
      <c r="Q144" s="583"/>
      <c r="R144" s="583"/>
      <c r="S144" s="583"/>
      <c r="T144" s="583"/>
      <c r="U144" s="583"/>
      <c r="V144" s="584"/>
      <c r="W144" s="37" t="s">
        <v>70</v>
      </c>
      <c r="X144" s="575">
        <f>IFERROR(SUM(X141:X142),"0")</f>
        <v>7.92</v>
      </c>
      <c r="Y144" s="575">
        <f>IFERROR(SUM(Y141:Y142),"0")</f>
        <v>7.92</v>
      </c>
      <c r="Z144" s="37"/>
      <c r="AA144" s="576"/>
      <c r="AB144" s="576"/>
      <c r="AC144" s="576"/>
    </row>
    <row r="145" spans="1:68" ht="16.5" hidden="1" customHeight="1" x14ac:dyDescent="0.25">
      <c r="A145" s="588" t="s">
        <v>101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hidden="1" customHeight="1" x14ac:dyDescent="0.25">
      <c r="A146" s="590" t="s">
        <v>103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hidden="1" customHeight="1" x14ac:dyDescent="0.25">
      <c r="A147" s="54" t="s">
        <v>250</v>
      </c>
      <c r="B147" s="54" t="s">
        <v>251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72</v>
      </c>
      <c r="Q148" s="583"/>
      <c r="R148" s="583"/>
      <c r="S148" s="583"/>
      <c r="T148" s="583"/>
      <c r="U148" s="583"/>
      <c r="V148" s="584"/>
      <c r="W148" s="37" t="s">
        <v>73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72</v>
      </c>
      <c r="Q149" s="583"/>
      <c r="R149" s="583"/>
      <c r="S149" s="583"/>
      <c r="T149" s="583"/>
      <c r="U149" s="583"/>
      <c r="V149" s="584"/>
      <c r="W149" s="37" t="s">
        <v>70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64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hidden="1" customHeight="1" x14ac:dyDescent="0.25">
      <c r="A151" s="54" t="s">
        <v>253</v>
      </c>
      <c r="B151" s="54" t="s">
        <v>254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256</v>
      </c>
      <c r="B152" s="54" t="s">
        <v>257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259</v>
      </c>
      <c r="B153" s="54" t="s">
        <v>260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261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72</v>
      </c>
      <c r="Q154" s="583"/>
      <c r="R154" s="583"/>
      <c r="S154" s="583"/>
      <c r="T154" s="583"/>
      <c r="U154" s="583"/>
      <c r="V154" s="584"/>
      <c r="W154" s="37" t="s">
        <v>73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72</v>
      </c>
      <c r="Q155" s="583"/>
      <c r="R155" s="583"/>
      <c r="S155" s="583"/>
      <c r="T155" s="583"/>
      <c r="U155" s="583"/>
      <c r="V155" s="584"/>
      <c r="W155" s="37" t="s">
        <v>70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hidden="1" customHeight="1" x14ac:dyDescent="0.2">
      <c r="A156" s="655" t="s">
        <v>262</v>
      </c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6"/>
      <c r="P156" s="656"/>
      <c r="Q156" s="656"/>
      <c r="R156" s="656"/>
      <c r="S156" s="656"/>
      <c r="T156" s="656"/>
      <c r="U156" s="656"/>
      <c r="V156" s="656"/>
      <c r="W156" s="656"/>
      <c r="X156" s="656"/>
      <c r="Y156" s="656"/>
      <c r="Z156" s="656"/>
      <c r="AA156" s="48"/>
      <c r="AB156" s="48"/>
      <c r="AC156" s="48"/>
    </row>
    <row r="157" spans="1:68" ht="16.5" hidden="1" customHeight="1" x14ac:dyDescent="0.25">
      <c r="A157" s="588" t="s">
        <v>263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hidden="1" customHeight="1" x14ac:dyDescent="0.25">
      <c r="A158" s="590" t="s">
        <v>139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hidden="1" customHeight="1" x14ac:dyDescent="0.25">
      <c r="A159" s="54" t="s">
        <v>264</v>
      </c>
      <c r="B159" s="54" t="s">
        <v>265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72</v>
      </c>
      <c r="Q160" s="583"/>
      <c r="R160" s="583"/>
      <c r="S160" s="583"/>
      <c r="T160" s="583"/>
      <c r="U160" s="583"/>
      <c r="V160" s="584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72</v>
      </c>
      <c r="Q161" s="583"/>
      <c r="R161" s="583"/>
      <c r="S161" s="583"/>
      <c r="T161" s="583"/>
      <c r="U161" s="583"/>
      <c r="V161" s="584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64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hidden="1" customHeight="1" x14ac:dyDescent="0.25">
      <c r="A163" s="54" t="s">
        <v>267</v>
      </c>
      <c r="B163" s="54" t="s">
        <v>268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270</v>
      </c>
      <c r="B164" s="54" t="s">
        <v>271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272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280</v>
      </c>
      <c r="B168" s="54" t="s">
        <v>281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283</v>
      </c>
      <c r="B169" s="54" t="s">
        <v>284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275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275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287</v>
      </c>
      <c r="B171" s="54" t="s">
        <v>288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idden="1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72</v>
      </c>
      <c r="Q172" s="583"/>
      <c r="R172" s="583"/>
      <c r="S172" s="583"/>
      <c r="T172" s="583"/>
      <c r="U172" s="583"/>
      <c r="V172" s="584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0</v>
      </c>
      <c r="Y172" s="575">
        <f>IFERROR(Y163/H163,"0")+IFERROR(Y164/H164,"0")+IFERROR(Y165/H165,"0")+IFERROR(Y166/H166,"0")+IFERROR(Y167/H167,"0")+IFERROR(Y168/H168,"0")+IFERROR(Y169/H169,"0")+IFERROR(Y170/H170,"0")+IFERROR(Y171/H171,"0")</f>
        <v>0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6"/>
      <c r="AB172" s="576"/>
      <c r="AC172" s="576"/>
    </row>
    <row r="173" spans="1:68" hidden="1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72</v>
      </c>
      <c r="Q173" s="583"/>
      <c r="R173" s="583"/>
      <c r="S173" s="583"/>
      <c r="T173" s="583"/>
      <c r="U173" s="583"/>
      <c r="V173" s="584"/>
      <c r="W173" s="37" t="s">
        <v>70</v>
      </c>
      <c r="X173" s="575">
        <f>IFERROR(SUM(X163:X171),"0")</f>
        <v>0</v>
      </c>
      <c r="Y173" s="575">
        <f>IFERROR(SUM(Y163:Y171),"0")</f>
        <v>0</v>
      </c>
      <c r="Z173" s="37"/>
      <c r="AA173" s="576"/>
      <c r="AB173" s="576"/>
      <c r="AC173" s="576"/>
    </row>
    <row r="174" spans="1:68" ht="14.25" hidden="1" customHeight="1" x14ac:dyDescent="0.25">
      <c r="A174" s="590" t="s">
        <v>95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hidden="1" customHeight="1" x14ac:dyDescent="0.25">
      <c r="A175" s="54" t="s">
        <v>290</v>
      </c>
      <c r="B175" s="54" t="s">
        <v>291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292</v>
      </c>
      <c r="L175" s="32"/>
      <c r="M175" s="33" t="s">
        <v>293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292</v>
      </c>
      <c r="L176" s="32"/>
      <c r="M176" s="33" t="s">
        <v>293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297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298</v>
      </c>
      <c r="B177" s="54" t="s">
        <v>299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292</v>
      </c>
      <c r="L177" s="32"/>
      <c r="M177" s="33" t="s">
        <v>293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297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72</v>
      </c>
      <c r="Q178" s="583"/>
      <c r="R178" s="583"/>
      <c r="S178" s="583"/>
      <c r="T178" s="583"/>
      <c r="U178" s="583"/>
      <c r="V178" s="584"/>
      <c r="W178" s="37" t="s">
        <v>73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72</v>
      </c>
      <c r="Q179" s="583"/>
      <c r="R179" s="583"/>
      <c r="S179" s="583"/>
      <c r="T179" s="583"/>
      <c r="U179" s="583"/>
      <c r="V179" s="584"/>
      <c r="W179" s="37" t="s">
        <v>70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hidden="1" customHeight="1" x14ac:dyDescent="0.25">
      <c r="A180" s="590" t="s">
        <v>300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hidden="1" customHeight="1" x14ac:dyDescent="0.25">
      <c r="A181" s="54" t="s">
        <v>301</v>
      </c>
      <c r="B181" s="54" t="s">
        <v>302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292</v>
      </c>
      <c r="L181" s="32"/>
      <c r="M181" s="33" t="s">
        <v>293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297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72</v>
      </c>
      <c r="Q182" s="583"/>
      <c r="R182" s="583"/>
      <c r="S182" s="583"/>
      <c r="T182" s="583"/>
      <c r="U182" s="583"/>
      <c r="V182" s="584"/>
      <c r="W182" s="37" t="s">
        <v>73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72</v>
      </c>
      <c r="Q183" s="583"/>
      <c r="R183" s="583"/>
      <c r="S183" s="583"/>
      <c r="T183" s="583"/>
      <c r="U183" s="583"/>
      <c r="V183" s="584"/>
      <c r="W183" s="37" t="s">
        <v>70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hidden="1" customHeight="1" x14ac:dyDescent="0.25">
      <c r="A184" s="588" t="s">
        <v>303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hidden="1" customHeight="1" x14ac:dyDescent="0.25">
      <c r="A185" s="590" t="s">
        <v>103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hidden="1" customHeight="1" x14ac:dyDescent="0.25">
      <c r="A186" s="54" t="s">
        <v>304</v>
      </c>
      <c r="B186" s="54" t="s">
        <v>305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306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307</v>
      </c>
      <c r="B187" s="54" t="s">
        <v>308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306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72</v>
      </c>
      <c r="Q188" s="583"/>
      <c r="R188" s="583"/>
      <c r="S188" s="583"/>
      <c r="T188" s="583"/>
      <c r="U188" s="583"/>
      <c r="V188" s="584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72</v>
      </c>
      <c r="Q189" s="583"/>
      <c r="R189" s="583"/>
      <c r="S189" s="583"/>
      <c r="T189" s="583"/>
      <c r="U189" s="583"/>
      <c r="V189" s="584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139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hidden="1" customHeight="1" x14ac:dyDescent="0.25">
      <c r="A191" s="54" t="s">
        <v>309</v>
      </c>
      <c r="B191" s="54" t="s">
        <v>310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311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312</v>
      </c>
      <c r="B192" s="54" t="s">
        <v>313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311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72</v>
      </c>
      <c r="Q193" s="583"/>
      <c r="R193" s="583"/>
      <c r="S193" s="583"/>
      <c r="T193" s="583"/>
      <c r="U193" s="583"/>
      <c r="V193" s="584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72</v>
      </c>
      <c r="Q194" s="583"/>
      <c r="R194" s="583"/>
      <c r="S194" s="583"/>
      <c r="T194" s="583"/>
      <c r="U194" s="583"/>
      <c r="V194" s="584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64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customHeight="1" x14ac:dyDescent="0.25">
      <c r="A196" s="54" t="s">
        <v>314</v>
      </c>
      <c r="B196" s="54" t="s">
        <v>315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20</v>
      </c>
      <c r="Y196" s="574">
        <f t="shared" ref="Y196:Y203" si="26">IFERROR(IF(X196="",0,CEILING((X196/$H196),1)*$H196),"")</f>
        <v>21.6</v>
      </c>
      <c r="Z196" s="36">
        <f>IFERROR(IF(Y196=0,"",ROUNDUP(Y196/H196,0)*0.00902),"")</f>
        <v>3.6080000000000001E-2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20.777777777777779</v>
      </c>
      <c r="BN196" s="64">
        <f t="shared" ref="BN196:BN203" si="28">IFERROR(Y196*I196/H196,"0")</f>
        <v>22.44</v>
      </c>
      <c r="BO196" s="64">
        <f t="shared" ref="BO196:BO203" si="29">IFERROR(1/J196*(X196/H196),"0")</f>
        <v>2.8058361391694722E-2</v>
      </c>
      <c r="BP196" s="64">
        <f t="shared" ref="BP196:BP203" si="30">IFERROR(1/J196*(Y196/H196),"0")</f>
        <v>3.0303030303030304E-2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50</v>
      </c>
      <c r="Y198" s="574">
        <f t="shared" si="26"/>
        <v>54</v>
      </c>
      <c r="Z198" s="36">
        <f>IFERROR(IF(Y198=0,"",ROUNDUP(Y198/H198,0)*0.00902),"")</f>
        <v>9.0200000000000002E-2</v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7"/>
        <v>51.944444444444443</v>
      </c>
      <c r="BN198" s="64">
        <f t="shared" si="28"/>
        <v>56.099999999999994</v>
      </c>
      <c r="BO198" s="64">
        <f t="shared" si="29"/>
        <v>7.0145903479236812E-2</v>
      </c>
      <c r="BP198" s="64">
        <f t="shared" si="30"/>
        <v>7.575757575757576E-2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325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325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72</v>
      </c>
      <c r="Q204" s="583"/>
      <c r="R204" s="583"/>
      <c r="S204" s="583"/>
      <c r="T204" s="583"/>
      <c r="U204" s="583"/>
      <c r="V204" s="584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12.962962962962962</v>
      </c>
      <c r="Y204" s="575">
        <f>IFERROR(Y196/H196,"0")+IFERROR(Y197/H197,"0")+IFERROR(Y198/H198,"0")+IFERROR(Y199/H199,"0")+IFERROR(Y200/H200,"0")+IFERROR(Y201/H201,"0")+IFERROR(Y202/H202,"0")+IFERROR(Y203/H203,"0")</f>
        <v>14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0.12628</v>
      </c>
      <c r="AA204" s="576"/>
      <c r="AB204" s="576"/>
      <c r="AC204" s="576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72</v>
      </c>
      <c r="Q205" s="583"/>
      <c r="R205" s="583"/>
      <c r="S205" s="583"/>
      <c r="T205" s="583"/>
      <c r="U205" s="583"/>
      <c r="V205" s="584"/>
      <c r="W205" s="37" t="s">
        <v>70</v>
      </c>
      <c r="X205" s="575">
        <f>IFERROR(SUM(X196:X203),"0")</f>
        <v>70</v>
      </c>
      <c r="Y205" s="575">
        <f>IFERROR(SUM(Y196:Y203),"0")</f>
        <v>75.599999999999994</v>
      </c>
      <c r="Z205" s="37"/>
      <c r="AA205" s="576"/>
      <c r="AB205" s="576"/>
      <c r="AC205" s="576"/>
    </row>
    <row r="206" spans="1:68" ht="14.25" hidden="1" customHeight="1" x14ac:dyDescent="0.25">
      <c r="A206" s="590" t="s">
        <v>74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customHeight="1" x14ac:dyDescent="0.25">
      <c r="A207" s="54" t="s">
        <v>334</v>
      </c>
      <c r="B207" s="54" t="s">
        <v>335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8</v>
      </c>
      <c r="Y207" s="574">
        <f t="shared" ref="Y207:Y215" si="31">IFERROR(IF(X207="",0,CEILING((X207/$H207),1)*$H207),"")</f>
        <v>8.1</v>
      </c>
      <c r="Z207" s="36">
        <f>IFERROR(IF(Y207=0,"",ROUNDUP(Y207/H207,0)*0.01898),"")</f>
        <v>1.898E-2</v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8.5125925925925934</v>
      </c>
      <c r="BN207" s="64">
        <f t="shared" ref="BN207:BN215" si="33">IFERROR(Y207*I207/H207,"0")</f>
        <v>8.6189999999999998</v>
      </c>
      <c r="BO207" s="64">
        <f t="shared" ref="BO207:BO215" si="34">IFERROR(1/J207*(X207/H207),"0")</f>
        <v>1.54320987654321E-2</v>
      </c>
      <c r="BP207" s="64">
        <f t="shared" ref="BP207:BP215" si="35">IFERROR(1/J207*(Y207/H207),"0")</f>
        <v>1.5625E-2</v>
      </c>
    </row>
    <row r="208" spans="1:68" ht="27" customHeight="1" x14ac:dyDescent="0.25">
      <c r="A208" s="54" t="s">
        <v>337</v>
      </c>
      <c r="B208" s="54" t="s">
        <v>338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8</v>
      </c>
      <c r="Y208" s="574">
        <f t="shared" si="31"/>
        <v>8.1</v>
      </c>
      <c r="Z208" s="36">
        <f>IFERROR(IF(Y208=0,"",ROUNDUP(Y208/H208,0)*0.01898),"")</f>
        <v>1.898E-2</v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32"/>
        <v>8.4948148148148164</v>
      </c>
      <c r="BN208" s="64">
        <f t="shared" si="33"/>
        <v>8.6010000000000009</v>
      </c>
      <c r="BO208" s="64">
        <f t="shared" si="34"/>
        <v>1.54320987654321E-2</v>
      </c>
      <c r="BP208" s="64">
        <f t="shared" si="35"/>
        <v>1.5625E-2</v>
      </c>
    </row>
    <row r="209" spans="1:68" ht="16.5" hidden="1" customHeight="1" x14ac:dyDescent="0.25">
      <c r="A209" s="54" t="s">
        <v>340</v>
      </c>
      <c r="B209" s="54" t="s">
        <v>341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342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0</v>
      </c>
      <c r="Y210" s="574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336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24</v>
      </c>
      <c r="Y212" s="574">
        <f t="shared" si="31"/>
        <v>24</v>
      </c>
      <c r="Z212" s="36">
        <f t="shared" si="36"/>
        <v>6.5100000000000005E-2</v>
      </c>
      <c r="AA212" s="56"/>
      <c r="AB212" s="57"/>
      <c r="AC212" s="261" t="s">
        <v>342</v>
      </c>
      <c r="AG212" s="64"/>
      <c r="AJ212" s="68"/>
      <c r="AK212" s="68">
        <v>0</v>
      </c>
      <c r="BB212" s="262" t="s">
        <v>1</v>
      </c>
      <c r="BM212" s="64">
        <f t="shared" si="32"/>
        <v>26.520000000000003</v>
      </c>
      <c r="BN212" s="64">
        <f t="shared" si="33"/>
        <v>26.520000000000003</v>
      </c>
      <c r="BO212" s="64">
        <f t="shared" si="34"/>
        <v>5.4945054945054951E-2</v>
      </c>
      <c r="BP212" s="64">
        <f t="shared" si="35"/>
        <v>5.4945054945054951E-2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342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0</v>
      </c>
      <c r="Y215" s="574">
        <f t="shared" si="31"/>
        <v>0</v>
      </c>
      <c r="Z215" s="36" t="str">
        <f t="shared" si="36"/>
        <v/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72</v>
      </c>
      <c r="Q216" s="583"/>
      <c r="R216" s="583"/>
      <c r="S216" s="583"/>
      <c r="T216" s="583"/>
      <c r="U216" s="583"/>
      <c r="V216" s="584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11.975308641975309</v>
      </c>
      <c r="Y216" s="575">
        <f>IFERROR(Y207/H207,"0")+IFERROR(Y208/H208,"0")+IFERROR(Y209/H209,"0")+IFERROR(Y210/H210,"0")+IFERROR(Y211/H211,"0")+IFERROR(Y212/H212,"0")+IFERROR(Y213/H213,"0")+IFERROR(Y214/H214,"0")+IFERROR(Y215/H215,"0")</f>
        <v>12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0.10306000000000001</v>
      </c>
      <c r="AA216" s="576"/>
      <c r="AB216" s="576"/>
      <c r="AC216" s="576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72</v>
      </c>
      <c r="Q217" s="583"/>
      <c r="R217" s="583"/>
      <c r="S217" s="583"/>
      <c r="T217" s="583"/>
      <c r="U217" s="583"/>
      <c r="V217" s="584"/>
      <c r="W217" s="37" t="s">
        <v>70</v>
      </c>
      <c r="X217" s="575">
        <f>IFERROR(SUM(X207:X215),"0")</f>
        <v>40</v>
      </c>
      <c r="Y217" s="575">
        <f>IFERROR(SUM(Y207:Y215),"0")</f>
        <v>40.200000000000003</v>
      </c>
      <c r="Z217" s="37"/>
      <c r="AA217" s="576"/>
      <c r="AB217" s="576"/>
      <c r="AC217" s="576"/>
    </row>
    <row r="218" spans="1:68" ht="14.25" hidden="1" customHeight="1" x14ac:dyDescent="0.25">
      <c r="A218" s="590" t="s">
        <v>174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hidden="1" customHeight="1" x14ac:dyDescent="0.25">
      <c r="A219" s="54" t="s">
        <v>358</v>
      </c>
      <c r="B219" s="54" t="s">
        <v>359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361</v>
      </c>
      <c r="B220" s="54" t="s">
        <v>362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363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72</v>
      </c>
      <c r="Q221" s="583"/>
      <c r="R221" s="583"/>
      <c r="S221" s="583"/>
      <c r="T221" s="583"/>
      <c r="U221" s="583"/>
      <c r="V221" s="584"/>
      <c r="W221" s="37" t="s">
        <v>73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hidden="1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72</v>
      </c>
      <c r="Q222" s="583"/>
      <c r="R222" s="583"/>
      <c r="S222" s="583"/>
      <c r="T222" s="583"/>
      <c r="U222" s="583"/>
      <c r="V222" s="584"/>
      <c r="W222" s="37" t="s">
        <v>70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hidden="1" customHeight="1" x14ac:dyDescent="0.25">
      <c r="A223" s="588" t="s">
        <v>364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hidden="1" customHeight="1" x14ac:dyDescent="0.25">
      <c r="A224" s="590" t="s">
        <v>103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hidden="1" customHeight="1" x14ac:dyDescent="0.25">
      <c r="A225" s="54" t="s">
        <v>365</v>
      </c>
      <c r="B225" s="54" t="s">
        <v>366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373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367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381</v>
      </c>
      <c r="B231" s="54" t="s">
        <v>382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373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72</v>
      </c>
      <c r="Q232" s="583"/>
      <c r="R232" s="583"/>
      <c r="S232" s="583"/>
      <c r="T232" s="583"/>
      <c r="U232" s="583"/>
      <c r="V232" s="584"/>
      <c r="W232" s="37" t="s">
        <v>73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hidden="1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72</v>
      </c>
      <c r="Q233" s="583"/>
      <c r="R233" s="583"/>
      <c r="S233" s="583"/>
      <c r="T233" s="583"/>
      <c r="U233" s="583"/>
      <c r="V233" s="584"/>
      <c r="W233" s="37" t="s">
        <v>70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139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hidden="1" customHeight="1" x14ac:dyDescent="0.25">
      <c r="A235" s="54" t="s">
        <v>383</v>
      </c>
      <c r="B235" s="54" t="s">
        <v>384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383</v>
      </c>
      <c r="B236" s="54" t="s">
        <v>386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385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72</v>
      </c>
      <c r="Q237" s="583"/>
      <c r="R237" s="583"/>
      <c r="S237" s="583"/>
      <c r="T237" s="583"/>
      <c r="U237" s="583"/>
      <c r="V237" s="584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72</v>
      </c>
      <c r="Q238" s="583"/>
      <c r="R238" s="583"/>
      <c r="S238" s="583"/>
      <c r="T238" s="583"/>
      <c r="U238" s="583"/>
      <c r="V238" s="584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387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hidden="1" customHeight="1" x14ac:dyDescent="0.25">
      <c r="A240" s="54" t="s">
        <v>388</v>
      </c>
      <c r="B240" s="54" t="s">
        <v>389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292</v>
      </c>
      <c r="L240" s="32"/>
      <c r="M240" s="33" t="s">
        <v>293</v>
      </c>
      <c r="N240" s="33"/>
      <c r="O240" s="32">
        <v>45</v>
      </c>
      <c r="P240" s="657" t="s">
        <v>390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72</v>
      </c>
      <c r="Q241" s="583"/>
      <c r="R241" s="583"/>
      <c r="S241" s="583"/>
      <c r="T241" s="583"/>
      <c r="U241" s="583"/>
      <c r="V241" s="584"/>
      <c r="W241" s="37" t="s">
        <v>73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72</v>
      </c>
      <c r="Q242" s="583"/>
      <c r="R242" s="583"/>
      <c r="S242" s="583"/>
      <c r="T242" s="583"/>
      <c r="U242" s="583"/>
      <c r="V242" s="584"/>
      <c r="W242" s="37" t="s">
        <v>70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hidden="1" customHeight="1" x14ac:dyDescent="0.25">
      <c r="A243" s="590" t="s">
        <v>392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hidden="1" customHeight="1" x14ac:dyDescent="0.25">
      <c r="A244" s="54" t="s">
        <v>393</v>
      </c>
      <c r="B244" s="54" t="s">
        <v>394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292</v>
      </c>
      <c r="L244" s="32"/>
      <c r="M244" s="33" t="s">
        <v>293</v>
      </c>
      <c r="N244" s="33"/>
      <c r="O244" s="32">
        <v>90</v>
      </c>
      <c r="P244" s="6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395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396</v>
      </c>
      <c r="B245" s="54" t="s">
        <v>397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292</v>
      </c>
      <c r="L245" s="32"/>
      <c r="M245" s="33" t="s">
        <v>293</v>
      </c>
      <c r="N245" s="33"/>
      <c r="O245" s="32">
        <v>90</v>
      </c>
      <c r="P245" s="768" t="s">
        <v>398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395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hidden="1" customHeight="1" x14ac:dyDescent="0.25">
      <c r="A246" s="54" t="s">
        <v>396</v>
      </c>
      <c r="B246" s="54" t="s">
        <v>399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292</v>
      </c>
      <c r="L246" s="32"/>
      <c r="M246" s="33" t="s">
        <v>293</v>
      </c>
      <c r="N246" s="33"/>
      <c r="O246" s="32">
        <v>90</v>
      </c>
      <c r="P246" s="71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hidden="1" customHeight="1" x14ac:dyDescent="0.25">
      <c r="A247" s="54" t="s">
        <v>400</v>
      </c>
      <c r="B247" s="54" t="s">
        <v>401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292</v>
      </c>
      <c r="L247" s="32"/>
      <c r="M247" s="33" t="s">
        <v>293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402</v>
      </c>
      <c r="B248" s="54" t="s">
        <v>403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292</v>
      </c>
      <c r="L248" s="32"/>
      <c r="M248" s="33" t="s">
        <v>293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404</v>
      </c>
      <c r="B249" s="54" t="s">
        <v>405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292</v>
      </c>
      <c r="L249" s="32"/>
      <c r="M249" s="33" t="s">
        <v>293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idden="1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72</v>
      </c>
      <c r="Q250" s="583"/>
      <c r="R250" s="583"/>
      <c r="S250" s="583"/>
      <c r="T250" s="583"/>
      <c r="U250" s="583"/>
      <c r="V250" s="584"/>
      <c r="W250" s="37" t="s">
        <v>73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hidden="1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72</v>
      </c>
      <c r="Q251" s="583"/>
      <c r="R251" s="583"/>
      <c r="S251" s="583"/>
      <c r="T251" s="583"/>
      <c r="U251" s="583"/>
      <c r="V251" s="584"/>
      <c r="W251" s="37" t="s">
        <v>70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hidden="1" customHeight="1" x14ac:dyDescent="0.25">
      <c r="A252" s="588" t="s">
        <v>406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hidden="1" customHeight="1" x14ac:dyDescent="0.25">
      <c r="A253" s="590" t="s">
        <v>103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hidden="1" customHeight="1" x14ac:dyDescent="0.25">
      <c r="A254" s="54" t="s">
        <v>407</v>
      </c>
      <c r="B254" s="54" t="s">
        <v>408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413</v>
      </c>
      <c r="B256" s="54" t="s">
        <v>414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415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416</v>
      </c>
      <c r="B257" s="54" t="s">
        <v>417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418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419</v>
      </c>
      <c r="B258" s="54" t="s">
        <v>420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421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72</v>
      </c>
      <c r="Q259" s="583"/>
      <c r="R259" s="583"/>
      <c r="S259" s="583"/>
      <c r="T259" s="583"/>
      <c r="U259" s="583"/>
      <c r="V259" s="584"/>
      <c r="W259" s="37" t="s">
        <v>73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hidden="1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72</v>
      </c>
      <c r="Q260" s="583"/>
      <c r="R260" s="583"/>
      <c r="S260" s="583"/>
      <c r="T260" s="583"/>
      <c r="U260" s="583"/>
      <c r="V260" s="584"/>
      <c r="W260" s="37" t="s">
        <v>70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hidden="1" customHeight="1" x14ac:dyDescent="0.25">
      <c r="A261" s="588" t="s">
        <v>422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hidden="1" customHeight="1" x14ac:dyDescent="0.25">
      <c r="A262" s="590" t="s">
        <v>103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hidden="1" customHeight="1" x14ac:dyDescent="0.25">
      <c r="A263" s="54" t="s">
        <v>423</v>
      </c>
      <c r="B263" s="54" t="s">
        <v>424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425</v>
      </c>
      <c r="B264" s="54" t="s">
        <v>426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428</v>
      </c>
      <c r="B265" s="54" t="s">
        <v>429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431</v>
      </c>
      <c r="B266" s="54" t="s">
        <v>432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58" t="s">
        <v>433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72</v>
      </c>
      <c r="Q267" s="583"/>
      <c r="R267" s="583"/>
      <c r="S267" s="583"/>
      <c r="T267" s="583"/>
      <c r="U267" s="583"/>
      <c r="V267" s="584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72</v>
      </c>
      <c r="Q268" s="583"/>
      <c r="R268" s="583"/>
      <c r="S268" s="583"/>
      <c r="T268" s="583"/>
      <c r="U268" s="583"/>
      <c r="V268" s="584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8" t="s">
        <v>435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hidden="1" customHeight="1" x14ac:dyDescent="0.25">
      <c r="A270" s="590" t="s">
        <v>74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hidden="1" customHeight="1" x14ac:dyDescent="0.25">
      <c r="A271" s="54" t="s">
        <v>436</v>
      </c>
      <c r="B271" s="54" t="s">
        <v>437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438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439</v>
      </c>
      <c r="B272" s="54" t="s">
        <v>440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441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442</v>
      </c>
      <c r="B273" s="54" t="s">
        <v>443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112</v>
      </c>
      <c r="M273" s="33" t="s">
        <v>78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444</v>
      </c>
      <c r="AG273" s="64"/>
      <c r="AJ273" s="68" t="s">
        <v>113</v>
      </c>
      <c r="AK273" s="68">
        <v>33.6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72</v>
      </c>
      <c r="Q274" s="583"/>
      <c r="R274" s="583"/>
      <c r="S274" s="583"/>
      <c r="T274" s="583"/>
      <c r="U274" s="583"/>
      <c r="V274" s="584"/>
      <c r="W274" s="37" t="s">
        <v>73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hidden="1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72</v>
      </c>
      <c r="Q275" s="583"/>
      <c r="R275" s="583"/>
      <c r="S275" s="583"/>
      <c r="T275" s="583"/>
      <c r="U275" s="583"/>
      <c r="V275" s="584"/>
      <c r="W275" s="37" t="s">
        <v>70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hidden="1" customHeight="1" x14ac:dyDescent="0.25">
      <c r="A276" s="588" t="s">
        <v>445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hidden="1" customHeight="1" x14ac:dyDescent="0.25">
      <c r="A277" s="590" t="s">
        <v>64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hidden="1" customHeight="1" x14ac:dyDescent="0.25">
      <c r="A278" s="54" t="s">
        <v>446</v>
      </c>
      <c r="B278" s="54" t="s">
        <v>447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448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72</v>
      </c>
      <c r="Q279" s="583"/>
      <c r="R279" s="583"/>
      <c r="S279" s="583"/>
      <c r="T279" s="583"/>
      <c r="U279" s="583"/>
      <c r="V279" s="584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72</v>
      </c>
      <c r="Q280" s="583"/>
      <c r="R280" s="583"/>
      <c r="S280" s="583"/>
      <c r="T280" s="583"/>
      <c r="U280" s="583"/>
      <c r="V280" s="584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74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hidden="1" customHeight="1" x14ac:dyDescent="0.25">
      <c r="A282" s="54" t="s">
        <v>449</v>
      </c>
      <c r="B282" s="54" t="s">
        <v>450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451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72</v>
      </c>
      <c r="Q283" s="583"/>
      <c r="R283" s="583"/>
      <c r="S283" s="583"/>
      <c r="T283" s="583"/>
      <c r="U283" s="583"/>
      <c r="V283" s="584"/>
      <c r="W283" s="37" t="s">
        <v>73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72</v>
      </c>
      <c r="Q284" s="583"/>
      <c r="R284" s="583"/>
      <c r="S284" s="583"/>
      <c r="T284" s="583"/>
      <c r="U284" s="583"/>
      <c r="V284" s="584"/>
      <c r="W284" s="37" t="s">
        <v>70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8" t="s">
        <v>452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hidden="1" customHeight="1" x14ac:dyDescent="0.25">
      <c r="A286" s="590" t="s">
        <v>103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hidden="1" customHeight="1" x14ac:dyDescent="0.25">
      <c r="A287" s="54" t="s">
        <v>453</v>
      </c>
      <c r="B287" s="54" t="s">
        <v>454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455</v>
      </c>
      <c r="AB287" s="57"/>
      <c r="AC287" s="333" t="s">
        <v>456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72</v>
      </c>
      <c r="Q288" s="583"/>
      <c r="R288" s="583"/>
      <c r="S288" s="583"/>
      <c r="T288" s="583"/>
      <c r="U288" s="583"/>
      <c r="V288" s="584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72</v>
      </c>
      <c r="Q289" s="583"/>
      <c r="R289" s="583"/>
      <c r="S289" s="583"/>
      <c r="T289" s="583"/>
      <c r="U289" s="583"/>
      <c r="V289" s="584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8" t="s">
        <v>457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hidden="1" customHeight="1" x14ac:dyDescent="0.25">
      <c r="A291" s="590" t="s">
        <v>103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hidden="1" customHeight="1" x14ac:dyDescent="0.25">
      <c r="A292" s="54" t="s">
        <v>458</v>
      </c>
      <c r="B292" s="54" t="s">
        <v>459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4301012016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0</v>
      </c>
      <c r="Y293" s="574">
        <f t="shared" si="48"/>
        <v>0</v>
      </c>
      <c r="Z293" s="36" t="str">
        <f>IFERROR(IF(Y293=0,"",ROUNDUP(Y293/H293,0)*0.01898),"")</f>
        <v/>
      </c>
      <c r="AA293" s="56"/>
      <c r="AB293" s="57"/>
      <c r="AC293" s="337" t="s">
        <v>463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hidden="1" customHeight="1" x14ac:dyDescent="0.25">
      <c r="A294" s="54" t="s">
        <v>461</v>
      </c>
      <c r="B294" s="54" t="s">
        <v>464</v>
      </c>
      <c r="C294" s="31">
        <v>4301011911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11.28</v>
      </c>
      <c r="J294" s="32">
        <v>48</v>
      </c>
      <c r="K294" s="32" t="s">
        <v>106</v>
      </c>
      <c r="L294" s="32"/>
      <c r="M294" s="33" t="s">
        <v>465</v>
      </c>
      <c r="N294" s="33"/>
      <c r="O294" s="32">
        <v>55</v>
      </c>
      <c r="P294" s="8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IFERROR(IF(Y294=0,"",ROUNDUP(Y294/H294,0)*0.02039),"")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hidden="1" customHeight="1" x14ac:dyDescent="0.25">
      <c r="A295" s="54" t="s">
        <v>467</v>
      </c>
      <c r="B295" s="54" t="s">
        <v>468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470</v>
      </c>
      <c r="B296" s="54" t="s">
        <v>471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460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hidden="1" customHeight="1" x14ac:dyDescent="0.25">
      <c r="A297" s="54" t="s">
        <v>472</v>
      </c>
      <c r="B297" s="54" t="s">
        <v>473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idden="1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72</v>
      </c>
      <c r="Q298" s="583"/>
      <c r="R298" s="583"/>
      <c r="S298" s="583"/>
      <c r="T298" s="583"/>
      <c r="U298" s="583"/>
      <c r="V298" s="584"/>
      <c r="W298" s="37" t="s">
        <v>73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hidden="1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72</v>
      </c>
      <c r="Q299" s="583"/>
      <c r="R299" s="583"/>
      <c r="S299" s="583"/>
      <c r="T299" s="583"/>
      <c r="U299" s="583"/>
      <c r="V299" s="584"/>
      <c r="W299" s="37" t="s">
        <v>70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hidden="1" customHeight="1" x14ac:dyDescent="0.25">
      <c r="A300" s="590" t="s">
        <v>64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hidden="1" customHeight="1" x14ac:dyDescent="0.25">
      <c r="A301" s="54" t="s">
        <v>475</v>
      </c>
      <c r="B301" s="54" t="s">
        <v>476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hidden="1" customHeight="1" x14ac:dyDescent="0.25">
      <c r="A304" s="54" t="s">
        <v>484</v>
      </c>
      <c r="B304" s="54" t="s">
        <v>485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486</v>
      </c>
      <c r="B305" s="54" t="s">
        <v>487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489</v>
      </c>
      <c r="B306" s="54" t="s">
        <v>490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491</v>
      </c>
      <c r="B307" s="54" t="s">
        <v>492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idden="1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72</v>
      </c>
      <c r="Q308" s="583"/>
      <c r="R308" s="583"/>
      <c r="S308" s="583"/>
      <c r="T308" s="583"/>
      <c r="U308" s="583"/>
      <c r="V308" s="584"/>
      <c r="W308" s="37" t="s">
        <v>73</v>
      </c>
      <c r="X308" s="575">
        <f>IFERROR(X301/H301,"0")+IFERROR(X302/H302,"0")+IFERROR(X303/H303,"0")+IFERROR(X304/H304,"0")+IFERROR(X305/H305,"0")+IFERROR(X306/H306,"0")+IFERROR(X307/H307,"0")</f>
        <v>0</v>
      </c>
      <c r="Y308" s="575">
        <f>IFERROR(Y301/H301,"0")+IFERROR(Y302/H302,"0")+IFERROR(Y303/H303,"0")+IFERROR(Y304/H304,"0")+IFERROR(Y305/H305,"0")+IFERROR(Y306/H306,"0")+IFERROR(Y307/H307,"0")</f>
        <v>0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6"/>
      <c r="AB308" s="576"/>
      <c r="AC308" s="576"/>
    </row>
    <row r="309" spans="1:68" hidden="1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72</v>
      </c>
      <c r="Q309" s="583"/>
      <c r="R309" s="583"/>
      <c r="S309" s="583"/>
      <c r="T309" s="583"/>
      <c r="U309" s="583"/>
      <c r="V309" s="584"/>
      <c r="W309" s="37" t="s">
        <v>70</v>
      </c>
      <c r="X309" s="575">
        <f>IFERROR(SUM(X301:X307),"0")</f>
        <v>0</v>
      </c>
      <c r="Y309" s="575">
        <f>IFERROR(SUM(Y301:Y307),"0")</f>
        <v>0</v>
      </c>
      <c r="Z309" s="37"/>
      <c r="AA309" s="576"/>
      <c r="AB309" s="576"/>
      <c r="AC309" s="576"/>
    </row>
    <row r="310" spans="1:68" ht="14.25" hidden="1" customHeight="1" x14ac:dyDescent="0.25">
      <c r="A310" s="590" t="s">
        <v>74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hidden="1" customHeight="1" x14ac:dyDescent="0.25">
      <c r="A311" s="54" t="s">
        <v>494</v>
      </c>
      <c r="B311" s="54" t="s">
        <v>495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500</v>
      </c>
      <c r="B313" s="54" t="s">
        <v>501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503</v>
      </c>
      <c r="B314" s="54" t="s">
        <v>504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506</v>
      </c>
      <c r="B315" s="54" t="s">
        <v>507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72</v>
      </c>
      <c r="Q316" s="583"/>
      <c r="R316" s="583"/>
      <c r="S316" s="583"/>
      <c r="T316" s="583"/>
      <c r="U316" s="583"/>
      <c r="V316" s="584"/>
      <c r="W316" s="37" t="s">
        <v>73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hidden="1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72</v>
      </c>
      <c r="Q317" s="583"/>
      <c r="R317" s="583"/>
      <c r="S317" s="583"/>
      <c r="T317" s="583"/>
      <c r="U317" s="583"/>
      <c r="V317" s="584"/>
      <c r="W317" s="37" t="s">
        <v>70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hidden="1" customHeight="1" x14ac:dyDescent="0.25">
      <c r="A318" s="590" t="s">
        <v>174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hidden="1" customHeight="1" x14ac:dyDescent="0.25">
      <c r="A319" s="54" t="s">
        <v>509</v>
      </c>
      <c r="B319" s="54" t="s">
        <v>510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512</v>
      </c>
      <c r="B320" s="54" t="s">
        <v>513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0</v>
      </c>
      <c r="Y320" s="574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hidden="1" customHeight="1" x14ac:dyDescent="0.25">
      <c r="A321" s="54" t="s">
        <v>515</v>
      </c>
      <c r="B321" s="54" t="s">
        <v>516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72</v>
      </c>
      <c r="Q322" s="583"/>
      <c r="R322" s="583"/>
      <c r="S322" s="583"/>
      <c r="T322" s="583"/>
      <c r="U322" s="583"/>
      <c r="V322" s="584"/>
      <c r="W322" s="37" t="s">
        <v>73</v>
      </c>
      <c r="X322" s="575">
        <f>IFERROR(X319/H319,"0")+IFERROR(X320/H320,"0")+IFERROR(X321/H321,"0")</f>
        <v>0</v>
      </c>
      <c r="Y322" s="575">
        <f>IFERROR(Y319/H319,"0")+IFERROR(Y320/H320,"0")+IFERROR(Y321/H321,"0")</f>
        <v>0</v>
      </c>
      <c r="Z322" s="575">
        <f>IFERROR(IF(Z319="",0,Z319),"0")+IFERROR(IF(Z320="",0,Z320),"0")+IFERROR(IF(Z321="",0,Z321),"0")</f>
        <v>0</v>
      </c>
      <c r="AA322" s="576"/>
      <c r="AB322" s="576"/>
      <c r="AC322" s="576"/>
    </row>
    <row r="323" spans="1:68" hidden="1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72</v>
      </c>
      <c r="Q323" s="583"/>
      <c r="R323" s="583"/>
      <c r="S323" s="583"/>
      <c r="T323" s="583"/>
      <c r="U323" s="583"/>
      <c r="V323" s="584"/>
      <c r="W323" s="37" t="s">
        <v>70</v>
      </c>
      <c r="X323" s="575">
        <f>IFERROR(SUM(X319:X321),"0")</f>
        <v>0</v>
      </c>
      <c r="Y323" s="575">
        <f>IFERROR(SUM(Y319:Y321),"0")</f>
        <v>0</v>
      </c>
      <c r="Z323" s="37"/>
      <c r="AA323" s="576"/>
      <c r="AB323" s="576"/>
      <c r="AC323" s="576"/>
    </row>
    <row r="324" spans="1:68" ht="14.25" hidden="1" customHeight="1" x14ac:dyDescent="0.25">
      <c r="A324" s="590" t="s">
        <v>95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hidden="1" customHeight="1" x14ac:dyDescent="0.25">
      <c r="A325" s="54" t="s">
        <v>518</v>
      </c>
      <c r="B325" s="54" t="s">
        <v>519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4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522</v>
      </c>
      <c r="B326" s="54" t="s">
        <v>523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33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526</v>
      </c>
      <c r="B327" s="54" t="s">
        <v>527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86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529</v>
      </c>
      <c r="B328" s="54" t="s">
        <v>530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532</v>
      </c>
      <c r="B329" s="54" t="s">
        <v>533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72</v>
      </c>
      <c r="Q330" s="583"/>
      <c r="R330" s="583"/>
      <c r="S330" s="583"/>
      <c r="T330" s="583"/>
      <c r="U330" s="583"/>
      <c r="V330" s="584"/>
      <c r="W330" s="37" t="s">
        <v>73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hidden="1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72</v>
      </c>
      <c r="Q331" s="583"/>
      <c r="R331" s="583"/>
      <c r="S331" s="583"/>
      <c r="T331" s="583"/>
      <c r="U331" s="583"/>
      <c r="V331" s="584"/>
      <c r="W331" s="37" t="s">
        <v>70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hidden="1" customHeight="1" x14ac:dyDescent="0.25">
      <c r="A332" s="590" t="s">
        <v>534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hidden="1" customHeight="1" x14ac:dyDescent="0.25">
      <c r="A333" s="54" t="s">
        <v>535</v>
      </c>
      <c r="B333" s="54" t="s">
        <v>536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539</v>
      </c>
      <c r="B334" s="54" t="s">
        <v>540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72</v>
      </c>
      <c r="Q336" s="583"/>
      <c r="R336" s="583"/>
      <c r="S336" s="583"/>
      <c r="T336" s="583"/>
      <c r="U336" s="583"/>
      <c r="V336" s="584"/>
      <c r="W336" s="37" t="s">
        <v>73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hidden="1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72</v>
      </c>
      <c r="Q337" s="583"/>
      <c r="R337" s="583"/>
      <c r="S337" s="583"/>
      <c r="T337" s="583"/>
      <c r="U337" s="583"/>
      <c r="V337" s="584"/>
      <c r="W337" s="37" t="s">
        <v>70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hidden="1" customHeight="1" x14ac:dyDescent="0.25">
      <c r="A338" s="588" t="s">
        <v>543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hidden="1" customHeight="1" x14ac:dyDescent="0.25">
      <c r="A339" s="590" t="s">
        <v>74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customHeight="1" x14ac:dyDescent="0.25">
      <c r="A340" s="54" t="s">
        <v>544</v>
      </c>
      <c r="B340" s="54" t="s">
        <v>545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15</v>
      </c>
      <c r="Y340" s="574">
        <f>IFERROR(IF(X340="",0,CEILING((X340/$H340),1)*$H340),"")</f>
        <v>16.2</v>
      </c>
      <c r="Z340" s="36">
        <f>IFERROR(IF(Y340=0,"",ROUNDUP(Y340/H340,0)*0.01898),"")</f>
        <v>3.7960000000000001E-2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15.961111111111112</v>
      </c>
      <c r="BN340" s="64">
        <f>IFERROR(Y340*I340/H340,"0")</f>
        <v>17.238</v>
      </c>
      <c r="BO340" s="64">
        <f>IFERROR(1/J340*(X340/H340),"0")</f>
        <v>2.8935185185185185E-2</v>
      </c>
      <c r="BP340" s="64">
        <f>IFERROR(1/J340*(Y340/H340),"0")</f>
        <v>3.125E-2</v>
      </c>
    </row>
    <row r="341" spans="1:68" ht="27" customHeight="1" x14ac:dyDescent="0.25">
      <c r="A341" s="54" t="s">
        <v>547</v>
      </c>
      <c r="B341" s="54" t="s">
        <v>548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14.7</v>
      </c>
      <c r="Y341" s="574">
        <f>IFERROR(IF(X341="",0,CEILING((X341/$H341),1)*$H341),"")</f>
        <v>14.700000000000001</v>
      </c>
      <c r="Z341" s="36">
        <f>IFERROR(IF(Y341=0,"",ROUNDUP(Y341/H341,0)*0.00651),"")</f>
        <v>4.5569999999999999E-2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16.463999999999999</v>
      </c>
      <c r="BN341" s="64">
        <f>IFERROR(Y341*I341/H341,"0")</f>
        <v>16.463999999999999</v>
      </c>
      <c r="BO341" s="64">
        <f>IFERROR(1/J341*(X341/H341),"0")</f>
        <v>3.8461538461538457E-2</v>
      </c>
      <c r="BP341" s="64">
        <f>IFERROR(1/J341*(Y341/H341),"0")</f>
        <v>3.8461538461538464E-2</v>
      </c>
    </row>
    <row r="342" spans="1:68" ht="27" hidden="1" customHeight="1" x14ac:dyDescent="0.25">
      <c r="A342" s="54" t="s">
        <v>550</v>
      </c>
      <c r="B342" s="54" t="s">
        <v>551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72</v>
      </c>
      <c r="Q343" s="583"/>
      <c r="R343" s="583"/>
      <c r="S343" s="583"/>
      <c r="T343" s="583"/>
      <c r="U343" s="583"/>
      <c r="V343" s="584"/>
      <c r="W343" s="37" t="s">
        <v>73</v>
      </c>
      <c r="X343" s="575">
        <f>IFERROR(X340/H340,"0")+IFERROR(X341/H341,"0")+IFERROR(X342/H342,"0")</f>
        <v>8.8518518518518512</v>
      </c>
      <c r="Y343" s="575">
        <f>IFERROR(Y340/H340,"0")+IFERROR(Y341/H341,"0")+IFERROR(Y342/H342,"0")</f>
        <v>9</v>
      </c>
      <c r="Z343" s="575">
        <f>IFERROR(IF(Z340="",0,Z340),"0")+IFERROR(IF(Z341="",0,Z341),"0")+IFERROR(IF(Z342="",0,Z342),"0")</f>
        <v>8.3529999999999993E-2</v>
      </c>
      <c r="AA343" s="576"/>
      <c r="AB343" s="576"/>
      <c r="AC343" s="576"/>
    </row>
    <row r="344" spans="1:68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72</v>
      </c>
      <c r="Q344" s="583"/>
      <c r="R344" s="583"/>
      <c r="S344" s="583"/>
      <c r="T344" s="583"/>
      <c r="U344" s="583"/>
      <c r="V344" s="584"/>
      <c r="W344" s="37" t="s">
        <v>70</v>
      </c>
      <c r="X344" s="575">
        <f>IFERROR(SUM(X340:X342),"0")</f>
        <v>29.7</v>
      </c>
      <c r="Y344" s="575">
        <f>IFERROR(SUM(Y340:Y342),"0")</f>
        <v>30.9</v>
      </c>
      <c r="Z344" s="37"/>
      <c r="AA344" s="576"/>
      <c r="AB344" s="576"/>
      <c r="AC344" s="576"/>
    </row>
    <row r="345" spans="1:68" ht="27.75" hidden="1" customHeight="1" x14ac:dyDescent="0.2">
      <c r="A345" s="655" t="s">
        <v>553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48"/>
      <c r="AB345" s="48"/>
      <c r="AC345" s="48"/>
    </row>
    <row r="346" spans="1:68" ht="16.5" hidden="1" customHeight="1" x14ac:dyDescent="0.25">
      <c r="A346" s="588" t="s">
        <v>554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hidden="1" customHeight="1" x14ac:dyDescent="0.25">
      <c r="A347" s="590" t="s">
        <v>103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customHeight="1" x14ac:dyDescent="0.25">
      <c r="A348" s="54" t="s">
        <v>555</v>
      </c>
      <c r="B348" s="54" t="s">
        <v>556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150</v>
      </c>
      <c r="Y348" s="574">
        <f t="shared" ref="Y348:Y354" si="58">IFERROR(IF(X348="",0,CEILING((X348/$H348),1)*$H348),"")</f>
        <v>150</v>
      </c>
      <c r="Z348" s="36">
        <f>IFERROR(IF(Y348=0,"",ROUNDUP(Y348/H348,0)*0.02175),"")</f>
        <v>0.21749999999999997</v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ref="BM348:BM354" si="59">IFERROR(X348*I348/H348,"0")</f>
        <v>154.80000000000001</v>
      </c>
      <c r="BN348" s="64">
        <f t="shared" ref="BN348:BN354" si="60">IFERROR(Y348*I348/H348,"0")</f>
        <v>154.80000000000001</v>
      </c>
      <c r="BO348" s="64">
        <f t="shared" ref="BO348:BO354" si="61">IFERROR(1/J348*(X348/H348),"0")</f>
        <v>0.20833333333333331</v>
      </c>
      <c r="BP348" s="64">
        <f t="shared" ref="BP348:BP354" si="62">IFERROR(1/J348*(Y348/H348),"0")</f>
        <v>0.20833333333333331</v>
      </c>
    </row>
    <row r="349" spans="1:68" ht="27" customHeight="1" x14ac:dyDescent="0.25">
      <c r="A349" s="54" t="s">
        <v>558</v>
      </c>
      <c r="B349" s="54" t="s">
        <v>559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125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30</v>
      </c>
      <c r="Y349" s="574">
        <f t="shared" si="58"/>
        <v>30</v>
      </c>
      <c r="Z349" s="36">
        <f>IFERROR(IF(Y349=0,"",ROUNDUP(Y349/H349,0)*0.02175),"")</f>
        <v>4.3499999999999997E-2</v>
      </c>
      <c r="AA349" s="56"/>
      <c r="AB349" s="57"/>
      <c r="AC349" s="401" t="s">
        <v>560</v>
      </c>
      <c r="AG349" s="64"/>
      <c r="AJ349" s="68" t="s">
        <v>127</v>
      </c>
      <c r="AK349" s="68">
        <v>720</v>
      </c>
      <c r="BB349" s="402" t="s">
        <v>1</v>
      </c>
      <c r="BM349" s="64">
        <f t="shared" si="59"/>
        <v>30.96</v>
      </c>
      <c r="BN349" s="64">
        <f t="shared" si="60"/>
        <v>30.96</v>
      </c>
      <c r="BO349" s="64">
        <f t="shared" si="61"/>
        <v>4.1666666666666664E-2</v>
      </c>
      <c r="BP349" s="64">
        <f t="shared" si="62"/>
        <v>4.1666666666666664E-2</v>
      </c>
    </row>
    <row r="350" spans="1:68" ht="27" customHeight="1" x14ac:dyDescent="0.25">
      <c r="A350" s="54" t="s">
        <v>561</v>
      </c>
      <c r="B350" s="54" t="s">
        <v>562</v>
      </c>
      <c r="C350" s="31">
        <v>4301011832</v>
      </c>
      <c r="D350" s="580">
        <v>4607091383997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/>
      <c r="M350" s="33" t="s">
        <v>93</v>
      </c>
      <c r="N350" s="33"/>
      <c r="O350" s="32">
        <v>60</v>
      </c>
      <c r="P350" s="6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225</v>
      </c>
      <c r="Y350" s="574">
        <f t="shared" si="58"/>
        <v>225</v>
      </c>
      <c r="Z350" s="36">
        <f>IFERROR(IF(Y350=0,"",ROUNDUP(Y350/H350,0)*0.02175),"")</f>
        <v>0.32624999999999998</v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9"/>
        <v>232.2</v>
      </c>
      <c r="BN350" s="64">
        <f t="shared" si="60"/>
        <v>232.2</v>
      </c>
      <c r="BO350" s="64">
        <f t="shared" si="61"/>
        <v>0.3125</v>
      </c>
      <c r="BP350" s="64">
        <f t="shared" si="62"/>
        <v>0.3125</v>
      </c>
    </row>
    <row r="351" spans="1:68" ht="37.5" hidden="1" customHeight="1" x14ac:dyDescent="0.25">
      <c r="A351" s="54" t="s">
        <v>564</v>
      </c>
      <c r="B351" s="54" t="s">
        <v>565</v>
      </c>
      <c r="C351" s="31">
        <v>4301011867</v>
      </c>
      <c r="D351" s="580">
        <v>4680115884830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566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hidden="1" customHeight="1" x14ac:dyDescent="0.25">
      <c r="A352" s="54" t="s">
        <v>567</v>
      </c>
      <c r="B352" s="54" t="s">
        <v>568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570</v>
      </c>
      <c r="B353" s="54" t="s">
        <v>571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hidden="1" customHeight="1" x14ac:dyDescent="0.25">
      <c r="A354" s="54" t="s">
        <v>572</v>
      </c>
      <c r="B354" s="54" t="s">
        <v>573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72</v>
      </c>
      <c r="Q355" s="583"/>
      <c r="R355" s="583"/>
      <c r="S355" s="583"/>
      <c r="T355" s="583"/>
      <c r="U355" s="583"/>
      <c r="V355" s="584"/>
      <c r="W355" s="37" t="s">
        <v>73</v>
      </c>
      <c r="X355" s="575">
        <f>IFERROR(X348/H348,"0")+IFERROR(X349/H349,"0")+IFERROR(X350/H350,"0")+IFERROR(X351/H351,"0")+IFERROR(X352/H352,"0")+IFERROR(X353/H353,"0")+IFERROR(X354/H354,"0")</f>
        <v>27</v>
      </c>
      <c r="Y355" s="575">
        <f>IFERROR(Y348/H348,"0")+IFERROR(Y349/H349,"0")+IFERROR(Y350/H350,"0")+IFERROR(Y351/H351,"0")+IFERROR(Y352/H352,"0")+IFERROR(Y353/H353,"0")+IFERROR(Y354/H354,"0")</f>
        <v>27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0.58724999999999994</v>
      </c>
      <c r="AA355" s="576"/>
      <c r="AB355" s="576"/>
      <c r="AC355" s="576"/>
    </row>
    <row r="356" spans="1:68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72</v>
      </c>
      <c r="Q356" s="583"/>
      <c r="R356" s="583"/>
      <c r="S356" s="583"/>
      <c r="T356" s="583"/>
      <c r="U356" s="583"/>
      <c r="V356" s="584"/>
      <c r="W356" s="37" t="s">
        <v>70</v>
      </c>
      <c r="X356" s="575">
        <f>IFERROR(SUM(X348:X354),"0")</f>
        <v>405</v>
      </c>
      <c r="Y356" s="575">
        <f>IFERROR(SUM(Y348:Y354),"0")</f>
        <v>405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139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customHeight="1" x14ac:dyDescent="0.25">
      <c r="A358" s="54" t="s">
        <v>574</v>
      </c>
      <c r="B358" s="54" t="s">
        <v>575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125</v>
      </c>
      <c r="M358" s="33" t="s">
        <v>107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150</v>
      </c>
      <c r="Y358" s="574">
        <f>IFERROR(IF(X358="",0,CEILING((X358/$H358),1)*$H358),"")</f>
        <v>150</v>
      </c>
      <c r="Z358" s="36">
        <f>IFERROR(IF(Y358=0,"",ROUNDUP(Y358/H358,0)*0.02175),"")</f>
        <v>0.21749999999999997</v>
      </c>
      <c r="AA358" s="56"/>
      <c r="AB358" s="57"/>
      <c r="AC358" s="413" t="s">
        <v>576</v>
      </c>
      <c r="AG358" s="64"/>
      <c r="AJ358" s="68" t="s">
        <v>127</v>
      </c>
      <c r="AK358" s="68">
        <v>720</v>
      </c>
      <c r="BB358" s="414" t="s">
        <v>1</v>
      </c>
      <c r="BM358" s="64">
        <f>IFERROR(X358*I358/H358,"0")</f>
        <v>154.80000000000001</v>
      </c>
      <c r="BN358" s="64">
        <f>IFERROR(Y358*I358/H358,"0")</f>
        <v>154.80000000000001</v>
      </c>
      <c r="BO358" s="64">
        <f>IFERROR(1/J358*(X358/H358),"0")</f>
        <v>0.20833333333333331</v>
      </c>
      <c r="BP358" s="64">
        <f>IFERROR(1/J358*(Y358/H358),"0")</f>
        <v>0.20833333333333331</v>
      </c>
    </row>
    <row r="359" spans="1:68" ht="16.5" hidden="1" customHeight="1" x14ac:dyDescent="0.25">
      <c r="A359" s="54" t="s">
        <v>577</v>
      </c>
      <c r="B359" s="54" t="s">
        <v>578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72</v>
      </c>
      <c r="Q360" s="583"/>
      <c r="R360" s="583"/>
      <c r="S360" s="583"/>
      <c r="T360" s="583"/>
      <c r="U360" s="583"/>
      <c r="V360" s="584"/>
      <c r="W360" s="37" t="s">
        <v>73</v>
      </c>
      <c r="X360" s="575">
        <f>IFERROR(X358/H358,"0")+IFERROR(X359/H359,"0")</f>
        <v>10</v>
      </c>
      <c r="Y360" s="575">
        <f>IFERROR(Y358/H358,"0")+IFERROR(Y359/H359,"0")</f>
        <v>10</v>
      </c>
      <c r="Z360" s="575">
        <f>IFERROR(IF(Z358="",0,Z358),"0")+IFERROR(IF(Z359="",0,Z359),"0")</f>
        <v>0.21749999999999997</v>
      </c>
      <c r="AA360" s="576"/>
      <c r="AB360" s="576"/>
      <c r="AC360" s="576"/>
    </row>
    <row r="361" spans="1:68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72</v>
      </c>
      <c r="Q361" s="583"/>
      <c r="R361" s="583"/>
      <c r="S361" s="583"/>
      <c r="T361" s="583"/>
      <c r="U361" s="583"/>
      <c r="V361" s="584"/>
      <c r="W361" s="37" t="s">
        <v>70</v>
      </c>
      <c r="X361" s="575">
        <f>IFERROR(SUM(X358:X359),"0")</f>
        <v>150</v>
      </c>
      <c r="Y361" s="575">
        <f>IFERROR(SUM(Y358:Y359),"0")</f>
        <v>150</v>
      </c>
      <c r="Z361" s="37"/>
      <c r="AA361" s="576"/>
      <c r="AB361" s="576"/>
      <c r="AC361" s="576"/>
    </row>
    <row r="362" spans="1:68" ht="14.25" hidden="1" customHeight="1" x14ac:dyDescent="0.25">
      <c r="A362" s="590" t="s">
        <v>74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hidden="1" customHeight="1" x14ac:dyDescent="0.25">
      <c r="A363" s="54" t="s">
        <v>579</v>
      </c>
      <c r="B363" s="54" t="s">
        <v>580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582</v>
      </c>
      <c r="B364" s="54" t="s">
        <v>583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72</v>
      </c>
      <c r="Q365" s="583"/>
      <c r="R365" s="583"/>
      <c r="S365" s="583"/>
      <c r="T365" s="583"/>
      <c r="U365" s="583"/>
      <c r="V365" s="584"/>
      <c r="W365" s="37" t="s">
        <v>73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hidden="1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72</v>
      </c>
      <c r="Q366" s="583"/>
      <c r="R366" s="583"/>
      <c r="S366" s="583"/>
      <c r="T366" s="583"/>
      <c r="U366" s="583"/>
      <c r="V366" s="584"/>
      <c r="W366" s="37" t="s">
        <v>70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hidden="1" customHeight="1" x14ac:dyDescent="0.25">
      <c r="A367" s="590" t="s">
        <v>174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customHeight="1" x14ac:dyDescent="0.25">
      <c r="A368" s="54" t="s">
        <v>585</v>
      </c>
      <c r="B368" s="54" t="s">
        <v>586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18</v>
      </c>
      <c r="Y368" s="574">
        <f>IFERROR(IF(X368="",0,CEILING((X368/$H368),1)*$H368),"")</f>
        <v>18</v>
      </c>
      <c r="Z368" s="36">
        <f>IFERROR(IF(Y368=0,"",ROUNDUP(Y368/H368,0)*0.01898),"")</f>
        <v>3.7960000000000001E-2</v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19.038</v>
      </c>
      <c r="BN368" s="64">
        <f>IFERROR(Y368*I368/H368,"0")</f>
        <v>19.038</v>
      </c>
      <c r="BO368" s="64">
        <f>IFERROR(1/J368*(X368/H368),"0")</f>
        <v>3.125E-2</v>
      </c>
      <c r="BP368" s="64">
        <f>IFERROR(1/J368*(Y368/H368),"0")</f>
        <v>3.125E-2</v>
      </c>
    </row>
    <row r="369" spans="1:68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72</v>
      </c>
      <c r="Q369" s="583"/>
      <c r="R369" s="583"/>
      <c r="S369" s="583"/>
      <c r="T369" s="583"/>
      <c r="U369" s="583"/>
      <c r="V369" s="584"/>
      <c r="W369" s="37" t="s">
        <v>73</v>
      </c>
      <c r="X369" s="575">
        <f>IFERROR(X368/H368,"0")</f>
        <v>2</v>
      </c>
      <c r="Y369" s="575">
        <f>IFERROR(Y368/H368,"0")</f>
        <v>2</v>
      </c>
      <c r="Z369" s="575">
        <f>IFERROR(IF(Z368="",0,Z368),"0")</f>
        <v>3.7960000000000001E-2</v>
      </c>
      <c r="AA369" s="576"/>
      <c r="AB369" s="576"/>
      <c r="AC369" s="576"/>
    </row>
    <row r="370" spans="1:68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72</v>
      </c>
      <c r="Q370" s="583"/>
      <c r="R370" s="583"/>
      <c r="S370" s="583"/>
      <c r="T370" s="583"/>
      <c r="U370" s="583"/>
      <c r="V370" s="584"/>
      <c r="W370" s="37" t="s">
        <v>70</v>
      </c>
      <c r="X370" s="575">
        <f>IFERROR(SUM(X368:X368),"0")</f>
        <v>18</v>
      </c>
      <c r="Y370" s="575">
        <f>IFERROR(SUM(Y368:Y368),"0")</f>
        <v>18</v>
      </c>
      <c r="Z370" s="37"/>
      <c r="AA370" s="576"/>
      <c r="AB370" s="576"/>
      <c r="AC370" s="576"/>
    </row>
    <row r="371" spans="1:68" ht="16.5" hidden="1" customHeight="1" x14ac:dyDescent="0.25">
      <c r="A371" s="588" t="s">
        <v>588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hidden="1" customHeight="1" x14ac:dyDescent="0.25">
      <c r="A372" s="590" t="s">
        <v>103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customHeight="1" x14ac:dyDescent="0.25">
      <c r="A373" s="54" t="s">
        <v>589</v>
      </c>
      <c r="B373" s="54" t="s">
        <v>590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16</v>
      </c>
      <c r="Y373" s="574">
        <f>IFERROR(IF(X373="",0,CEILING((X373/$H373),1)*$H373),"")</f>
        <v>21.6</v>
      </c>
      <c r="Z373" s="36">
        <f>IFERROR(IF(Y373=0,"",ROUNDUP(Y373/H373,0)*0.01898),"")</f>
        <v>3.7960000000000001E-2</v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16.644444444444442</v>
      </c>
      <c r="BN373" s="64">
        <f>IFERROR(Y373*I373/H373,"0")</f>
        <v>22.47</v>
      </c>
      <c r="BO373" s="64">
        <f>IFERROR(1/J373*(X373/H373),"0")</f>
        <v>2.3148148148148147E-2</v>
      </c>
      <c r="BP373" s="64">
        <f>IFERROR(1/J373*(Y373/H373),"0")</f>
        <v>3.125E-2</v>
      </c>
    </row>
    <row r="374" spans="1:68" ht="37.5" customHeight="1" x14ac:dyDescent="0.25">
      <c r="A374" s="54" t="s">
        <v>592</v>
      </c>
      <c r="B374" s="54" t="s">
        <v>593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10</v>
      </c>
      <c r="Y374" s="574">
        <f>IFERROR(IF(X374="",0,CEILING((X374/$H374),1)*$H374),"")</f>
        <v>10.8</v>
      </c>
      <c r="Z374" s="36">
        <f>IFERROR(IF(Y374=0,"",ROUNDUP(Y374/H374,0)*0.01898),"")</f>
        <v>1.898E-2</v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10.402777777777777</v>
      </c>
      <c r="BN374" s="64">
        <f>IFERROR(Y374*I374/H374,"0")</f>
        <v>11.234999999999999</v>
      </c>
      <c r="BO374" s="64">
        <f>IFERROR(1/J374*(X374/H374),"0")</f>
        <v>1.4467592592592591E-2</v>
      </c>
      <c r="BP374" s="64">
        <f>IFERROR(1/J374*(Y374/H374),"0")</f>
        <v>1.5625E-2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597</v>
      </c>
      <c r="B376" s="54" t="s">
        <v>598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72</v>
      </c>
      <c r="Q377" s="583"/>
      <c r="R377" s="583"/>
      <c r="S377" s="583"/>
      <c r="T377" s="583"/>
      <c r="U377" s="583"/>
      <c r="V377" s="584"/>
      <c r="W377" s="37" t="s">
        <v>73</v>
      </c>
      <c r="X377" s="575">
        <f>IFERROR(X373/H373,"0")+IFERROR(X374/H374,"0")+IFERROR(X375/H375,"0")+IFERROR(X376/H376,"0")</f>
        <v>2.4074074074074074</v>
      </c>
      <c r="Y377" s="575">
        <f>IFERROR(Y373/H373,"0")+IFERROR(Y374/H374,"0")+IFERROR(Y375/H375,"0")+IFERROR(Y376/H376,"0")</f>
        <v>3</v>
      </c>
      <c r="Z377" s="575">
        <f>IFERROR(IF(Z373="",0,Z373),"0")+IFERROR(IF(Z374="",0,Z374),"0")+IFERROR(IF(Z375="",0,Z375),"0")+IFERROR(IF(Z376="",0,Z376),"0")</f>
        <v>5.6940000000000004E-2</v>
      </c>
      <c r="AA377" s="576"/>
      <c r="AB377" s="576"/>
      <c r="AC377" s="576"/>
    </row>
    <row r="378" spans="1:68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72</v>
      </c>
      <c r="Q378" s="583"/>
      <c r="R378" s="583"/>
      <c r="S378" s="583"/>
      <c r="T378" s="583"/>
      <c r="U378" s="583"/>
      <c r="V378" s="584"/>
      <c r="W378" s="37" t="s">
        <v>70</v>
      </c>
      <c r="X378" s="575">
        <f>IFERROR(SUM(X373:X376),"0")</f>
        <v>26</v>
      </c>
      <c r="Y378" s="575">
        <f>IFERROR(SUM(Y373:Y376),"0")</f>
        <v>32.400000000000006</v>
      </c>
      <c r="Z378" s="37"/>
      <c r="AA378" s="576"/>
      <c r="AB378" s="576"/>
      <c r="AC378" s="576"/>
    </row>
    <row r="379" spans="1:68" ht="14.25" hidden="1" customHeight="1" x14ac:dyDescent="0.25">
      <c r="A379" s="590" t="s">
        <v>64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customHeight="1" x14ac:dyDescent="0.25">
      <c r="A380" s="54" t="s">
        <v>599</v>
      </c>
      <c r="B380" s="54" t="s">
        <v>600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12</v>
      </c>
      <c r="Y380" s="574">
        <f>IFERROR(IF(X380="",0,CEILING((X380/$H380),1)*$H380),"")</f>
        <v>13.14</v>
      </c>
      <c r="Z380" s="36">
        <f>IFERROR(IF(Y380=0,"",ROUNDUP(Y380/H380,0)*0.00902),"")</f>
        <v>2.7060000000000001E-2</v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12.739726027397262</v>
      </c>
      <c r="BN380" s="64">
        <f>IFERROR(Y380*I380/H380,"0")</f>
        <v>13.950000000000001</v>
      </c>
      <c r="BO380" s="64">
        <f>IFERROR(1/J380*(X380/H380),"0")</f>
        <v>2.0755500207555001E-2</v>
      </c>
      <c r="BP380" s="64">
        <f>IFERROR(1/J380*(Y380/H380),"0")</f>
        <v>2.2727272727272728E-2</v>
      </c>
    </row>
    <row r="381" spans="1:68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72</v>
      </c>
      <c r="Q381" s="583"/>
      <c r="R381" s="583"/>
      <c r="S381" s="583"/>
      <c r="T381" s="583"/>
      <c r="U381" s="583"/>
      <c r="V381" s="584"/>
      <c r="W381" s="37" t="s">
        <v>73</v>
      </c>
      <c r="X381" s="575">
        <f>IFERROR(X380/H380,"0")</f>
        <v>2.7397260273972601</v>
      </c>
      <c r="Y381" s="575">
        <f>IFERROR(Y380/H380,"0")</f>
        <v>3</v>
      </c>
      <c r="Z381" s="575">
        <f>IFERROR(IF(Z380="",0,Z380),"0")</f>
        <v>2.7060000000000001E-2</v>
      </c>
      <c r="AA381" s="576"/>
      <c r="AB381" s="576"/>
      <c r="AC381" s="576"/>
    </row>
    <row r="382" spans="1:68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72</v>
      </c>
      <c r="Q382" s="583"/>
      <c r="R382" s="583"/>
      <c r="S382" s="583"/>
      <c r="T382" s="583"/>
      <c r="U382" s="583"/>
      <c r="V382" s="584"/>
      <c r="W382" s="37" t="s">
        <v>70</v>
      </c>
      <c r="X382" s="575">
        <f>IFERROR(SUM(X380:X380),"0")</f>
        <v>12</v>
      </c>
      <c r="Y382" s="575">
        <f>IFERROR(SUM(Y380:Y380),"0")</f>
        <v>13.14</v>
      </c>
      <c r="Z382" s="37"/>
      <c r="AA382" s="576"/>
      <c r="AB382" s="576"/>
      <c r="AC382" s="576"/>
    </row>
    <row r="383" spans="1:68" ht="14.25" hidden="1" customHeight="1" x14ac:dyDescent="0.25">
      <c r="A383" s="590" t="s">
        <v>74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customHeight="1" x14ac:dyDescent="0.25">
      <c r="A384" s="54" t="s">
        <v>602</v>
      </c>
      <c r="B384" s="54" t="s">
        <v>603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1830</v>
      </c>
      <c r="Y384" s="574">
        <f>IFERROR(IF(X384="",0,CEILING((X384/$H384),1)*$H384),"")</f>
        <v>1836</v>
      </c>
      <c r="Z384" s="36">
        <f>IFERROR(IF(Y384=0,"",ROUNDUP(Y384/H384,0)*0.01898),"")</f>
        <v>3.8719200000000003</v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1935.53</v>
      </c>
      <c r="BN384" s="64">
        <f>IFERROR(Y384*I384/H384,"0")</f>
        <v>1941.8760000000002</v>
      </c>
      <c r="BO384" s="64">
        <f>IFERROR(1/J384*(X384/H384),"0")</f>
        <v>3.1770833333333335</v>
      </c>
      <c r="BP384" s="64">
        <f>IFERROR(1/J384*(Y384/H384),"0")</f>
        <v>3.1875</v>
      </c>
    </row>
    <row r="385" spans="1:68" ht="27" hidden="1" customHeight="1" x14ac:dyDescent="0.25">
      <c r="A385" s="54" t="s">
        <v>605</v>
      </c>
      <c r="B385" s="54" t="s">
        <v>606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72</v>
      </c>
      <c r="Q386" s="583"/>
      <c r="R386" s="583"/>
      <c r="S386" s="583"/>
      <c r="T386" s="583"/>
      <c r="U386" s="583"/>
      <c r="V386" s="584"/>
      <c r="W386" s="37" t="s">
        <v>73</v>
      </c>
      <c r="X386" s="575">
        <f>IFERROR(X384/H384,"0")+IFERROR(X385/H385,"0")</f>
        <v>203.33333333333334</v>
      </c>
      <c r="Y386" s="575">
        <f>IFERROR(Y384/H384,"0")+IFERROR(Y385/H385,"0")</f>
        <v>204</v>
      </c>
      <c r="Z386" s="575">
        <f>IFERROR(IF(Z384="",0,Z384),"0")+IFERROR(IF(Z385="",0,Z385),"0")</f>
        <v>3.8719200000000003</v>
      </c>
      <c r="AA386" s="576"/>
      <c r="AB386" s="576"/>
      <c r="AC386" s="576"/>
    </row>
    <row r="387" spans="1:68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72</v>
      </c>
      <c r="Q387" s="583"/>
      <c r="R387" s="583"/>
      <c r="S387" s="583"/>
      <c r="T387" s="583"/>
      <c r="U387" s="583"/>
      <c r="V387" s="584"/>
      <c r="W387" s="37" t="s">
        <v>70</v>
      </c>
      <c r="X387" s="575">
        <f>IFERROR(SUM(X384:X385),"0")</f>
        <v>1830</v>
      </c>
      <c r="Y387" s="575">
        <f>IFERROR(SUM(Y384:Y385),"0")</f>
        <v>1836</v>
      </c>
      <c r="Z387" s="37"/>
      <c r="AA387" s="576"/>
      <c r="AB387" s="576"/>
      <c r="AC387" s="576"/>
    </row>
    <row r="388" spans="1:68" ht="14.25" hidden="1" customHeight="1" x14ac:dyDescent="0.25">
      <c r="A388" s="590" t="s">
        <v>174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customHeight="1" x14ac:dyDescent="0.25">
      <c r="A389" s="54" t="s">
        <v>607</v>
      </c>
      <c r="B389" s="54" t="s">
        <v>608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18</v>
      </c>
      <c r="Y389" s="574">
        <f>IFERROR(IF(X389="",0,CEILING((X389/$H389),1)*$H389),"")</f>
        <v>18</v>
      </c>
      <c r="Z389" s="36">
        <f>IFERROR(IF(Y389=0,"",ROUNDUP(Y389/H389,0)*0.01898),"")</f>
        <v>3.7960000000000001E-2</v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18.87</v>
      </c>
      <c r="BN389" s="64">
        <f>IFERROR(Y389*I389/H389,"0")</f>
        <v>18.87</v>
      </c>
      <c r="BO389" s="64">
        <f>IFERROR(1/J389*(X389/H389),"0")</f>
        <v>3.125E-2</v>
      </c>
      <c r="BP389" s="64">
        <f>IFERROR(1/J389*(Y389/H389),"0")</f>
        <v>3.125E-2</v>
      </c>
    </row>
    <row r="390" spans="1:68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72</v>
      </c>
      <c r="Q390" s="583"/>
      <c r="R390" s="583"/>
      <c r="S390" s="583"/>
      <c r="T390" s="583"/>
      <c r="U390" s="583"/>
      <c r="V390" s="584"/>
      <c r="W390" s="37" t="s">
        <v>73</v>
      </c>
      <c r="X390" s="575">
        <f>IFERROR(X389/H389,"0")</f>
        <v>2</v>
      </c>
      <c r="Y390" s="575">
        <f>IFERROR(Y389/H389,"0")</f>
        <v>2</v>
      </c>
      <c r="Z390" s="575">
        <f>IFERROR(IF(Z389="",0,Z389),"0")</f>
        <v>3.7960000000000001E-2</v>
      </c>
      <c r="AA390" s="576"/>
      <c r="AB390" s="576"/>
      <c r="AC390" s="576"/>
    </row>
    <row r="391" spans="1:68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72</v>
      </c>
      <c r="Q391" s="583"/>
      <c r="R391" s="583"/>
      <c r="S391" s="583"/>
      <c r="T391" s="583"/>
      <c r="U391" s="583"/>
      <c r="V391" s="584"/>
      <c r="W391" s="37" t="s">
        <v>70</v>
      </c>
      <c r="X391" s="575">
        <f>IFERROR(SUM(X389:X389),"0")</f>
        <v>18</v>
      </c>
      <c r="Y391" s="575">
        <f>IFERROR(SUM(Y389:Y389),"0")</f>
        <v>18</v>
      </c>
      <c r="Z391" s="37"/>
      <c r="AA391" s="576"/>
      <c r="AB391" s="576"/>
      <c r="AC391" s="576"/>
    </row>
    <row r="392" spans="1:68" ht="27.75" hidden="1" customHeight="1" x14ac:dyDescent="0.2">
      <c r="A392" s="655" t="s">
        <v>610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  <c r="O392" s="656"/>
      <c r="P392" s="656"/>
      <c r="Q392" s="656"/>
      <c r="R392" s="656"/>
      <c r="S392" s="656"/>
      <c r="T392" s="656"/>
      <c r="U392" s="656"/>
      <c r="V392" s="656"/>
      <c r="W392" s="656"/>
      <c r="X392" s="656"/>
      <c r="Y392" s="656"/>
      <c r="Z392" s="656"/>
      <c r="AA392" s="48"/>
      <c r="AB392" s="48"/>
      <c r="AC392" s="48"/>
    </row>
    <row r="393" spans="1:68" ht="16.5" hidden="1" customHeight="1" x14ac:dyDescent="0.25">
      <c r="A393" s="588" t="s">
        <v>611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hidden="1" customHeight="1" x14ac:dyDescent="0.25">
      <c r="A394" s="590" t="s">
        <v>64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hidden="1" customHeight="1" x14ac:dyDescent="0.25">
      <c r="A395" s="54" t="s">
        <v>612</v>
      </c>
      <c r="B395" s="54" t="s">
        <v>613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6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hidden="1" customHeight="1" x14ac:dyDescent="0.25">
      <c r="A396" s="54" t="s">
        <v>615</v>
      </c>
      <c r="B396" s="54" t="s">
        <v>616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615</v>
      </c>
      <c r="B397" s="54" t="s">
        <v>618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622</v>
      </c>
      <c r="B399" s="54" t="s">
        <v>623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624</v>
      </c>
      <c r="B400" s="54" t="s">
        <v>625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hidden="1" customHeight="1" x14ac:dyDescent="0.25">
      <c r="A401" s="54" t="s">
        <v>626</v>
      </c>
      <c r="B401" s="54" t="s">
        <v>627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629</v>
      </c>
      <c r="B402" s="54" t="s">
        <v>630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hidden="1" customHeight="1" x14ac:dyDescent="0.25">
      <c r="A403" s="54" t="s">
        <v>632</v>
      </c>
      <c r="B403" s="54" t="s">
        <v>633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hidden="1" customHeight="1" x14ac:dyDescent="0.25">
      <c r="A404" s="54" t="s">
        <v>635</v>
      </c>
      <c r="B404" s="54" t="s">
        <v>636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idden="1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72</v>
      </c>
      <c r="Q405" s="583"/>
      <c r="R405" s="583"/>
      <c r="S405" s="583"/>
      <c r="T405" s="583"/>
      <c r="U405" s="583"/>
      <c r="V405" s="584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hidden="1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72</v>
      </c>
      <c r="Q406" s="583"/>
      <c r="R406" s="583"/>
      <c r="S406" s="583"/>
      <c r="T406" s="583"/>
      <c r="U406" s="583"/>
      <c r="V406" s="584"/>
      <c r="W406" s="37" t="s">
        <v>70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hidden="1" customHeight="1" x14ac:dyDescent="0.25">
      <c r="A407" s="590" t="s">
        <v>74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hidden="1" customHeight="1" x14ac:dyDescent="0.25">
      <c r="A408" s="54" t="s">
        <v>637</v>
      </c>
      <c r="B408" s="54" t="s">
        <v>638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640</v>
      </c>
      <c r="B409" s="54" t="s">
        <v>641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72</v>
      </c>
      <c r="Q410" s="583"/>
      <c r="R410" s="583"/>
      <c r="S410" s="583"/>
      <c r="T410" s="583"/>
      <c r="U410" s="583"/>
      <c r="V410" s="584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72</v>
      </c>
      <c r="Q411" s="583"/>
      <c r="R411" s="583"/>
      <c r="S411" s="583"/>
      <c r="T411" s="583"/>
      <c r="U411" s="583"/>
      <c r="V411" s="584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8" t="s">
        <v>643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hidden="1" customHeight="1" x14ac:dyDescent="0.25">
      <c r="A413" s="590" t="s">
        <v>139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hidden="1" customHeight="1" x14ac:dyDescent="0.25">
      <c r="A414" s="54" t="s">
        <v>644</v>
      </c>
      <c r="B414" s="54" t="s">
        <v>645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647</v>
      </c>
      <c r="B415" s="54" t="s">
        <v>648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72</v>
      </c>
      <c r="Q416" s="583"/>
      <c r="R416" s="583"/>
      <c r="S416" s="583"/>
      <c r="T416" s="583"/>
      <c r="U416" s="583"/>
      <c r="V416" s="584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72</v>
      </c>
      <c r="Q417" s="583"/>
      <c r="R417" s="583"/>
      <c r="S417" s="583"/>
      <c r="T417" s="583"/>
      <c r="U417" s="583"/>
      <c r="V417" s="584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64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hidden="1" customHeight="1" x14ac:dyDescent="0.25">
      <c r="A419" s="54" t="s">
        <v>651</v>
      </c>
      <c r="B419" s="54" t="s">
        <v>652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654</v>
      </c>
      <c r="B420" s="54" t="s">
        <v>655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657</v>
      </c>
      <c r="B421" s="54" t="s">
        <v>658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660</v>
      </c>
      <c r="B422" s="54" t="s">
        <v>661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72</v>
      </c>
      <c r="Q423" s="583"/>
      <c r="R423" s="583"/>
      <c r="S423" s="583"/>
      <c r="T423" s="583"/>
      <c r="U423" s="583"/>
      <c r="V423" s="584"/>
      <c r="W423" s="37" t="s">
        <v>73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hidden="1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72</v>
      </c>
      <c r="Q424" s="583"/>
      <c r="R424" s="583"/>
      <c r="S424" s="583"/>
      <c r="T424" s="583"/>
      <c r="U424" s="583"/>
      <c r="V424" s="584"/>
      <c r="W424" s="37" t="s">
        <v>70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hidden="1" customHeight="1" x14ac:dyDescent="0.25">
      <c r="A425" s="588" t="s">
        <v>662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hidden="1" customHeight="1" x14ac:dyDescent="0.25">
      <c r="A426" s="590" t="s">
        <v>64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hidden="1" customHeight="1" x14ac:dyDescent="0.25">
      <c r="A427" s="54" t="s">
        <v>663</v>
      </c>
      <c r="B427" s="54" t="s">
        <v>664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72</v>
      </c>
      <c r="Q428" s="583"/>
      <c r="R428" s="583"/>
      <c r="S428" s="583"/>
      <c r="T428" s="583"/>
      <c r="U428" s="583"/>
      <c r="V428" s="584"/>
      <c r="W428" s="37" t="s">
        <v>73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hidden="1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72</v>
      </c>
      <c r="Q429" s="583"/>
      <c r="R429" s="583"/>
      <c r="S429" s="583"/>
      <c r="T429" s="583"/>
      <c r="U429" s="583"/>
      <c r="V429" s="584"/>
      <c r="W429" s="37" t="s">
        <v>70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hidden="1" customHeight="1" x14ac:dyDescent="0.25">
      <c r="A430" s="588" t="s">
        <v>666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hidden="1" customHeight="1" x14ac:dyDescent="0.25">
      <c r="A431" s="590" t="s">
        <v>64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hidden="1" customHeight="1" x14ac:dyDescent="0.25">
      <c r="A432" s="54" t="s">
        <v>667</v>
      </c>
      <c r="B432" s="54" t="s">
        <v>668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72</v>
      </c>
      <c r="Q433" s="583"/>
      <c r="R433" s="583"/>
      <c r="S433" s="583"/>
      <c r="T433" s="583"/>
      <c r="U433" s="583"/>
      <c r="V433" s="584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72</v>
      </c>
      <c r="Q434" s="583"/>
      <c r="R434" s="583"/>
      <c r="S434" s="583"/>
      <c r="T434" s="583"/>
      <c r="U434" s="583"/>
      <c r="V434" s="584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655" t="s">
        <v>670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48"/>
      <c r="AB435" s="48"/>
      <c r="AC435" s="48"/>
    </row>
    <row r="436" spans="1:68" ht="16.5" hidden="1" customHeight="1" x14ac:dyDescent="0.25">
      <c r="A436" s="588" t="s">
        <v>670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hidden="1" customHeight="1" x14ac:dyDescent="0.25">
      <c r="A437" s="590" t="s">
        <v>103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customHeight="1" x14ac:dyDescent="0.25">
      <c r="A438" s="54" t="s">
        <v>671</v>
      </c>
      <c r="B438" s="54" t="s">
        <v>672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20</v>
      </c>
      <c r="Y438" s="574">
        <f t="shared" ref="Y438:Y452" si="69">IFERROR(IF(X438="",0,CEILING((X438/$H438),1)*$H438),"")</f>
        <v>21.12</v>
      </c>
      <c r="Z438" s="36">
        <f t="shared" ref="Z438:Z444" si="70">IFERROR(IF(Y438=0,"",ROUNDUP(Y438/H438,0)*0.01196),"")</f>
        <v>4.7840000000000001E-2</v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21.363636363636363</v>
      </c>
      <c r="BN438" s="64">
        <f t="shared" ref="BN438:BN452" si="72">IFERROR(Y438*I438/H438,"0")</f>
        <v>22.56</v>
      </c>
      <c r="BO438" s="64">
        <f t="shared" ref="BO438:BO452" si="73">IFERROR(1/J438*(X438/H438),"0")</f>
        <v>3.6421911421911424E-2</v>
      </c>
      <c r="BP438" s="64">
        <f t="shared" ref="BP438:BP452" si="74">IFERROR(1/J438*(Y438/H438),"0")</f>
        <v>3.8461538461538464E-2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5</v>
      </c>
      <c r="Y440" s="574">
        <f t="shared" si="69"/>
        <v>5.28</v>
      </c>
      <c r="Z440" s="36">
        <f t="shared" si="70"/>
        <v>1.196E-2</v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5.3409090909090908</v>
      </c>
      <c r="BN440" s="64">
        <f t="shared" si="72"/>
        <v>5.64</v>
      </c>
      <c r="BO440" s="64">
        <f t="shared" si="73"/>
        <v>9.1054778554778559E-3</v>
      </c>
      <c r="BP440" s="64">
        <f t="shared" si="74"/>
        <v>9.6153846153846159E-3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80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684</v>
      </c>
      <c r="B442" s="54" t="s">
        <v>685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40</v>
      </c>
      <c r="Y443" s="574">
        <f t="shared" si="69"/>
        <v>42.24</v>
      </c>
      <c r="Z443" s="36">
        <f t="shared" si="70"/>
        <v>9.5680000000000001E-2</v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42.727272727272727</v>
      </c>
      <c r="BN443" s="64">
        <f t="shared" si="72"/>
        <v>45.12</v>
      </c>
      <c r="BO443" s="64">
        <f t="shared" si="73"/>
        <v>7.2843822843822847E-2</v>
      </c>
      <c r="BP443" s="64">
        <f t="shared" si="74"/>
        <v>7.6923076923076927E-2</v>
      </c>
    </row>
    <row r="444" spans="1:68" ht="16.5" hidden="1" customHeight="1" x14ac:dyDescent="0.25">
      <c r="A444" s="54" t="s">
        <v>690</v>
      </c>
      <c r="B444" s="54" t="s">
        <v>691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5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4301011778</v>
      </c>
      <c r="D446" s="580">
        <v>4680115880603</v>
      </c>
      <c r="E446" s="581"/>
      <c r="F446" s="572">
        <v>0.6</v>
      </c>
      <c r="G446" s="32">
        <v>6</v>
      </c>
      <c r="H446" s="572">
        <v>3.6</v>
      </c>
      <c r="I446" s="572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695</v>
      </c>
      <c r="B447" s="54" t="s">
        <v>697</v>
      </c>
      <c r="C447" s="31">
        <v>4301012035</v>
      </c>
      <c r="D447" s="580">
        <v>4680115880603</v>
      </c>
      <c r="E447" s="581"/>
      <c r="F447" s="572">
        <v>0.6</v>
      </c>
      <c r="G447" s="32">
        <v>8</v>
      </c>
      <c r="H447" s="572">
        <v>4.8</v>
      </c>
      <c r="I447" s="572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698</v>
      </c>
      <c r="B448" s="54" t="s">
        <v>699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7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701</v>
      </c>
      <c r="B449" s="54" t="s">
        <v>702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703</v>
      </c>
      <c r="B450" s="54" t="s">
        <v>704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705</v>
      </c>
      <c r="B451" s="54" t="s">
        <v>706</v>
      </c>
      <c r="C451" s="31">
        <v>4301011784</v>
      </c>
      <c r="D451" s="580">
        <v>4607091389982</v>
      </c>
      <c r="E451" s="581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0</v>
      </c>
      <c r="Y451" s="574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705</v>
      </c>
      <c r="B452" s="54" t="s">
        <v>707</v>
      </c>
      <c r="C452" s="31">
        <v>4301012034</v>
      </c>
      <c r="D452" s="580">
        <v>4607091389982</v>
      </c>
      <c r="E452" s="581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72</v>
      </c>
      <c r="Q453" s="583"/>
      <c r="R453" s="583"/>
      <c r="S453" s="583"/>
      <c r="T453" s="583"/>
      <c r="U453" s="583"/>
      <c r="V453" s="584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12.310606060606059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13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0.15548000000000001</v>
      </c>
      <c r="AA453" s="576"/>
      <c r="AB453" s="576"/>
      <c r="AC453" s="576"/>
    </row>
    <row r="454" spans="1:68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72</v>
      </c>
      <c r="Q454" s="583"/>
      <c r="R454" s="583"/>
      <c r="S454" s="583"/>
      <c r="T454" s="583"/>
      <c r="U454" s="583"/>
      <c r="V454" s="584"/>
      <c r="W454" s="37" t="s">
        <v>70</v>
      </c>
      <c r="X454" s="575">
        <f>IFERROR(SUM(X438:X452),"0")</f>
        <v>65</v>
      </c>
      <c r="Y454" s="575">
        <f>IFERROR(SUM(Y438:Y452),"0")</f>
        <v>68.64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139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customHeight="1" x14ac:dyDescent="0.25">
      <c r="A456" s="54" t="s">
        <v>708</v>
      </c>
      <c r="B456" s="54" t="s">
        <v>709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20</v>
      </c>
      <c r="Y456" s="574">
        <f>IFERROR(IF(X456="",0,CEILING((X456/$H456),1)*$H456),"")</f>
        <v>21.12</v>
      </c>
      <c r="Z456" s="36">
        <f>IFERROR(IF(Y456=0,"",ROUNDUP(Y456/H456,0)*0.01196),"")</f>
        <v>4.7840000000000001E-2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21.363636363636363</v>
      </c>
      <c r="BN456" s="64">
        <f>IFERROR(Y456*I456/H456,"0")</f>
        <v>22.56</v>
      </c>
      <c r="BO456" s="64">
        <f>IFERROR(1/J456*(X456/H456),"0")</f>
        <v>3.6421911421911424E-2</v>
      </c>
      <c r="BP456" s="64">
        <f>IFERROR(1/J456*(Y456/H456),"0")</f>
        <v>3.8461538461538464E-2</v>
      </c>
    </row>
    <row r="457" spans="1:68" ht="16.5" hidden="1" customHeight="1" x14ac:dyDescent="0.25">
      <c r="A457" s="54" t="s">
        <v>711</v>
      </c>
      <c r="B457" s="54" t="s">
        <v>712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713</v>
      </c>
      <c r="B458" s="54" t="s">
        <v>714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72</v>
      </c>
      <c r="Q459" s="583"/>
      <c r="R459" s="583"/>
      <c r="S459" s="583"/>
      <c r="T459" s="583"/>
      <c r="U459" s="583"/>
      <c r="V459" s="584"/>
      <c r="W459" s="37" t="s">
        <v>73</v>
      </c>
      <c r="X459" s="575">
        <f>IFERROR(X456/H456,"0")+IFERROR(X457/H457,"0")+IFERROR(X458/H458,"0")</f>
        <v>3.7878787878787876</v>
      </c>
      <c r="Y459" s="575">
        <f>IFERROR(Y456/H456,"0")+IFERROR(Y457/H457,"0")+IFERROR(Y458/H458,"0")</f>
        <v>4</v>
      </c>
      <c r="Z459" s="575">
        <f>IFERROR(IF(Z456="",0,Z456),"0")+IFERROR(IF(Z457="",0,Z457),"0")+IFERROR(IF(Z458="",0,Z458),"0")</f>
        <v>4.7840000000000001E-2</v>
      </c>
      <c r="AA459" s="576"/>
      <c r="AB459" s="576"/>
      <c r="AC459" s="576"/>
    </row>
    <row r="460" spans="1:68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72</v>
      </c>
      <c r="Q460" s="583"/>
      <c r="R460" s="583"/>
      <c r="S460" s="583"/>
      <c r="T460" s="583"/>
      <c r="U460" s="583"/>
      <c r="V460" s="584"/>
      <c r="W460" s="37" t="s">
        <v>70</v>
      </c>
      <c r="X460" s="575">
        <f>IFERROR(SUM(X456:X458),"0")</f>
        <v>20</v>
      </c>
      <c r="Y460" s="575">
        <f>IFERROR(SUM(Y456:Y458),"0")</f>
        <v>21.12</v>
      </c>
      <c r="Z460" s="37"/>
      <c r="AA460" s="576"/>
      <c r="AB460" s="576"/>
      <c r="AC460" s="576"/>
    </row>
    <row r="461" spans="1:68" ht="14.25" hidden="1" customHeight="1" x14ac:dyDescent="0.25">
      <c r="A461" s="590" t="s">
        <v>64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hidden="1" customHeight="1" x14ac:dyDescent="0.25">
      <c r="A462" s="54" t="s">
        <v>715</v>
      </c>
      <c r="B462" s="54" t="s">
        <v>716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0</v>
      </c>
      <c r="Y462" s="574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customHeight="1" x14ac:dyDescent="0.25">
      <c r="A463" s="54" t="s">
        <v>718</v>
      </c>
      <c r="B463" s="54" t="s">
        <v>719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10</v>
      </c>
      <c r="Y463" s="574">
        <f t="shared" si="75"/>
        <v>10.56</v>
      </c>
      <c r="Z463" s="36">
        <f>IFERROR(IF(Y463=0,"",ROUNDUP(Y463/H463,0)*0.01196),"")</f>
        <v>2.392E-2</v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10.681818181818182</v>
      </c>
      <c r="BN463" s="64">
        <f t="shared" si="77"/>
        <v>11.28</v>
      </c>
      <c r="BO463" s="64">
        <f t="shared" si="78"/>
        <v>1.8210955710955712E-2</v>
      </c>
      <c r="BP463" s="64">
        <f t="shared" si="79"/>
        <v>1.9230769230769232E-2</v>
      </c>
    </row>
    <row r="464" spans="1:68" ht="27" hidden="1" customHeight="1" x14ac:dyDescent="0.25">
      <c r="A464" s="54" t="s">
        <v>721</v>
      </c>
      <c r="B464" s="54" t="s">
        <v>722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0</v>
      </c>
      <c r="Y464" s="574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hidden="1" customHeight="1" x14ac:dyDescent="0.25">
      <c r="A465" s="54" t="s">
        <v>724</v>
      </c>
      <c r="B465" s="54" t="s">
        <v>725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724</v>
      </c>
      <c r="B466" s="54" t="s">
        <v>726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729</v>
      </c>
      <c r="B468" s="54" t="s">
        <v>730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72</v>
      </c>
      <c r="Q469" s="583"/>
      <c r="R469" s="583"/>
      <c r="S469" s="583"/>
      <c r="T469" s="583"/>
      <c r="U469" s="583"/>
      <c r="V469" s="584"/>
      <c r="W469" s="37" t="s">
        <v>73</v>
      </c>
      <c r="X469" s="575">
        <f>IFERROR(X462/H462,"0")+IFERROR(X463/H463,"0")+IFERROR(X464/H464,"0")+IFERROR(X465/H465,"0")+IFERROR(X466/H466,"0")+IFERROR(X467/H467,"0")+IFERROR(X468/H468,"0")</f>
        <v>1.8939393939393938</v>
      </c>
      <c r="Y469" s="575">
        <f>IFERROR(Y462/H462,"0")+IFERROR(Y463/H463,"0")+IFERROR(Y464/H464,"0")+IFERROR(Y465/H465,"0")+IFERROR(Y466/H466,"0")+IFERROR(Y467/H467,"0")+IFERROR(Y468/H468,"0")</f>
        <v>2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2.392E-2</v>
      </c>
      <c r="AA469" s="576"/>
      <c r="AB469" s="576"/>
      <c r="AC469" s="576"/>
    </row>
    <row r="470" spans="1:68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72</v>
      </c>
      <c r="Q470" s="583"/>
      <c r="R470" s="583"/>
      <c r="S470" s="583"/>
      <c r="T470" s="583"/>
      <c r="U470" s="583"/>
      <c r="V470" s="584"/>
      <c r="W470" s="37" t="s">
        <v>70</v>
      </c>
      <c r="X470" s="575">
        <f>IFERROR(SUM(X462:X468),"0")</f>
        <v>10</v>
      </c>
      <c r="Y470" s="575">
        <f>IFERROR(SUM(Y462:Y468),"0")</f>
        <v>10.56</v>
      </c>
      <c r="Z470" s="37"/>
      <c r="AA470" s="576"/>
      <c r="AB470" s="576"/>
      <c r="AC470" s="576"/>
    </row>
    <row r="471" spans="1:68" ht="14.25" hidden="1" customHeight="1" x14ac:dyDescent="0.25">
      <c r="A471" s="590" t="s">
        <v>74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hidden="1" customHeight="1" x14ac:dyDescent="0.25">
      <c r="A472" s="54" t="s">
        <v>731</v>
      </c>
      <c r="B472" s="54" t="s">
        <v>732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734</v>
      </c>
      <c r="B473" s="54" t="s">
        <v>735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737</v>
      </c>
      <c r="B474" s="54" t="s">
        <v>738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72</v>
      </c>
      <c r="Q475" s="583"/>
      <c r="R475" s="583"/>
      <c r="S475" s="583"/>
      <c r="T475" s="583"/>
      <c r="U475" s="583"/>
      <c r="V475" s="584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72</v>
      </c>
      <c r="Q476" s="583"/>
      <c r="R476" s="583"/>
      <c r="S476" s="583"/>
      <c r="T476" s="583"/>
      <c r="U476" s="583"/>
      <c r="V476" s="584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655" t="s">
        <v>740</v>
      </c>
      <c r="B477" s="656"/>
      <c r="C477" s="656"/>
      <c r="D477" s="656"/>
      <c r="E477" s="656"/>
      <c r="F477" s="656"/>
      <c r="G477" s="656"/>
      <c r="H477" s="656"/>
      <c r="I477" s="656"/>
      <c r="J477" s="656"/>
      <c r="K477" s="656"/>
      <c r="L477" s="656"/>
      <c r="M477" s="656"/>
      <c r="N477" s="656"/>
      <c r="O477" s="656"/>
      <c r="P477" s="656"/>
      <c r="Q477" s="656"/>
      <c r="R477" s="656"/>
      <c r="S477" s="656"/>
      <c r="T477" s="656"/>
      <c r="U477" s="656"/>
      <c r="V477" s="656"/>
      <c r="W477" s="656"/>
      <c r="X477" s="656"/>
      <c r="Y477" s="656"/>
      <c r="Z477" s="656"/>
      <c r="AA477" s="48"/>
      <c r="AB477" s="48"/>
      <c r="AC477" s="48"/>
    </row>
    <row r="478" spans="1:68" ht="16.5" hidden="1" customHeight="1" x14ac:dyDescent="0.25">
      <c r="A478" s="588" t="s">
        <v>740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hidden="1" customHeight="1" x14ac:dyDescent="0.25">
      <c r="A479" s="590" t="s">
        <v>103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hidden="1" customHeight="1" x14ac:dyDescent="0.25">
      <c r="A480" s="54" t="s">
        <v>741</v>
      </c>
      <c r="B480" s="54" t="s">
        <v>742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06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745</v>
      </c>
      <c r="B481" s="54" t="s">
        <v>746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749</v>
      </c>
      <c r="B482" s="54" t="s">
        <v>750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89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3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72</v>
      </c>
      <c r="Q484" s="583"/>
      <c r="R484" s="583"/>
      <c r="S484" s="583"/>
      <c r="T484" s="583"/>
      <c r="U484" s="583"/>
      <c r="V484" s="584"/>
      <c r="W484" s="37" t="s">
        <v>73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hidden="1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72</v>
      </c>
      <c r="Q485" s="583"/>
      <c r="R485" s="583"/>
      <c r="S485" s="583"/>
      <c r="T485" s="583"/>
      <c r="U485" s="583"/>
      <c r="V485" s="584"/>
      <c r="W485" s="37" t="s">
        <v>70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139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hidden="1" customHeight="1" x14ac:dyDescent="0.25">
      <c r="A487" s="54" t="s">
        <v>756</v>
      </c>
      <c r="B487" s="54" t="s">
        <v>757</v>
      </c>
      <c r="C487" s="31">
        <v>4301020269</v>
      </c>
      <c r="D487" s="580">
        <v>4640242180519</v>
      </c>
      <c r="E487" s="581"/>
      <c r="F487" s="572">
        <v>1.35</v>
      </c>
      <c r="G487" s="32">
        <v>8</v>
      </c>
      <c r="H487" s="572">
        <v>10.8</v>
      </c>
      <c r="I487" s="572">
        <v>11.234999999999999</v>
      </c>
      <c r="J487" s="32">
        <v>64</v>
      </c>
      <c r="K487" s="32" t="s">
        <v>106</v>
      </c>
      <c r="L487" s="32"/>
      <c r="M487" s="33" t="s">
        <v>78</v>
      </c>
      <c r="N487" s="33"/>
      <c r="O487" s="32">
        <v>50</v>
      </c>
      <c r="P487" s="577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756</v>
      </c>
      <c r="B488" s="54" t="s">
        <v>760</v>
      </c>
      <c r="C488" s="31">
        <v>4301020400</v>
      </c>
      <c r="D488" s="580">
        <v>4640242180519</v>
      </c>
      <c r="E488" s="581"/>
      <c r="F488" s="572">
        <v>1.5</v>
      </c>
      <c r="G488" s="32">
        <v>8</v>
      </c>
      <c r="H488" s="572">
        <v>12</v>
      </c>
      <c r="I488" s="572">
        <v>12.435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31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763</v>
      </c>
      <c r="B489" s="54" t="s">
        <v>764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6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759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766</v>
      </c>
      <c r="B490" s="54" t="s">
        <v>767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6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72</v>
      </c>
      <c r="Q491" s="583"/>
      <c r="R491" s="583"/>
      <c r="S491" s="583"/>
      <c r="T491" s="583"/>
      <c r="U491" s="583"/>
      <c r="V491" s="584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72</v>
      </c>
      <c r="Q492" s="583"/>
      <c r="R492" s="583"/>
      <c r="S492" s="583"/>
      <c r="T492" s="583"/>
      <c r="U492" s="583"/>
      <c r="V492" s="584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64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hidden="1" customHeight="1" x14ac:dyDescent="0.25">
      <c r="A494" s="54" t="s">
        <v>770</v>
      </c>
      <c r="B494" s="54" t="s">
        <v>771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82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685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72</v>
      </c>
      <c r="Q496" s="583"/>
      <c r="R496" s="583"/>
      <c r="S496" s="583"/>
      <c r="T496" s="583"/>
      <c r="U496" s="583"/>
      <c r="V496" s="584"/>
      <c r="W496" s="37" t="s">
        <v>73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hidden="1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72</v>
      </c>
      <c r="Q497" s="583"/>
      <c r="R497" s="583"/>
      <c r="S497" s="583"/>
      <c r="T497" s="583"/>
      <c r="U497" s="583"/>
      <c r="V497" s="584"/>
      <c r="W497" s="37" t="s">
        <v>70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hidden="1" customHeight="1" x14ac:dyDescent="0.25">
      <c r="A498" s="590" t="s">
        <v>74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hidden="1" customHeight="1" x14ac:dyDescent="0.25">
      <c r="A499" s="54" t="s">
        <v>778</v>
      </c>
      <c r="B499" s="54" t="s">
        <v>779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3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782</v>
      </c>
      <c r="B500" s="54" t="s">
        <v>783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4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72</v>
      </c>
      <c r="Q501" s="583"/>
      <c r="R501" s="583"/>
      <c r="S501" s="583"/>
      <c r="T501" s="583"/>
      <c r="U501" s="583"/>
      <c r="V501" s="584"/>
      <c r="W501" s="37" t="s">
        <v>73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hidden="1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72</v>
      </c>
      <c r="Q502" s="583"/>
      <c r="R502" s="583"/>
      <c r="S502" s="583"/>
      <c r="T502" s="583"/>
      <c r="U502" s="583"/>
      <c r="V502" s="584"/>
      <c r="W502" s="37" t="s">
        <v>70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hidden="1" customHeight="1" x14ac:dyDescent="0.25">
      <c r="A503" s="590" t="s">
        <v>174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hidden="1" customHeight="1" x14ac:dyDescent="0.25">
      <c r="A504" s="54" t="s">
        <v>785</v>
      </c>
      <c r="B504" s="54" t="s">
        <v>786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45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789</v>
      </c>
      <c r="B505" s="54" t="s">
        <v>790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8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72</v>
      </c>
      <c r="Q506" s="583"/>
      <c r="R506" s="583"/>
      <c r="S506" s="583"/>
      <c r="T506" s="583"/>
      <c r="U506" s="583"/>
      <c r="V506" s="584"/>
      <c r="W506" s="37" t="s">
        <v>73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hidden="1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72</v>
      </c>
      <c r="Q507" s="583"/>
      <c r="R507" s="583"/>
      <c r="S507" s="583"/>
      <c r="T507" s="583"/>
      <c r="U507" s="583"/>
      <c r="V507" s="584"/>
      <c r="W507" s="37" t="s">
        <v>70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hidden="1" customHeight="1" x14ac:dyDescent="0.25">
      <c r="A508" s="588" t="s">
        <v>793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hidden="1" customHeight="1" x14ac:dyDescent="0.25">
      <c r="A509" s="590" t="s">
        <v>139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hidden="1" customHeight="1" x14ac:dyDescent="0.25">
      <c r="A510" s="54" t="s">
        <v>794</v>
      </c>
      <c r="B510" s="54" t="s">
        <v>795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9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72</v>
      </c>
      <c r="Q511" s="583"/>
      <c r="R511" s="583"/>
      <c r="S511" s="583"/>
      <c r="T511" s="583"/>
      <c r="U511" s="583"/>
      <c r="V511" s="584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72</v>
      </c>
      <c r="Q512" s="583"/>
      <c r="R512" s="583"/>
      <c r="S512" s="583"/>
      <c r="T512" s="583"/>
      <c r="U512" s="583"/>
      <c r="V512" s="584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3" t="s">
        <v>798</v>
      </c>
      <c r="Q513" s="594"/>
      <c r="R513" s="594"/>
      <c r="S513" s="594"/>
      <c r="T513" s="594"/>
      <c r="U513" s="594"/>
      <c r="V513" s="595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2761.62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2797.08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3" t="s">
        <v>799</v>
      </c>
      <c r="Q514" s="594"/>
      <c r="R514" s="594"/>
      <c r="S514" s="594"/>
      <c r="T514" s="594"/>
      <c r="U514" s="594"/>
      <c r="V514" s="595"/>
      <c r="W514" s="37" t="s">
        <v>70</v>
      </c>
      <c r="X514" s="575">
        <f>IFERROR(SUM(BM22:BM510),"0")</f>
        <v>2908.1393377860086</v>
      </c>
      <c r="Y514" s="575">
        <f>IFERROR(SUM(BN22:BN510),"0")</f>
        <v>2945.4569999999999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3" t="s">
        <v>800</v>
      </c>
      <c r="Q515" s="594"/>
      <c r="R515" s="594"/>
      <c r="S515" s="594"/>
      <c r="T515" s="594"/>
      <c r="U515" s="594"/>
      <c r="V515" s="595"/>
      <c r="W515" s="37" t="s">
        <v>801</v>
      </c>
      <c r="X515" s="38">
        <f>ROUNDUP(SUM(BO22:BO510),0)</f>
        <v>5</v>
      </c>
      <c r="Y515" s="38">
        <f>ROUNDUP(SUM(BP22:BP510),0)</f>
        <v>5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3" t="s">
        <v>802</v>
      </c>
      <c r="Q516" s="594"/>
      <c r="R516" s="594"/>
      <c r="S516" s="594"/>
      <c r="T516" s="594"/>
      <c r="U516" s="594"/>
      <c r="V516" s="595"/>
      <c r="W516" s="37" t="s">
        <v>70</v>
      </c>
      <c r="X516" s="575">
        <f>GrossWeightTotal+PalletQtyTotal*25</f>
        <v>3033.1393377860086</v>
      </c>
      <c r="Y516" s="575">
        <f>GrossWeightTotalR+PalletQtyTotalR*25</f>
        <v>3070.4569999999999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3" t="s">
        <v>803</v>
      </c>
      <c r="Q517" s="594"/>
      <c r="R517" s="594"/>
      <c r="S517" s="594"/>
      <c r="T517" s="594"/>
      <c r="U517" s="594"/>
      <c r="V517" s="595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311.09112462879585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316</v>
      </c>
      <c r="Z517" s="37"/>
      <c r="AA517" s="576"/>
      <c r="AB517" s="576"/>
      <c r="AC517" s="576"/>
    </row>
    <row r="518" spans="1:32" ht="14.25" hidden="1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3" t="s">
        <v>804</v>
      </c>
      <c r="Q518" s="594"/>
      <c r="R518" s="594"/>
      <c r="S518" s="594"/>
      <c r="T518" s="594"/>
      <c r="U518" s="594"/>
      <c r="V518" s="595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5.5480700000000001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603" t="s">
        <v>101</v>
      </c>
      <c r="D520" s="669"/>
      <c r="E520" s="669"/>
      <c r="F520" s="669"/>
      <c r="G520" s="669"/>
      <c r="H520" s="670"/>
      <c r="I520" s="603" t="s">
        <v>262</v>
      </c>
      <c r="J520" s="669"/>
      <c r="K520" s="669"/>
      <c r="L520" s="669"/>
      <c r="M520" s="669"/>
      <c r="N520" s="669"/>
      <c r="O520" s="669"/>
      <c r="P520" s="669"/>
      <c r="Q520" s="669"/>
      <c r="R520" s="669"/>
      <c r="S520" s="670"/>
      <c r="T520" s="603" t="s">
        <v>553</v>
      </c>
      <c r="U520" s="670"/>
      <c r="V520" s="603" t="s">
        <v>610</v>
      </c>
      <c r="W520" s="669"/>
      <c r="X520" s="669"/>
      <c r="Y520" s="670"/>
      <c r="Z520" s="570" t="s">
        <v>670</v>
      </c>
      <c r="AA520" s="603" t="s">
        <v>740</v>
      </c>
      <c r="AB520" s="670"/>
      <c r="AC520" s="52"/>
      <c r="AF520" s="571"/>
    </row>
    <row r="521" spans="1:32" ht="14.25" customHeight="1" thickTop="1" x14ac:dyDescent="0.2">
      <c r="A521" s="696" t="s">
        <v>807</v>
      </c>
      <c r="B521" s="603" t="s">
        <v>63</v>
      </c>
      <c r="C521" s="603" t="s">
        <v>102</v>
      </c>
      <c r="D521" s="603" t="s">
        <v>119</v>
      </c>
      <c r="E521" s="603" t="s">
        <v>181</v>
      </c>
      <c r="F521" s="603" t="s">
        <v>204</v>
      </c>
      <c r="G521" s="603" t="s">
        <v>237</v>
      </c>
      <c r="H521" s="603" t="s">
        <v>101</v>
      </c>
      <c r="I521" s="603" t="s">
        <v>263</v>
      </c>
      <c r="J521" s="603" t="s">
        <v>303</v>
      </c>
      <c r="K521" s="603" t="s">
        <v>364</v>
      </c>
      <c r="L521" s="603" t="s">
        <v>406</v>
      </c>
      <c r="M521" s="603" t="s">
        <v>422</v>
      </c>
      <c r="N521" s="571"/>
      <c r="O521" s="603" t="s">
        <v>435</v>
      </c>
      <c r="P521" s="603" t="s">
        <v>445</v>
      </c>
      <c r="Q521" s="603" t="s">
        <v>452</v>
      </c>
      <c r="R521" s="603" t="s">
        <v>457</v>
      </c>
      <c r="S521" s="603" t="s">
        <v>543</v>
      </c>
      <c r="T521" s="603" t="s">
        <v>554</v>
      </c>
      <c r="U521" s="603" t="s">
        <v>588</v>
      </c>
      <c r="V521" s="603" t="s">
        <v>611</v>
      </c>
      <c r="W521" s="603" t="s">
        <v>643</v>
      </c>
      <c r="X521" s="603" t="s">
        <v>662</v>
      </c>
      <c r="Y521" s="603" t="s">
        <v>666</v>
      </c>
      <c r="Z521" s="603" t="s">
        <v>670</v>
      </c>
      <c r="AA521" s="603" t="s">
        <v>740</v>
      </c>
      <c r="AB521" s="603" t="s">
        <v>793</v>
      </c>
      <c r="AC521" s="52"/>
      <c r="AF521" s="571"/>
    </row>
    <row r="522" spans="1:32" ht="13.5" customHeight="1" thickBot="1" x14ac:dyDescent="0.25">
      <c r="A522" s="697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571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0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26.4</v>
      </c>
      <c r="E523" s="46">
        <f>IFERROR(Y89*1,"0")+IFERROR(Y90*1,"0")+IFERROR(Y91*1,"0")+IFERROR(Y95*1,"0")+IFERROR(Y96*1,"0")+IFERROR(Y97*1,"0")+IFERROR(Y98*1,"0")+IFERROR(Y99*1,"0")+IFERROR(Y100*1,"0")</f>
        <v>10.8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32.4</v>
      </c>
      <c r="G523" s="46">
        <f>IFERROR(Y131*1,"0")+IFERROR(Y132*1,"0")+IFERROR(Y136*1,"0")+IFERROR(Y137*1,"0")+IFERROR(Y141*1,"0")+IFERROR(Y142*1,"0")</f>
        <v>7.92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115.79999999999998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0</v>
      </c>
      <c r="S523" s="46">
        <f>IFERROR(Y340*1,"0")+IFERROR(Y341*1,"0")+IFERROR(Y342*1,"0")</f>
        <v>30.9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573</v>
      </c>
      <c r="U523" s="46">
        <f>IFERROR(Y373*1,"0")+IFERROR(Y374*1,"0")+IFERROR(Y375*1,"0")+IFERROR(Y376*1,"0")+IFERROR(Y380*1,"0")+IFERROR(Y384*1,"0")+IFERROR(Y385*1,"0")+IFERROR(Y389*1,"0")</f>
        <v>1899.54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100.32000000000001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zi1tIrI4GivwWFcHCqXREe2mIzRgoj/c2MH3P6ebTVyGqgeKLt3bQYK7dijfXM8yya6VkKV8SkZHbnBkhj5Tbg==" saltValue="nOVdeXekKLAVbD7W7ppKAA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830,00"/>
        <filter val="1,03"/>
        <filter val="1,89"/>
        <filter val="10,00"/>
        <filter val="11,98"/>
        <filter val="12,00"/>
        <filter val="12,31"/>
        <filter val="12,96"/>
        <filter val="14,70"/>
        <filter val="15,00"/>
        <filter val="150,00"/>
        <filter val="16,00"/>
        <filter val="18,00"/>
        <filter val="2 761,62"/>
        <filter val="2 908,14"/>
        <filter val="2,00"/>
        <filter val="2,41"/>
        <filter val="2,74"/>
        <filter val="20,00"/>
        <filter val="203,33"/>
        <filter val="225,00"/>
        <filter val="24,00"/>
        <filter val="26,00"/>
        <filter val="27,00"/>
        <filter val="29,70"/>
        <filter val="3 033,14"/>
        <filter val="3,00"/>
        <filter val="3,79"/>
        <filter val="3,95"/>
        <filter val="30,00"/>
        <filter val="311,09"/>
        <filter val="32,00"/>
        <filter val="40,00"/>
        <filter val="405,00"/>
        <filter val="5"/>
        <filter val="5,00"/>
        <filter val="50,00"/>
        <filter val="65,00"/>
        <filter val="7,92"/>
        <filter val="70,00"/>
        <filter val="8,00"/>
        <filter val="8,85"/>
      </filters>
    </filterColumn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3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8:X349 X351 X358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bYnId1ZpPWeAeh5GHvzZ3571El6dcZ0j8rK1I8ecbULElaf+lZy89jo06JJ19VGqGp0NO/i8i3MzM8hIWuNl+g==" saltValue="Lc2B/I0hfUjy04dpJLK7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2025-07-08T11:10:27Z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