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A60BB0-273E-4761-8842-D5990DA74E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X320" i="1"/>
  <c r="BO319" i="1"/>
  <c r="BM319" i="1"/>
  <c r="Z319" i="1"/>
  <c r="Z320" i="1" s="1"/>
  <c r="Y319" i="1"/>
  <c r="Y321" i="1" s="1"/>
  <c r="X316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Z315" i="1" s="1"/>
  <c r="Y297" i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Y241" i="1"/>
  <c r="BP241" i="1" s="1"/>
  <c r="P241" i="1"/>
  <c r="BO240" i="1"/>
  <c r="BM240" i="1"/>
  <c r="Z240" i="1"/>
  <c r="Y240" i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O230" i="1"/>
  <c r="BM230" i="1"/>
  <c r="Z230" i="1"/>
  <c r="Z231" i="1" s="1"/>
  <c r="Y230" i="1"/>
  <c r="Y232" i="1" s="1"/>
  <c r="X227" i="1"/>
  <c r="X226" i="1"/>
  <c r="BO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5" i="1"/>
  <c r="X194" i="1"/>
  <c r="BO193" i="1"/>
  <c r="BM193" i="1"/>
  <c r="Z193" i="1"/>
  <c r="Z194" i="1" s="1"/>
  <c r="Y193" i="1"/>
  <c r="Y194" i="1" s="1"/>
  <c r="X189" i="1"/>
  <c r="X188" i="1"/>
  <c r="BO187" i="1"/>
  <c r="BM187" i="1"/>
  <c r="Z187" i="1"/>
  <c r="Z188" i="1" s="1"/>
  <c r="Y187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BO167" i="1"/>
  <c r="BM167" i="1"/>
  <c r="Z167" i="1"/>
  <c r="Y167" i="1"/>
  <c r="BP167" i="1" s="1"/>
  <c r="X164" i="1"/>
  <c r="X163" i="1"/>
  <c r="BO162" i="1"/>
  <c r="BM162" i="1"/>
  <c r="Z162" i="1"/>
  <c r="Z163" i="1" s="1"/>
  <c r="Y162" i="1"/>
  <c r="Y163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D7" i="1"/>
  <c r="Q6" i="1"/>
  <c r="P2" i="1"/>
  <c r="Y38" i="1" l="1"/>
  <c r="BN35" i="1"/>
  <c r="BN51" i="1"/>
  <c r="BP51" i="1"/>
  <c r="Y52" i="1"/>
  <c r="BN55" i="1"/>
  <c r="BP55" i="1"/>
  <c r="Y56" i="1"/>
  <c r="BN59" i="1"/>
  <c r="BP59" i="1"/>
  <c r="Y60" i="1"/>
  <c r="Z65" i="1"/>
  <c r="BN63" i="1"/>
  <c r="Z71" i="1"/>
  <c r="BN76" i="1"/>
  <c r="Y90" i="1"/>
  <c r="BN88" i="1"/>
  <c r="Z99" i="1"/>
  <c r="Z105" i="1"/>
  <c r="BN103" i="1"/>
  <c r="Z171" i="1"/>
  <c r="BN167" i="1"/>
  <c r="BN168" i="1"/>
  <c r="BN170" i="1"/>
  <c r="Y184" i="1"/>
  <c r="Z184" i="1"/>
  <c r="BN182" i="1"/>
  <c r="Z201" i="1"/>
  <c r="Z208" i="1"/>
  <c r="BN205" i="1"/>
  <c r="BN207" i="1"/>
  <c r="BN217" i="1"/>
  <c r="Y226" i="1"/>
  <c r="Z226" i="1"/>
  <c r="BN230" i="1"/>
  <c r="BP230" i="1"/>
  <c r="Y231" i="1"/>
  <c r="BN235" i="1"/>
  <c r="BP235" i="1"/>
  <c r="Y236" i="1"/>
  <c r="Z242" i="1"/>
  <c r="BN239" i="1"/>
  <c r="BN241" i="1"/>
  <c r="BN266" i="1"/>
  <c r="BP266" i="1"/>
  <c r="Y267" i="1"/>
  <c r="BN270" i="1"/>
  <c r="BP270" i="1"/>
  <c r="Y271" i="1"/>
  <c r="Y295" i="1"/>
  <c r="Y316" i="1"/>
  <c r="BN299" i="1"/>
  <c r="BN300" i="1"/>
  <c r="BN301" i="1"/>
  <c r="BN304" i="1"/>
  <c r="BN305" i="1"/>
  <c r="A10" i="1"/>
  <c r="F10" i="1"/>
  <c r="F9" i="1"/>
  <c r="Y24" i="1"/>
  <c r="Y23" i="1"/>
  <c r="BP22" i="1"/>
  <c r="BN22" i="1"/>
  <c r="Y131" i="1"/>
  <c r="BP129" i="1"/>
  <c r="BN129" i="1"/>
  <c r="J9" i="1"/>
  <c r="X322" i="1"/>
  <c r="BP28" i="1"/>
  <c r="BN28" i="1"/>
  <c r="BP42" i="1"/>
  <c r="BN42" i="1"/>
  <c r="BP44" i="1"/>
  <c r="BN44" i="1"/>
  <c r="BP46" i="1"/>
  <c r="BN46" i="1"/>
  <c r="BP69" i="1"/>
  <c r="BN69" i="1"/>
  <c r="Y72" i="1"/>
  <c r="BP81" i="1"/>
  <c r="BN81" i="1"/>
  <c r="BP98" i="1"/>
  <c r="BN98" i="1"/>
  <c r="BP110" i="1"/>
  <c r="BN110" i="1"/>
  <c r="BP112" i="1"/>
  <c r="BN112" i="1"/>
  <c r="Y176" i="1"/>
  <c r="BP174" i="1"/>
  <c r="BN174" i="1"/>
  <c r="Y189" i="1"/>
  <c r="Y188" i="1"/>
  <c r="BP187" i="1"/>
  <c r="BN187" i="1"/>
  <c r="Y227" i="1"/>
  <c r="Z30" i="1"/>
  <c r="X326" i="1"/>
  <c r="Z83" i="1"/>
  <c r="Z89" i="1"/>
  <c r="Y100" i="1"/>
  <c r="Y105" i="1"/>
  <c r="Y115" i="1"/>
  <c r="Z115" i="1"/>
  <c r="Z125" i="1"/>
  <c r="Z131" i="1"/>
  <c r="Y172" i="1"/>
  <c r="Z176" i="1"/>
  <c r="Y202" i="1"/>
  <c r="BN198" i="1"/>
  <c r="BN200" i="1"/>
  <c r="Y209" i="1"/>
  <c r="Z218" i="1"/>
  <c r="BN212" i="1"/>
  <c r="BN214" i="1"/>
  <c r="BN222" i="1"/>
  <c r="BP222" i="1"/>
  <c r="BN224" i="1"/>
  <c r="Z248" i="1"/>
  <c r="BN246" i="1"/>
  <c r="BN260" i="1"/>
  <c r="Z294" i="1"/>
  <c r="BN291" i="1"/>
  <c r="BP291" i="1"/>
  <c r="BN293" i="1"/>
  <c r="BN319" i="1"/>
  <c r="BP319" i="1"/>
  <c r="Y320" i="1"/>
  <c r="BP29" i="1"/>
  <c r="BN29" i="1"/>
  <c r="Y48" i="1"/>
  <c r="BP41" i="1"/>
  <c r="BN41" i="1"/>
  <c r="BP43" i="1"/>
  <c r="BN43" i="1"/>
  <c r="BP45" i="1"/>
  <c r="BN45" i="1"/>
  <c r="Y47" i="1"/>
  <c r="BP64" i="1"/>
  <c r="BN64" i="1"/>
  <c r="Y78" i="1"/>
  <c r="BP75" i="1"/>
  <c r="BN75" i="1"/>
  <c r="Y77" i="1"/>
  <c r="BP82" i="1"/>
  <c r="BN82" i="1"/>
  <c r="Y84" i="1"/>
  <c r="X323" i="1"/>
  <c r="Y30" i="1"/>
  <c r="X324" i="1"/>
  <c r="Y31" i="1"/>
  <c r="Y37" i="1"/>
  <c r="BP34" i="1"/>
  <c r="BN34" i="1"/>
  <c r="BP36" i="1"/>
  <c r="BN36" i="1"/>
  <c r="Z47" i="1"/>
  <c r="Y65" i="1"/>
  <c r="Y66" i="1"/>
  <c r="Y71" i="1"/>
  <c r="BP68" i="1"/>
  <c r="BN68" i="1"/>
  <c r="BP70" i="1"/>
  <c r="BN70" i="1"/>
  <c r="Z77" i="1"/>
  <c r="Y83" i="1"/>
  <c r="Y89" i="1"/>
  <c r="Y99" i="1"/>
  <c r="Y106" i="1"/>
  <c r="Y116" i="1"/>
  <c r="Y120" i="1"/>
  <c r="Y125" i="1"/>
  <c r="Y132" i="1"/>
  <c r="Y164" i="1"/>
  <c r="Y171" i="1"/>
  <c r="Y177" i="1"/>
  <c r="Y185" i="1"/>
  <c r="Y195" i="1"/>
  <c r="Y201" i="1"/>
  <c r="Y208" i="1"/>
  <c r="BP240" i="1"/>
  <c r="BN240" i="1"/>
  <c r="Y242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H9" i="1"/>
  <c r="BN87" i="1"/>
  <c r="BP87" i="1"/>
  <c r="BN93" i="1"/>
  <c r="BP93" i="1"/>
  <c r="BN94" i="1"/>
  <c r="BN95" i="1"/>
  <c r="BN96" i="1"/>
  <c r="BN97" i="1"/>
  <c r="BN104" i="1"/>
  <c r="BN109" i="1"/>
  <c r="BP109" i="1"/>
  <c r="BN111" i="1"/>
  <c r="BN113" i="1"/>
  <c r="BN114" i="1"/>
  <c r="BN118" i="1"/>
  <c r="BP118" i="1"/>
  <c r="BN123" i="1"/>
  <c r="BP123" i="1"/>
  <c r="BN130" i="1"/>
  <c r="BN162" i="1"/>
  <c r="BP162" i="1"/>
  <c r="BN169" i="1"/>
  <c r="BN175" i="1"/>
  <c r="BN181" i="1"/>
  <c r="BP181" i="1"/>
  <c r="BN183" i="1"/>
  <c r="BN193" i="1"/>
  <c r="BP193" i="1"/>
  <c r="BN197" i="1"/>
  <c r="BP197" i="1"/>
  <c r="BN199" i="1"/>
  <c r="BN206" i="1"/>
  <c r="Y219" i="1"/>
  <c r="BN213" i="1"/>
  <c r="BN215" i="1"/>
  <c r="BP216" i="1"/>
  <c r="BN216" i="1"/>
  <c r="Y218" i="1"/>
  <c r="BP223" i="1"/>
  <c r="BN223" i="1"/>
  <c r="BP225" i="1"/>
  <c r="BN225" i="1"/>
  <c r="Y243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Z327" i="1" l="1"/>
  <c r="Y323" i="1"/>
  <c r="Y322" i="1"/>
  <c r="Y326" i="1"/>
  <c r="Y324" i="1"/>
  <c r="X325" i="1"/>
  <c r="Y325" i="1" l="1"/>
  <c r="B335" i="1" l="1"/>
  <c r="A335" i="1"/>
  <c r="C335" i="1"/>
</calcChain>
</file>

<file path=xl/sharedStrings.xml><?xml version="1.0" encoding="utf-8"?>
<sst xmlns="http://schemas.openxmlformats.org/spreadsheetml/2006/main" count="1534" uniqueCount="501">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</sst>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1" t="s">
        <v>0</v>
      </c>
      <c r="E1" s="352"/>
      <c r="F1" s="352"/>
      <c r="G1" s="12" t="s">
        <v>1</v>
      </c>
      <c r="H1" s="371" t="s">
        <v>2</v>
      </c>
      <c r="I1" s="352"/>
      <c r="J1" s="352"/>
      <c r="K1" s="352"/>
      <c r="L1" s="352"/>
      <c r="M1" s="352"/>
      <c r="N1" s="352"/>
      <c r="O1" s="352"/>
      <c r="P1" s="352"/>
      <c r="Q1" s="352"/>
      <c r="R1" s="351" t="s">
        <v>3</v>
      </c>
      <c r="S1" s="352"/>
      <c r="T1" s="3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85" t="s">
        <v>8</v>
      </c>
      <c r="B5" s="339"/>
      <c r="C5" s="340"/>
      <c r="D5" s="372"/>
      <c r="E5" s="373"/>
      <c r="F5" s="433" t="s">
        <v>9</v>
      </c>
      <c r="G5" s="340"/>
      <c r="H5" s="372" t="s">
        <v>500</v>
      </c>
      <c r="I5" s="429"/>
      <c r="J5" s="429"/>
      <c r="K5" s="429"/>
      <c r="L5" s="429"/>
      <c r="M5" s="373"/>
      <c r="N5" s="61"/>
      <c r="P5" s="24" t="s">
        <v>10</v>
      </c>
      <c r="Q5" s="514">
        <v>45849</v>
      </c>
      <c r="R5" s="384"/>
      <c r="T5" s="424" t="s">
        <v>11</v>
      </c>
      <c r="U5" s="425"/>
      <c r="V5" s="427" t="s">
        <v>12</v>
      </c>
      <c r="W5" s="384"/>
      <c r="AB5" s="51"/>
      <c r="AC5" s="51"/>
      <c r="AD5" s="51"/>
      <c r="AE5" s="51"/>
    </row>
    <row r="6" spans="1:32" s="314" customFormat="1" ht="24" customHeight="1" x14ac:dyDescent="0.2">
      <c r="A6" s="385" t="s">
        <v>13</v>
      </c>
      <c r="B6" s="339"/>
      <c r="C6" s="340"/>
      <c r="D6" s="442" t="s">
        <v>14</v>
      </c>
      <c r="E6" s="443"/>
      <c r="F6" s="443"/>
      <c r="G6" s="443"/>
      <c r="H6" s="443"/>
      <c r="I6" s="443"/>
      <c r="J6" s="443"/>
      <c r="K6" s="443"/>
      <c r="L6" s="443"/>
      <c r="M6" s="38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Пятница</v>
      </c>
      <c r="R6" s="327"/>
      <c r="T6" s="436" t="s">
        <v>16</v>
      </c>
      <c r="U6" s="425"/>
      <c r="V6" s="469" t="s">
        <v>17</v>
      </c>
      <c r="W6" s="347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1"/>
      <c r="M7" s="362"/>
      <c r="N7" s="63"/>
      <c r="P7" s="24"/>
      <c r="Q7" s="42"/>
      <c r="R7" s="42"/>
      <c r="T7" s="337"/>
      <c r="U7" s="425"/>
      <c r="V7" s="470"/>
      <c r="W7" s="471"/>
      <c r="AB7" s="51"/>
      <c r="AC7" s="51"/>
      <c r="AD7" s="51"/>
      <c r="AE7" s="51"/>
    </row>
    <row r="8" spans="1:32" s="314" customFormat="1" ht="25.5" customHeight="1" x14ac:dyDescent="0.2">
      <c r="A8" s="524" t="s">
        <v>18</v>
      </c>
      <c r="B8" s="334"/>
      <c r="C8" s="33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86">
        <v>0.375</v>
      </c>
      <c r="R8" s="362"/>
      <c r="T8" s="337"/>
      <c r="U8" s="425"/>
      <c r="V8" s="470"/>
      <c r="W8" s="471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81"/>
      <c r="R9" s="382"/>
      <c r="T9" s="337"/>
      <c r="U9" s="425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7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7"/>
      <c r="R10" s="438"/>
      <c r="U10" s="24" t="s">
        <v>23</v>
      </c>
      <c r="V10" s="346" t="s">
        <v>24</v>
      </c>
      <c r="W10" s="347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3"/>
      <c r="R11" s="384"/>
      <c r="U11" s="24" t="s">
        <v>27</v>
      </c>
      <c r="V11" s="434" t="s">
        <v>28</v>
      </c>
      <c r="W11" s="382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18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386"/>
      <c r="R12" s="362"/>
      <c r="S12" s="23"/>
      <c r="U12" s="24"/>
      <c r="V12" s="352"/>
      <c r="W12" s="337"/>
      <c r="AB12" s="51"/>
      <c r="AC12" s="51"/>
      <c r="AD12" s="51"/>
      <c r="AE12" s="51"/>
    </row>
    <row r="13" spans="1:32" s="314" customFormat="1" ht="23.25" customHeight="1" x14ac:dyDescent="0.2">
      <c r="A13" s="418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34"/>
      <c r="R13" s="3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18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39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5" t="s">
        <v>35</v>
      </c>
      <c r="Q15" s="352"/>
      <c r="R15" s="352"/>
      <c r="S15" s="352"/>
      <c r="T15" s="3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391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0"/>
      <c r="R17" s="390"/>
      <c r="S17" s="390"/>
      <c r="T17" s="391"/>
      <c r="U17" s="528" t="s">
        <v>51</v>
      </c>
      <c r="V17" s="340"/>
      <c r="W17" s="356" t="s">
        <v>52</v>
      </c>
      <c r="X17" s="356" t="s">
        <v>53</v>
      </c>
      <c r="Y17" s="529" t="s">
        <v>54</v>
      </c>
      <c r="Z17" s="480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09"/>
      <c r="AF17" s="510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392"/>
      <c r="E18" s="394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7"/>
      <c r="X18" s="357"/>
      <c r="Y18" s="530"/>
      <c r="Z18" s="481"/>
      <c r="AA18" s="466"/>
      <c r="AB18" s="466"/>
      <c r="AC18" s="466"/>
      <c r="AD18" s="511"/>
      <c r="AE18" s="512"/>
      <c r="AF18" s="513"/>
      <c r="AG18" s="69"/>
      <c r="BD18" s="68"/>
    </row>
    <row r="19" spans="1:68" ht="27.75" hidden="1" customHeight="1" x14ac:dyDescent="0.2">
      <c r="A19" s="358" t="s">
        <v>63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hidden="1" customHeight="1" x14ac:dyDescent="0.25">
      <c r="A21" s="349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2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2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8" t="s">
        <v>75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hidden="1" customHeight="1" x14ac:dyDescent="0.25">
      <c r="A27" s="349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84</v>
      </c>
      <c r="Y28" s="32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2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84</v>
      </c>
      <c r="Y30" s="322">
        <f>IFERROR(SUM(Y28:Y29),"0")</f>
        <v>84</v>
      </c>
      <c r="Z30" s="322">
        <f>IFERROR(IF(Z28="",0,Z28),"0")+IFERROR(IF(Z29="",0,Z29),"0")</f>
        <v>0.79044000000000003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2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126</v>
      </c>
      <c r="Y31" s="322">
        <f>IFERROR(SUMPRODUCT(Y28:Y29*H28:H29),"0")</f>
        <v>126</v>
      </c>
      <c r="Z31" s="37"/>
      <c r="AA31" s="323"/>
      <c r="AB31" s="323"/>
      <c r="AC31" s="323"/>
    </row>
    <row r="32" spans="1:68" ht="16.5" hidden="1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hidden="1" customHeight="1" x14ac:dyDescent="0.25">
      <c r="A33" s="349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1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2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hidden="1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2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hidden="1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hidden="1" customHeight="1" x14ac:dyDescent="0.25">
      <c r="A40" s="349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24</v>
      </c>
      <c r="Y44" s="321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96</v>
      </c>
      <c r="Y46" s="321">
        <f t="shared" si="0"/>
        <v>96</v>
      </c>
      <c r="Z46" s="36">
        <f t="shared" si="1"/>
        <v>1.488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700.8</v>
      </c>
      <c r="BN46" s="67">
        <f t="shared" si="3"/>
        <v>700.8</v>
      </c>
      <c r="BO46" s="67">
        <f t="shared" si="4"/>
        <v>1.1428571428571428</v>
      </c>
      <c r="BP46" s="67">
        <f t="shared" si="5"/>
        <v>1.1428571428571428</v>
      </c>
    </row>
    <row r="47" spans="1:68" x14ac:dyDescent="0.2">
      <c r="A47" s="341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2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120</v>
      </c>
      <c r="Y47" s="322">
        <f>IFERROR(SUM(Y41:Y46),"0")</f>
        <v>120</v>
      </c>
      <c r="Z47" s="322">
        <f>IFERROR(IF(Z41="",0,Z41),"0")+IFERROR(IF(Z42="",0,Z42),"0")+IFERROR(IF(Z43="",0,Z43),"0")+IFERROR(IF(Z44="",0,Z44),"0")+IFERROR(IF(Z45="",0,Z45),"0")+IFERROR(IF(Z46="",0,Z46),"0")</f>
        <v>1.8599999999999999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2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840</v>
      </c>
      <c r="Y48" s="322">
        <f>IFERROR(SUMPRODUCT(Y41:Y46*H41:H46),"0")</f>
        <v>840</v>
      </c>
      <c r="Z48" s="37"/>
      <c r="AA48" s="323"/>
      <c r="AB48" s="323"/>
      <c r="AC48" s="323"/>
    </row>
    <row r="49" spans="1:68" ht="16.5" hidden="1" customHeight="1" x14ac:dyDescent="0.25">
      <c r="A49" s="336" t="s">
        <v>114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hidden="1" customHeight="1" x14ac:dyDescent="0.25">
      <c r="A50" s="349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hidden="1" customHeight="1" x14ac:dyDescent="0.25">
      <c r="A51" s="54" t="s">
        <v>115</v>
      </c>
      <c r="B51" s="54" t="s">
        <v>116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41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2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hidden="1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2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hidden="1" customHeight="1" x14ac:dyDescent="0.25">
      <c r="A54" s="349" t="s">
        <v>118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hidden="1" customHeight="1" x14ac:dyDescent="0.25">
      <c r="A55" s="54" t="s">
        <v>119</v>
      </c>
      <c r="B55" s="54" t="s">
        <v>120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41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2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hidden="1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2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hidden="1" customHeight="1" x14ac:dyDescent="0.25">
      <c r="A58" s="349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hidden="1" customHeight="1" x14ac:dyDescent="0.25">
      <c r="A59" s="54" t="s">
        <v>122</v>
      </c>
      <c r="B59" s="54" t="s">
        <v>123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8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41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2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hidden="1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2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hidden="1" customHeight="1" x14ac:dyDescent="0.25">
      <c r="A62" s="349" t="s">
        <v>125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hidden="1" customHeight="1" x14ac:dyDescent="0.25">
      <c r="A63" s="54" t="s">
        <v>126</v>
      </c>
      <c r="B63" s="54" t="s">
        <v>127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9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129</v>
      </c>
      <c r="B64" s="54" t="s">
        <v>130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1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2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2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hidden="1" customHeight="1" x14ac:dyDescent="0.25">
      <c r="A67" s="349" t="s">
        <v>131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hidden="1" customHeight="1" x14ac:dyDescent="0.25">
      <c r="A68" s="54" t="s">
        <v>132</v>
      </c>
      <c r="B68" s="54" t="s">
        <v>133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137</v>
      </c>
      <c r="B70" s="54" t="s">
        <v>138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41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2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hidden="1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2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hidden="1" customHeight="1" x14ac:dyDescent="0.25">
      <c r="A73" s="336" t="s">
        <v>139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hidden="1" customHeight="1" x14ac:dyDescent="0.25">
      <c r="A74" s="349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hidden="1" customHeight="1" x14ac:dyDescent="0.25">
      <c r="A75" s="54" t="s">
        <v>140</v>
      </c>
      <c r="B75" s="54" t="s">
        <v>141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48</v>
      </c>
      <c r="Y76" s="321">
        <f>IFERROR(IF(X76="","",X76),"")</f>
        <v>48</v>
      </c>
      <c r="Z76" s="36">
        <f>IFERROR(IF(X76="","",X76*0.00866),"")</f>
        <v>0.41567999999999994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250.23359999999997</v>
      </c>
      <c r="BN76" s="67">
        <f>IFERROR(Y76*I76,"0")</f>
        <v>250.23359999999997</v>
      </c>
      <c r="BO76" s="67">
        <f>IFERROR(X76/J76,"0")</f>
        <v>0.33333333333333331</v>
      </c>
      <c r="BP76" s="67">
        <f>IFERROR(Y76/J76,"0")</f>
        <v>0.33333333333333331</v>
      </c>
    </row>
    <row r="77" spans="1:68" x14ac:dyDescent="0.2">
      <c r="A77" s="341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2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48</v>
      </c>
      <c r="Y77" s="322">
        <f>IFERROR(SUM(Y75:Y76),"0")</f>
        <v>48</v>
      </c>
      <c r="Z77" s="322">
        <f>IFERROR(IF(Z75="",0,Z75),"0")+IFERROR(IF(Z76="",0,Z76),"0")</f>
        <v>0.41567999999999994</v>
      </c>
      <c r="AA77" s="323"/>
      <c r="AB77" s="323"/>
      <c r="AC77" s="323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2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240</v>
      </c>
      <c r="Y78" s="322">
        <f>IFERROR(SUMPRODUCT(Y75:Y76*H75:H76),"0")</f>
        <v>240</v>
      </c>
      <c r="Z78" s="37"/>
      <c r="AA78" s="323"/>
      <c r="AB78" s="323"/>
      <c r="AC78" s="323"/>
    </row>
    <row r="79" spans="1:68" ht="16.5" hidden="1" customHeight="1" x14ac:dyDescent="0.25">
      <c r="A79" s="336" t="s">
        <v>146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hidden="1" customHeight="1" x14ac:dyDescent="0.25">
      <c r="A80" s="349" t="s">
        <v>131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hidden="1" customHeight="1" x14ac:dyDescent="0.25">
      <c r="A81" s="54" t="s">
        <v>147</v>
      </c>
      <c r="B81" s="54" t="s">
        <v>148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150</v>
      </c>
      <c r="B82" s="54" t="s">
        <v>151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41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2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hidden="1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2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hidden="1" customHeight="1" x14ac:dyDescent="0.25">
      <c r="A85" s="336" t="s">
        <v>152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hidden="1" customHeight="1" x14ac:dyDescent="0.25">
      <c r="A86" s="349" t="s">
        <v>153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hidden="1" customHeight="1" x14ac:dyDescent="0.25">
      <c r="A87" s="54" t="s">
        <v>154</v>
      </c>
      <c r="B87" s="54" t="s">
        <v>155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0</v>
      </c>
      <c r="Y87" s="321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hidden="1" customHeight="1" x14ac:dyDescent="0.25">
      <c r="A88" s="54" t="s">
        <v>157</v>
      </c>
      <c r="B88" s="54" t="s">
        <v>158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0</v>
      </c>
      <c r="Y88" s="321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41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2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0</v>
      </c>
      <c r="Y89" s="322">
        <f>IFERROR(SUM(Y87:Y88),"0")</f>
        <v>0</v>
      </c>
      <c r="Z89" s="322">
        <f>IFERROR(IF(Z87="",0,Z87),"0")+IFERROR(IF(Z88="",0,Z88),"0")</f>
        <v>0</v>
      </c>
      <c r="AA89" s="323"/>
      <c r="AB89" s="323"/>
      <c r="AC89" s="323"/>
    </row>
    <row r="90" spans="1:68" hidden="1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2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0</v>
      </c>
      <c r="Y90" s="322">
        <f>IFERROR(SUMPRODUCT(Y87:Y88*H87:H88),"0")</f>
        <v>0</v>
      </c>
      <c r="Z90" s="37"/>
      <c r="AA90" s="323"/>
      <c r="AB90" s="323"/>
      <c r="AC90" s="323"/>
    </row>
    <row r="91" spans="1:68" ht="16.5" hidden="1" customHeight="1" x14ac:dyDescent="0.25">
      <c r="A91" s="336" t="s">
        <v>160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hidden="1" customHeight="1" x14ac:dyDescent="0.25">
      <c r="A92" s="349" t="s">
        <v>131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hidden="1" customHeight="1" x14ac:dyDescent="0.25">
      <c r="A93" s="54" t="s">
        <v>161</v>
      </c>
      <c r="B93" s="54" t="s">
        <v>162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60" t="s">
        <v>163</v>
      </c>
      <c r="Q93" s="329"/>
      <c r="R93" s="329"/>
      <c r="S93" s="329"/>
      <c r="T93" s="330"/>
      <c r="U93" s="34"/>
      <c r="V93" s="34"/>
      <c r="W93" s="35" t="s">
        <v>70</v>
      </c>
      <c r="X93" s="320">
        <v>0</v>
      </c>
      <c r="Y93" s="321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4" t="s">
        <v>166</v>
      </c>
      <c r="Q94" s="329"/>
      <c r="R94" s="329"/>
      <c r="S94" s="329"/>
      <c r="T94" s="330"/>
      <c r="U94" s="34"/>
      <c r="V94" s="34"/>
      <c r="W94" s="35" t="s">
        <v>70</v>
      </c>
      <c r="X94" s="320">
        <v>238</v>
      </c>
      <c r="Y94" s="321">
        <f t="shared" si="6"/>
        <v>238</v>
      </c>
      <c r="Z94" s="36">
        <f t="shared" si="7"/>
        <v>4.2554400000000001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852.89679999999998</v>
      </c>
      <c r="BN94" s="67">
        <f t="shared" si="9"/>
        <v>852.89679999999998</v>
      </c>
      <c r="BO94" s="67">
        <f t="shared" si="10"/>
        <v>3.4</v>
      </c>
      <c r="BP94" s="67">
        <f t="shared" si="11"/>
        <v>3.4</v>
      </c>
    </row>
    <row r="95" spans="1:68" ht="27" hidden="1" customHeight="1" x14ac:dyDescent="0.25">
      <c r="A95" s="54" t="s">
        <v>167</v>
      </c>
      <c r="B95" s="54" t="s">
        <v>168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0" t="s">
        <v>169</v>
      </c>
      <c r="Q95" s="329"/>
      <c r="R95" s="329"/>
      <c r="S95" s="329"/>
      <c r="T95" s="330"/>
      <c r="U95" s="34"/>
      <c r="V95" s="34"/>
      <c r="W95" s="35" t="s">
        <v>70</v>
      </c>
      <c r="X95" s="320">
        <v>0</v>
      </c>
      <c r="Y95" s="321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6" t="s">
        <v>173</v>
      </c>
      <c r="Q96" s="329"/>
      <c r="R96" s="329"/>
      <c r="S96" s="329"/>
      <c r="T96" s="330"/>
      <c r="U96" s="34"/>
      <c r="V96" s="34"/>
      <c r="W96" s="35" t="s">
        <v>70</v>
      </c>
      <c r="X96" s="320">
        <v>238</v>
      </c>
      <c r="Y96" s="321">
        <f t="shared" si="6"/>
        <v>238</v>
      </c>
      <c r="Z96" s="36">
        <f t="shared" si="7"/>
        <v>4.2554400000000001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852.89679999999998</v>
      </c>
      <c r="BN96" s="67">
        <f t="shared" si="9"/>
        <v>852.89679999999998</v>
      </c>
      <c r="BO96" s="67">
        <f t="shared" si="10"/>
        <v>3.4</v>
      </c>
      <c r="BP96" s="67">
        <f t="shared" si="11"/>
        <v>3.4</v>
      </c>
    </row>
    <row r="97" spans="1:68" ht="27" hidden="1" customHeight="1" x14ac:dyDescent="0.25">
      <c r="A97" s="54" t="s">
        <v>174</v>
      </c>
      <c r="B97" s="54" t="s">
        <v>175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9" t="s">
        <v>176</v>
      </c>
      <c r="Q97" s="329"/>
      <c r="R97" s="329"/>
      <c r="S97" s="329"/>
      <c r="T97" s="330"/>
      <c r="U97" s="34"/>
      <c r="V97" s="34"/>
      <c r="W97" s="35" t="s">
        <v>70</v>
      </c>
      <c r="X97" s="320">
        <v>0</v>
      </c>
      <c r="Y97" s="32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177</v>
      </c>
      <c r="B98" s="54" t="s">
        <v>178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0</v>
      </c>
      <c r="Y98" s="321">
        <f t="shared" si="6"/>
        <v>0</v>
      </c>
      <c r="Z98" s="36">
        <f t="shared" si="7"/>
        <v>0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41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2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476</v>
      </c>
      <c r="Y99" s="322">
        <f>IFERROR(SUM(Y93:Y98),"0")</f>
        <v>476</v>
      </c>
      <c r="Z99" s="322">
        <f>IFERROR(IF(Z93="",0,Z93),"0")+IFERROR(IF(Z94="",0,Z94),"0")+IFERROR(IF(Z95="",0,Z95),"0")+IFERROR(IF(Z96="",0,Z96),"0")+IFERROR(IF(Z97="",0,Z97),"0")+IFERROR(IF(Z98="",0,Z98),"0")</f>
        <v>8.5108800000000002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2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1370.8799999999999</v>
      </c>
      <c r="Y100" s="322">
        <f>IFERROR(SUMPRODUCT(Y93:Y98*H93:H98),"0")</f>
        <v>1370.8799999999999</v>
      </c>
      <c r="Z100" s="37"/>
      <c r="AA100" s="323"/>
      <c r="AB100" s="323"/>
      <c r="AC100" s="323"/>
    </row>
    <row r="101" spans="1:68" ht="16.5" hidden="1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hidden="1" customHeight="1" x14ac:dyDescent="0.25">
      <c r="A102" s="349" t="s">
        <v>125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hidden="1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0</v>
      </c>
      <c r="Y104" s="321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idden="1" x14ac:dyDescent="0.2">
      <c r="A105" s="341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2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0</v>
      </c>
      <c r="Y105" s="322">
        <f>IFERROR(SUM(Y103:Y104),"0")</f>
        <v>0</v>
      </c>
      <c r="Z105" s="322">
        <f>IFERROR(IF(Z103="",0,Z103),"0")+IFERROR(IF(Z104="",0,Z104),"0")</f>
        <v>0</v>
      </c>
      <c r="AA105" s="323"/>
      <c r="AB105" s="323"/>
      <c r="AC105" s="323"/>
    </row>
    <row r="106" spans="1:68" hidden="1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2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0</v>
      </c>
      <c r="Y106" s="322">
        <f>IFERROR(SUMPRODUCT(Y103:Y104*H103:H104),"0")</f>
        <v>0</v>
      </c>
      <c r="Z106" s="37"/>
      <c r="AA106" s="323"/>
      <c r="AB106" s="323"/>
      <c r="AC106" s="323"/>
    </row>
    <row r="107" spans="1:68" ht="16.5" hidden="1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hidden="1" customHeight="1" x14ac:dyDescent="0.25">
      <c r="A108" s="349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60</v>
      </c>
      <c r="Y109" s="321">
        <f t="shared" ref="Y109:Y114" si="12">IFERROR(IF(X109="","",X109),"")</f>
        <v>60</v>
      </c>
      <c r="Z109" s="36">
        <f t="shared" ref="Z109:Z114" si="13">IFERROR(IF(X109="","",X109*0.0155),"")</f>
        <v>0.92999999999999994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436.8</v>
      </c>
      <c r="BN109" s="67">
        <f t="shared" ref="BN109:BN114" si="15">IFERROR(Y109*I109,"0")</f>
        <v>436.8</v>
      </c>
      <c r="BO109" s="67">
        <f t="shared" ref="BO109:BO114" si="16">IFERROR(X109/J109,"0")</f>
        <v>0.7142857142857143</v>
      </c>
      <c r="BP109" s="67">
        <f t="shared" ref="BP109:BP114" si="17">IFERROR(Y109/J109,"0")</f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5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24</v>
      </c>
      <c r="Y110" s="321">
        <f t="shared" si="12"/>
        <v>24</v>
      </c>
      <c r="Z110" s="36">
        <f t="shared" si="13"/>
        <v>0.372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14"/>
        <v>161.2704</v>
      </c>
      <c r="BN110" s="67">
        <f t="shared" si="15"/>
        <v>161.2704</v>
      </c>
      <c r="BO110" s="67">
        <f t="shared" si="16"/>
        <v>0.2857142857142857</v>
      </c>
      <c r="BP110" s="67">
        <f t="shared" si="17"/>
        <v>0.2857142857142857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156</v>
      </c>
      <c r="Y111" s="321">
        <f t="shared" si="12"/>
        <v>156</v>
      </c>
      <c r="Z111" s="36">
        <f t="shared" si="13"/>
        <v>2.4180000000000001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14"/>
        <v>1138.8</v>
      </c>
      <c r="BN111" s="67">
        <f t="shared" si="15"/>
        <v>1138.8</v>
      </c>
      <c r="BO111" s="67">
        <f t="shared" si="16"/>
        <v>1.8571428571428572</v>
      </c>
      <c r="BP111" s="67">
        <f t="shared" si="17"/>
        <v>1.8571428571428572</v>
      </c>
    </row>
    <row r="112" spans="1:68" ht="27" hidden="1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98</v>
      </c>
      <c r="M112" s="33" t="s">
        <v>69</v>
      </c>
      <c r="N112" s="33"/>
      <c r="O112" s="32">
        <v>180</v>
      </c>
      <c r="P112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0</v>
      </c>
      <c r="Y112" s="321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100</v>
      </c>
      <c r="AK112" s="71">
        <v>12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103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264</v>
      </c>
      <c r="Y113" s="321">
        <f t="shared" si="12"/>
        <v>264</v>
      </c>
      <c r="Z113" s="36">
        <f t="shared" si="13"/>
        <v>4.0919999999999996</v>
      </c>
      <c r="AA113" s="56"/>
      <c r="AB113" s="57"/>
      <c r="AC113" s="148" t="s">
        <v>143</v>
      </c>
      <c r="AG113" s="67"/>
      <c r="AJ113" s="71" t="s">
        <v>104</v>
      </c>
      <c r="AK113" s="71">
        <v>84</v>
      </c>
      <c r="BB113" s="149" t="s">
        <v>1</v>
      </c>
      <c r="BM113" s="67">
        <f t="shared" si="14"/>
        <v>1927.2</v>
      </c>
      <c r="BN113" s="67">
        <f t="shared" si="15"/>
        <v>1927.2</v>
      </c>
      <c r="BO113" s="67">
        <f t="shared" si="16"/>
        <v>3.1428571428571428</v>
      </c>
      <c r="BP113" s="67">
        <f t="shared" si="17"/>
        <v>3.1428571428571428</v>
      </c>
    </row>
    <row r="114" spans="1:68" ht="27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96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24</v>
      </c>
      <c r="Y114" s="321">
        <f t="shared" si="12"/>
        <v>24</v>
      </c>
      <c r="Z114" s="36">
        <f t="shared" si="13"/>
        <v>0.372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173.52</v>
      </c>
      <c r="BN114" s="67">
        <f t="shared" si="15"/>
        <v>173.52</v>
      </c>
      <c r="BO114" s="67">
        <f t="shared" si="16"/>
        <v>0.2857142857142857</v>
      </c>
      <c r="BP114" s="67">
        <f t="shared" si="17"/>
        <v>0.2857142857142857</v>
      </c>
    </row>
    <row r="115" spans="1:68" x14ac:dyDescent="0.2">
      <c r="A115" s="341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2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528</v>
      </c>
      <c r="Y115" s="322">
        <f>IFERROR(SUM(Y109:Y114),"0")</f>
        <v>528</v>
      </c>
      <c r="Z115" s="322">
        <f>IFERROR(IF(Z109="",0,Z109),"0")+IFERROR(IF(Z110="",0,Z110),"0")+IFERROR(IF(Z111="",0,Z111),"0")+IFERROR(IF(Z112="",0,Z112),"0")+IFERROR(IF(Z113="",0,Z113),"0")+IFERROR(IF(Z114="",0,Z114),"0")</f>
        <v>8.1839999999999993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2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3681.6</v>
      </c>
      <c r="Y116" s="322">
        <f>IFERROR(SUMPRODUCT(Y109:Y114*H109:H114),"0")</f>
        <v>3681.6</v>
      </c>
      <c r="Z116" s="37"/>
      <c r="AA116" s="323"/>
      <c r="AB116" s="323"/>
      <c r="AC116" s="323"/>
    </row>
    <row r="117" spans="1:68" ht="14.25" hidden="1" customHeight="1" x14ac:dyDescent="0.25">
      <c r="A117" s="349" t="s">
        <v>131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hidden="1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41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2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0</v>
      </c>
      <c r="Y119" s="322">
        <f>IFERROR(SUM(Y118:Y118),"0")</f>
        <v>0</v>
      </c>
      <c r="Z119" s="322">
        <f>IFERROR(IF(Z118="",0,Z118),"0")</f>
        <v>0</v>
      </c>
      <c r="AA119" s="323"/>
      <c r="AB119" s="323"/>
      <c r="AC119" s="323"/>
    </row>
    <row r="120" spans="1:68" hidden="1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2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0</v>
      </c>
      <c r="Y120" s="322">
        <f>IFERROR(SUMPRODUCT(Y118:Y118*H118:H118),"0")</f>
        <v>0</v>
      </c>
      <c r="Z120" s="37"/>
      <c r="AA120" s="323"/>
      <c r="AB120" s="323"/>
      <c r="AC120" s="323"/>
    </row>
    <row r="121" spans="1:68" ht="16.5" hidden="1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hidden="1" customHeight="1" x14ac:dyDescent="0.25">
      <c r="A122" s="349" t="s">
        <v>131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53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126</v>
      </c>
      <c r="Y123" s="32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54" t="s">
        <v>208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103</v>
      </c>
      <c r="M124" s="33" t="s">
        <v>69</v>
      </c>
      <c r="N124" s="33"/>
      <c r="O124" s="32">
        <v>180</v>
      </c>
      <c r="P124" s="5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238</v>
      </c>
      <c r="Y124" s="321">
        <f>IFERROR(IF(X124="","",X124),"")</f>
        <v>238</v>
      </c>
      <c r="Z124" s="36">
        <f>IFERROR(IF(X124="","",X124*0.01788),"")</f>
        <v>4.2554400000000001</v>
      </c>
      <c r="AA124" s="56"/>
      <c r="AB124" s="57"/>
      <c r="AC124" s="156" t="s">
        <v>149</v>
      </c>
      <c r="AG124" s="67"/>
      <c r="AJ124" s="71" t="s">
        <v>104</v>
      </c>
      <c r="AK124" s="71">
        <v>70</v>
      </c>
      <c r="BB124" s="157" t="s">
        <v>82</v>
      </c>
      <c r="BM124" s="67">
        <f>IFERROR(X124*I124,"0")</f>
        <v>881.45679999999993</v>
      </c>
      <c r="BN124" s="67">
        <f>IFERROR(Y124*I124,"0")</f>
        <v>881.45679999999993</v>
      </c>
      <c r="BO124" s="67">
        <f>IFERROR(X124/J124,"0")</f>
        <v>3.4</v>
      </c>
      <c r="BP124" s="67">
        <f>IFERROR(Y124/J124,"0")</f>
        <v>3.4</v>
      </c>
    </row>
    <row r="125" spans="1:68" x14ac:dyDescent="0.2">
      <c r="A125" s="341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2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364</v>
      </c>
      <c r="Y125" s="322">
        <f>IFERROR(SUM(Y123:Y124),"0")</f>
        <v>364</v>
      </c>
      <c r="Z125" s="322">
        <f>IFERROR(IF(Z123="",0,Z123),"0")+IFERROR(IF(Z124="",0,Z124),"0")</f>
        <v>6.5083200000000003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2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1092</v>
      </c>
      <c r="Y126" s="322">
        <f>IFERROR(SUMPRODUCT(Y123:Y124*H123:H124),"0")</f>
        <v>1092</v>
      </c>
      <c r="Z126" s="37"/>
      <c r="AA126" s="323"/>
      <c r="AB126" s="323"/>
      <c r="AC126" s="323"/>
    </row>
    <row r="127" spans="1:68" ht="16.5" hidden="1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hidden="1" customHeight="1" x14ac:dyDescent="0.25">
      <c r="A128" s="349" t="s">
        <v>131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hidden="1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98</v>
      </c>
      <c r="M129" s="33" t="s">
        <v>69</v>
      </c>
      <c r="N129" s="33"/>
      <c r="O129" s="32">
        <v>180</v>
      </c>
      <c r="P129" s="3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100</v>
      </c>
      <c r="AK129" s="71">
        <v>14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84</v>
      </c>
      <c r="Y130" s="321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41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2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84</v>
      </c>
      <c r="Y131" s="322">
        <f>IFERROR(SUM(Y129:Y130),"0")</f>
        <v>84</v>
      </c>
      <c r="Z131" s="322">
        <f>IFERROR(IF(Z129="",0,Z129),"0")+IFERROR(IF(Z130="",0,Z130),"0")</f>
        <v>1.5019199999999999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2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252</v>
      </c>
      <c r="Y132" s="322">
        <f>IFERROR(SUMPRODUCT(Y129:Y130*H129:H130),"0")</f>
        <v>252</v>
      </c>
      <c r="Z132" s="37"/>
      <c r="AA132" s="323"/>
      <c r="AB132" s="323"/>
      <c r="AC132" s="323"/>
    </row>
    <row r="133" spans="1:68" ht="16.5" hidden="1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hidden="1" customHeight="1" x14ac:dyDescent="0.25">
      <c r="A134" s="349" t="s">
        <v>131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hidden="1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8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18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196</v>
      </c>
      <c r="Y136" s="321">
        <f>IFERROR(IF(X136="","",X136),"")</f>
        <v>196</v>
      </c>
      <c r="Z136" s="36">
        <f>IFERROR(IF(X136="","",X136*0.01788),"")</f>
        <v>3.50448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525.28000000000009</v>
      </c>
      <c r="BN136" s="67">
        <f>IFERROR(Y136*I136,"0")</f>
        <v>525.28000000000009</v>
      </c>
      <c r="BO136" s="67">
        <f>IFERROR(X136/J136,"0")</f>
        <v>2.8</v>
      </c>
      <c r="BP136" s="67">
        <f>IFERROR(Y136/J136,"0")</f>
        <v>2.8</v>
      </c>
    </row>
    <row r="137" spans="1:68" x14ac:dyDescent="0.2">
      <c r="A137" s="341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2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196</v>
      </c>
      <c r="Y137" s="322">
        <f>IFERROR(SUM(Y135:Y136),"0")</f>
        <v>196</v>
      </c>
      <c r="Z137" s="322">
        <f>IFERROR(IF(Z135="",0,Z135),"0")+IFERROR(IF(Z136="",0,Z136),"0")</f>
        <v>3.50448</v>
      </c>
      <c r="AA137" s="323"/>
      <c r="AB137" s="323"/>
      <c r="AC137" s="323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2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470.4</v>
      </c>
      <c r="Y138" s="322">
        <f>IFERROR(SUMPRODUCT(Y135:Y136*H135:H136),"0")</f>
        <v>470.4</v>
      </c>
      <c r="Z138" s="37"/>
      <c r="AA138" s="323"/>
      <c r="AB138" s="323"/>
      <c r="AC138" s="323"/>
    </row>
    <row r="139" spans="1:68" ht="16.5" hidden="1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hidden="1" customHeight="1" x14ac:dyDescent="0.25">
      <c r="A140" s="349" t="s">
        <v>131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28</v>
      </c>
      <c r="Y141" s="321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41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2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28</v>
      </c>
      <c r="Y142" s="322">
        <f>IFERROR(SUM(Y141:Y141),"0")</f>
        <v>28</v>
      </c>
      <c r="Z142" s="322">
        <f>IFERROR(IF(Z141="",0,Z141),"0")</f>
        <v>0.50063999999999997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2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84</v>
      </c>
      <c r="Y143" s="322">
        <f>IFERROR(SUMPRODUCT(Y141:Y141*H141:H141),"0")</f>
        <v>84</v>
      </c>
      <c r="Z143" s="37"/>
      <c r="AA143" s="323"/>
      <c r="AB143" s="323"/>
      <c r="AC143" s="323"/>
    </row>
    <row r="144" spans="1:68" ht="16.5" hidden="1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hidden="1" customHeight="1" x14ac:dyDescent="0.25">
      <c r="A145" s="349" t="s">
        <v>131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hidden="1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9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2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2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hidden="1" customHeight="1" x14ac:dyDescent="0.25">
      <c r="A150" s="349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hidden="1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1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2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hidden="1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2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hidden="1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hidden="1" customHeight="1" x14ac:dyDescent="0.25">
      <c r="A155" s="349" t="s">
        <v>131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hidden="1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1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2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hidden="1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2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hidden="1" customHeight="1" x14ac:dyDescent="0.2">
      <c r="A159" s="358" t="s">
        <v>242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48"/>
      <c r="AB159" s="48"/>
      <c r="AC159" s="48"/>
    </row>
    <row r="160" spans="1:68" ht="16.5" hidden="1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hidden="1" customHeight="1" x14ac:dyDescent="0.25">
      <c r="A161" s="349" t="s">
        <v>131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hidden="1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142</v>
      </c>
      <c r="L162" s="32" t="s">
        <v>98</v>
      </c>
      <c r="M162" s="33" t="s">
        <v>69</v>
      </c>
      <c r="N162" s="33"/>
      <c r="O162" s="32">
        <v>180</v>
      </c>
      <c r="P162" s="459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100</v>
      </c>
      <c r="AK162" s="71">
        <v>18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2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2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hidden="1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hidden="1" customHeight="1" x14ac:dyDescent="0.25">
      <c r="A166" s="349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hidden="1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0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98</v>
      </c>
      <c r="M168" s="33" t="s">
        <v>69</v>
      </c>
      <c r="N168" s="33"/>
      <c r="O168" s="32">
        <v>180</v>
      </c>
      <c r="P168" s="380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255</v>
      </c>
      <c r="AG168" s="67"/>
      <c r="AJ168" s="71" t="s">
        <v>100</v>
      </c>
      <c r="AK168" s="71">
        <v>12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98</v>
      </c>
      <c r="M169" s="33" t="s">
        <v>69</v>
      </c>
      <c r="N169" s="33"/>
      <c r="O169" s="32">
        <v>180</v>
      </c>
      <c r="P169" s="4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258</v>
      </c>
      <c r="AG169" s="67"/>
      <c r="AJ169" s="71" t="s">
        <v>100</v>
      </c>
      <c r="AK169" s="71">
        <v>12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1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2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0</v>
      </c>
      <c r="Y171" s="322">
        <f>IFERROR(SUM(Y167:Y170),"0")</f>
        <v>0</v>
      </c>
      <c r="Z171" s="322">
        <f>IFERROR(IF(Z167="",0,Z167),"0")+IFERROR(IF(Z168="",0,Z168),"0")+IFERROR(IF(Z169="",0,Z169),"0")+IFERROR(IF(Z170="",0,Z170),"0")</f>
        <v>0</v>
      </c>
      <c r="AA171" s="323"/>
      <c r="AB171" s="323"/>
      <c r="AC171" s="323"/>
    </row>
    <row r="172" spans="1:68" hidden="1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2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0</v>
      </c>
      <c r="Y172" s="322">
        <f>IFERROR(SUMPRODUCT(Y167:Y170*H167:H170),"0")</f>
        <v>0</v>
      </c>
      <c r="Z172" s="37"/>
      <c r="AA172" s="323"/>
      <c r="AB172" s="323"/>
      <c r="AC172" s="323"/>
    </row>
    <row r="173" spans="1:68" ht="14.25" hidden="1" customHeight="1" x14ac:dyDescent="0.25">
      <c r="A173" s="349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hidden="1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1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2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2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hidden="1" customHeight="1" x14ac:dyDescent="0.2">
      <c r="A178" s="358" t="s">
        <v>268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48"/>
      <c r="AB178" s="48"/>
      <c r="AC178" s="48"/>
    </row>
    <row r="179" spans="1:68" ht="16.5" hidden="1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hidden="1" customHeight="1" x14ac:dyDescent="0.25">
      <c r="A180" s="349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49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70</v>
      </c>
      <c r="Y181" s="321">
        <f>IFERROR(IF(X181="","",X181),"")</f>
        <v>70</v>
      </c>
      <c r="Z181" s="36">
        <f>IFERROR(IF(X181="","",X181*0.01788),"")</f>
        <v>1.2516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70</v>
      </c>
      <c r="Y182" s="321">
        <f>IFERROR(IF(X182="","",X182),"")</f>
        <v>70</v>
      </c>
      <c r="Z182" s="36">
        <f>IFERROR(IF(X182="","",X182*0.01788),"")</f>
        <v>1.2516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237.16</v>
      </c>
      <c r="BN182" s="67">
        <f>IFERROR(Y182*I182,"0")</f>
        <v>237.16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70</v>
      </c>
      <c r="Y183" s="321">
        <f>IFERROR(IF(X183="","",X183),"")</f>
        <v>70</v>
      </c>
      <c r="Z183" s="36">
        <f>IFERROR(IF(X183="","",X183*0.01788),"")</f>
        <v>1.2516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261.52000000000004</v>
      </c>
      <c r="BN183" s="67">
        <f>IFERROR(Y183*I183,"0")</f>
        <v>261.52000000000004</v>
      </c>
      <c r="BO183" s="67">
        <f>IFERROR(X183/J183,"0")</f>
        <v>1</v>
      </c>
      <c r="BP183" s="67">
        <f>IFERROR(Y183/J183,"0")</f>
        <v>1</v>
      </c>
    </row>
    <row r="184" spans="1:68" x14ac:dyDescent="0.2">
      <c r="A184" s="341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2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210</v>
      </c>
      <c r="Y184" s="322">
        <f>IFERROR(SUM(Y181:Y183),"0")</f>
        <v>210</v>
      </c>
      <c r="Z184" s="322">
        <f>IFERROR(IF(Z181="",0,Z181),"0")+IFERROR(IF(Z182="",0,Z182),"0")+IFERROR(IF(Z183="",0,Z183),"0")</f>
        <v>3.7548000000000004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2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630</v>
      </c>
      <c r="Y185" s="322">
        <f>IFERROR(SUMPRODUCT(Y181:Y183*H181:H183),"0")</f>
        <v>630</v>
      </c>
      <c r="Z185" s="37"/>
      <c r="AA185" s="323"/>
      <c r="AB185" s="323"/>
      <c r="AC185" s="323"/>
    </row>
    <row r="186" spans="1:68" ht="14.25" hidden="1" customHeight="1" x14ac:dyDescent="0.25">
      <c r="A186" s="349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hidden="1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98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41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2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hidden="1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2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hidden="1" customHeight="1" x14ac:dyDescent="0.2">
      <c r="A190" s="358" t="s">
        <v>287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48"/>
      <c r="AB190" s="48"/>
      <c r="AC190" s="48"/>
    </row>
    <row r="191" spans="1:68" ht="16.5" hidden="1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hidden="1" customHeight="1" x14ac:dyDescent="0.25">
      <c r="A192" s="349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hidden="1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7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IFERROR(IF(X193="","",X193*0.01788),"")</f>
        <v>0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2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0</v>
      </c>
      <c r="Y194" s="322">
        <f>IFERROR(SUM(Y193:Y193),"0")</f>
        <v>0</v>
      </c>
      <c r="Z194" s="322">
        <f>IFERROR(IF(Z193="",0,Z193),"0")</f>
        <v>0</v>
      </c>
      <c r="AA194" s="323"/>
      <c r="AB194" s="323"/>
      <c r="AC194" s="323"/>
    </row>
    <row r="195" spans="1:68" hidden="1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2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0</v>
      </c>
      <c r="Y195" s="322">
        <f>IFERROR(SUMPRODUCT(Y193:Y193*H193:H193),"0")</f>
        <v>0</v>
      </c>
      <c r="Z195" s="37"/>
      <c r="AA195" s="323"/>
      <c r="AB195" s="323"/>
      <c r="AC195" s="323"/>
    </row>
    <row r="196" spans="1:68" ht="14.25" hidden="1" customHeight="1" x14ac:dyDescent="0.25">
      <c r="A196" s="349" t="s">
        <v>131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hidden="1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98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100</v>
      </c>
      <c r="AK197" s="71">
        <v>14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98</v>
      </c>
      <c r="M198" s="33" t="s">
        <v>69</v>
      </c>
      <c r="N198" s="33"/>
      <c r="O198" s="32">
        <v>180</v>
      </c>
      <c r="P19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0</v>
      </c>
      <c r="Y198" s="321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298</v>
      </c>
      <c r="AG198" s="67"/>
      <c r="AJ198" s="71" t="s">
        <v>100</v>
      </c>
      <c r="AK198" s="71">
        <v>14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98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100</v>
      </c>
      <c r="AK199" s="71">
        <v>14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41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2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0</v>
      </c>
      <c r="Y201" s="322">
        <f>IFERROR(SUM(Y197:Y200),"0")</f>
        <v>0</v>
      </c>
      <c r="Z201" s="322">
        <f>IFERROR(IF(Z197="",0,Z197),"0")+IFERROR(IF(Z198="",0,Z198),"0")+IFERROR(IF(Z199="",0,Z199),"0")+IFERROR(IF(Z200="",0,Z200),"0")</f>
        <v>0</v>
      </c>
      <c r="AA201" s="323"/>
      <c r="AB201" s="323"/>
      <c r="AC201" s="323"/>
    </row>
    <row r="202" spans="1:68" hidden="1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2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0</v>
      </c>
      <c r="Y202" s="322">
        <f>IFERROR(SUMPRODUCT(Y197:Y200*H197:H200),"0")</f>
        <v>0</v>
      </c>
      <c r="Z202" s="37"/>
      <c r="AA202" s="323"/>
      <c r="AB202" s="323"/>
      <c r="AC202" s="323"/>
    </row>
    <row r="203" spans="1:68" ht="16.5" hidden="1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hidden="1" customHeight="1" x14ac:dyDescent="0.25">
      <c r="A204" s="349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hidden="1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103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307</v>
      </c>
      <c r="AG205" s="67"/>
      <c r="AJ205" s="71" t="s">
        <v>104</v>
      </c>
      <c r="AK205" s="71">
        <v>84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98</v>
      </c>
      <c r="M207" s="33" t="s">
        <v>69</v>
      </c>
      <c r="N207" s="33"/>
      <c r="O207" s="32">
        <v>180</v>
      </c>
      <c r="P207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12</v>
      </c>
      <c r="Y207" s="321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313</v>
      </c>
      <c r="AG207" s="67"/>
      <c r="AJ207" s="71" t="s">
        <v>100</v>
      </c>
      <c r="AK207" s="71">
        <v>12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41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2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12</v>
      </c>
      <c r="Y208" s="322">
        <f>IFERROR(SUM(Y205:Y207),"0")</f>
        <v>12</v>
      </c>
      <c r="Z208" s="322">
        <f>IFERROR(IF(Z205="",0,Z205),"0")+IFERROR(IF(Z206="",0,Z206),"0")+IFERROR(IF(Z207="",0,Z207),"0")</f>
        <v>0.186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2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67.199999999999989</v>
      </c>
      <c r="Y209" s="322">
        <f>IFERROR(SUMPRODUCT(Y205:Y207*H205:H207),"0")</f>
        <v>67.199999999999989</v>
      </c>
      <c r="Z209" s="37"/>
      <c r="AA209" s="323"/>
      <c r="AB209" s="323"/>
      <c r="AC209" s="323"/>
    </row>
    <row r="210" spans="1:68" ht="16.5" hidden="1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hidden="1" customHeight="1" x14ac:dyDescent="0.25">
      <c r="A211" s="349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hidden="1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72</v>
      </c>
      <c r="AK212" s="71">
        <v>1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0</v>
      </c>
      <c r="Y213" s="321">
        <f t="shared" si="18"/>
        <v>0</v>
      </c>
      <c r="Z213" s="36">
        <f t="shared" si="19"/>
        <v>0</v>
      </c>
      <c r="AA213" s="56"/>
      <c r="AB213" s="57"/>
      <c r="AC213" s="214" t="s">
        <v>317</v>
      </c>
      <c r="AG213" s="67"/>
      <c r="AJ213" s="71" t="s">
        <v>100</v>
      </c>
      <c r="AK213" s="71">
        <v>12</v>
      </c>
      <c r="BB213" s="21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0</v>
      </c>
      <c r="Y214" s="321">
        <f t="shared" si="18"/>
        <v>0</v>
      </c>
      <c r="Z214" s="36">
        <f t="shared" si="19"/>
        <v>0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0</v>
      </c>
      <c r="Y216" s="321">
        <f t="shared" si="18"/>
        <v>0</v>
      </c>
      <c r="Z216" s="36">
        <f t="shared" si="19"/>
        <v>0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0</v>
      </c>
      <c r="Y217" s="321">
        <f t="shared" si="18"/>
        <v>0</v>
      </c>
      <c r="Z217" s="36">
        <f t="shared" si="19"/>
        <v>0</v>
      </c>
      <c r="AA217" s="56"/>
      <c r="AB217" s="57"/>
      <c r="AC217" s="222" t="s">
        <v>317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41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2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0</v>
      </c>
      <c r="Y218" s="322">
        <f>IFERROR(SUM(Y212:Y217),"0")</f>
        <v>0</v>
      </c>
      <c r="Z218" s="322">
        <f>IFERROR(IF(Z212="",0,Z212),"0")+IFERROR(IF(Z213="",0,Z213),"0")+IFERROR(IF(Z214="",0,Z214),"0")+IFERROR(IF(Z215="",0,Z215),"0")+IFERROR(IF(Z216="",0,Z216),"0")+IFERROR(IF(Z217="",0,Z217),"0")</f>
        <v>0</v>
      </c>
      <c r="AA218" s="323"/>
      <c r="AB218" s="323"/>
      <c r="AC218" s="323"/>
    </row>
    <row r="219" spans="1:68" hidden="1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2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0</v>
      </c>
      <c r="Y219" s="322">
        <f>IFERROR(SUMPRODUCT(Y212:Y217*H212:H217),"0")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hidden="1" customHeight="1" x14ac:dyDescent="0.25">
      <c r="A221" s="349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hidden="1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332</v>
      </c>
      <c r="AG222" s="67"/>
      <c r="AJ222" s="71" t="s">
        <v>72</v>
      </c>
      <c r="AK222" s="71">
        <v>1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24</v>
      </c>
      <c r="Y223" s="321">
        <f>IFERROR(IF(X223="","",X223),"")</f>
        <v>24</v>
      </c>
      <c r="Z223" s="36">
        <f>IFERROR(IF(X223="","",X223*0.0155),"")</f>
        <v>0.372</v>
      </c>
      <c r="AA223" s="56"/>
      <c r="AB223" s="57"/>
      <c r="AC223" s="226" t="s">
        <v>332</v>
      </c>
      <c r="AG223" s="67"/>
      <c r="AJ223" s="71" t="s">
        <v>100</v>
      </c>
      <c r="AK223" s="71">
        <v>12</v>
      </c>
      <c r="BB223" s="227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hidden="1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337</v>
      </c>
      <c r="AG224" s="67"/>
      <c r="AJ224" s="71" t="s">
        <v>72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0</v>
      </c>
      <c r="Y225" s="321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337</v>
      </c>
      <c r="AG225" s="67"/>
      <c r="AJ225" s="71" t="s">
        <v>72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41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2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24</v>
      </c>
      <c r="Y226" s="322">
        <f>IFERROR(SUM(Y222:Y225),"0")</f>
        <v>24</v>
      </c>
      <c r="Z226" s="322">
        <f>IFERROR(IF(Z222="",0,Z222),"0")+IFERROR(IF(Z223="",0,Z223),"0")+IFERROR(IF(Z224="",0,Z224),"0")+IFERROR(IF(Z225="",0,Z225),"0")</f>
        <v>0.372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2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172.8</v>
      </c>
      <c r="Y227" s="322">
        <f>IFERROR(SUMPRODUCT(Y222:Y225*H222:H225),"0")</f>
        <v>172.8</v>
      </c>
      <c r="Z227" s="37"/>
      <c r="AA227" s="323"/>
      <c r="AB227" s="323"/>
      <c r="AC227" s="323"/>
    </row>
    <row r="228" spans="1:68" ht="16.5" hidden="1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hidden="1" customHeight="1" x14ac:dyDescent="0.25">
      <c r="A229" s="349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8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84</v>
      </c>
      <c r="Y230" s="321">
        <f>IFERROR(IF(X230="","",X230),"")</f>
        <v>84</v>
      </c>
      <c r="Z230" s="36">
        <f>IFERROR(IF(X230="","",X230*0.0155),"")</f>
        <v>1.302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439.32000000000005</v>
      </c>
      <c r="BN230" s="67">
        <f>IFERROR(Y230*I230,"0")</f>
        <v>439.32000000000005</v>
      </c>
      <c r="BO230" s="67">
        <f>IFERROR(X230/J230,"0")</f>
        <v>1</v>
      </c>
      <c r="BP230" s="67">
        <f>IFERROR(Y230/J230,"0")</f>
        <v>1</v>
      </c>
    </row>
    <row r="231" spans="1:68" x14ac:dyDescent="0.2">
      <c r="A231" s="341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2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84</v>
      </c>
      <c r="Y231" s="322">
        <f>IFERROR(SUM(Y230:Y230),"0")</f>
        <v>84</v>
      </c>
      <c r="Z231" s="322">
        <f>IFERROR(IF(Z230="",0,Z230),"0")</f>
        <v>1.302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2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420</v>
      </c>
      <c r="Y232" s="322">
        <f>IFERROR(SUMPRODUCT(Y230:Y230*H230:H230),"0")</f>
        <v>420</v>
      </c>
      <c r="Z232" s="37"/>
      <c r="AA232" s="323"/>
      <c r="AB232" s="323"/>
      <c r="AC232" s="323"/>
    </row>
    <row r="233" spans="1:68" ht="16.5" hidden="1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hidden="1" customHeight="1" x14ac:dyDescent="0.25">
      <c r="A234" s="349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1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2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2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hidden="1" customHeight="1" x14ac:dyDescent="0.25">
      <c r="A238" s="349" t="s">
        <v>131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2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hidden="1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2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hidden="1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hidden="1" customHeight="1" x14ac:dyDescent="0.25">
      <c r="A245" s="349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hidden="1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98</v>
      </c>
      <c r="M247" s="33" t="s">
        <v>69</v>
      </c>
      <c r="N247" s="33"/>
      <c r="O247" s="32">
        <v>180</v>
      </c>
      <c r="P247" s="4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100</v>
      </c>
      <c r="AK247" s="71">
        <v>12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2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2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hidden="1" customHeight="1" x14ac:dyDescent="0.2">
      <c r="A250" s="358" t="s">
        <v>362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48"/>
      <c r="AB250" s="48"/>
      <c r="AC250" s="48"/>
    </row>
    <row r="251" spans="1:68" ht="16.5" hidden="1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hidden="1" customHeight="1" x14ac:dyDescent="0.25">
      <c r="A252" s="349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hidden="1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2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2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hidden="1" customHeight="1" x14ac:dyDescent="0.2">
      <c r="A256" s="358" t="s">
        <v>367</v>
      </c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  <c r="AA256" s="48"/>
      <c r="AB256" s="48"/>
      <c r="AC256" s="48"/>
    </row>
    <row r="257" spans="1:68" ht="16.5" hidden="1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hidden="1" customHeight="1" x14ac:dyDescent="0.25">
      <c r="A258" s="349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103</v>
      </c>
      <c r="M259" s="33" t="s">
        <v>69</v>
      </c>
      <c r="N259" s="33"/>
      <c r="O259" s="32">
        <v>180</v>
      </c>
      <c r="P25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72</v>
      </c>
      <c r="Y259" s="321">
        <f>IFERROR(IF(X259="","",X259),"")</f>
        <v>72</v>
      </c>
      <c r="Z259" s="36">
        <f>IFERROR(IF(X259="","",X259*0.0155),"")</f>
        <v>1.1160000000000001</v>
      </c>
      <c r="AA259" s="56"/>
      <c r="AB259" s="57"/>
      <c r="AC259" s="248" t="s">
        <v>258</v>
      </c>
      <c r="AG259" s="67"/>
      <c r="AJ259" s="71" t="s">
        <v>104</v>
      </c>
      <c r="AK259" s="71">
        <v>84</v>
      </c>
      <c r="BB259" s="249" t="s">
        <v>1</v>
      </c>
      <c r="BM259" s="67">
        <f>IFERROR(X259*I259,"0")</f>
        <v>378.86399999999998</v>
      </c>
      <c r="BN259" s="67">
        <f>IFERROR(Y259*I259,"0")</f>
        <v>378.86399999999998</v>
      </c>
      <c r="BO259" s="67">
        <f>IFERROR(X259/J259,"0")</f>
        <v>0.8571428571428571</v>
      </c>
      <c r="BP259" s="67">
        <f>IFERROR(Y259/J259,"0")</f>
        <v>0.8571428571428571</v>
      </c>
    </row>
    <row r="260" spans="1:68" ht="27" hidden="1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98</v>
      </c>
      <c r="M260" s="33" t="s">
        <v>69</v>
      </c>
      <c r="N260" s="33"/>
      <c r="O260" s="32">
        <v>180</v>
      </c>
      <c r="P260" s="4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100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1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2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72</v>
      </c>
      <c r="Y261" s="322">
        <f>IFERROR(SUM(Y259:Y260),"0")</f>
        <v>72</v>
      </c>
      <c r="Z261" s="322">
        <f>IFERROR(IF(Z259="",0,Z259),"0")+IFERROR(IF(Z260="",0,Z260),"0")</f>
        <v>1.1160000000000001</v>
      </c>
      <c r="AA261" s="323"/>
      <c r="AB261" s="323"/>
      <c r="AC261" s="323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2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360</v>
      </c>
      <c r="Y262" s="322">
        <f>IFERROR(SUMPRODUCT(Y259:Y260*H259:H260),"0")</f>
        <v>360</v>
      </c>
      <c r="Z262" s="37"/>
      <c r="AA262" s="323"/>
      <c r="AB262" s="323"/>
      <c r="AC262" s="323"/>
    </row>
    <row r="263" spans="1:68" ht="27.75" hidden="1" customHeight="1" x14ac:dyDescent="0.2">
      <c r="A263" s="358" t="s">
        <v>374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48"/>
      <c r="AB263" s="48"/>
      <c r="AC263" s="48"/>
    </row>
    <row r="264" spans="1:68" ht="16.5" hidden="1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hidden="1" customHeight="1" x14ac:dyDescent="0.25">
      <c r="A265" s="349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hidden="1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1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2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hidden="1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2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hidden="1" customHeight="1" x14ac:dyDescent="0.25">
      <c r="A269" s="349" t="s">
        <v>131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hidden="1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41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2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hidden="1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2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hidden="1" customHeight="1" x14ac:dyDescent="0.2">
      <c r="A273" s="358" t="s">
        <v>243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  <c r="AA273" s="48"/>
      <c r="AB273" s="48"/>
      <c r="AC273" s="48"/>
    </row>
    <row r="274" spans="1:68" ht="16.5" hidden="1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hidden="1" customHeight="1" x14ac:dyDescent="0.25">
      <c r="A275" s="349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hidden="1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98</v>
      </c>
      <c r="M276" s="33" t="s">
        <v>69</v>
      </c>
      <c r="N276" s="33"/>
      <c r="O276" s="32">
        <v>180</v>
      </c>
      <c r="P276" s="498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100</v>
      </c>
      <c r="AK276" s="71">
        <v>12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98</v>
      </c>
      <c r="M277" s="33" t="s">
        <v>69</v>
      </c>
      <c r="N277" s="33"/>
      <c r="O277" s="32">
        <v>180</v>
      </c>
      <c r="P277" s="422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100</v>
      </c>
      <c r="AK277" s="71">
        <v>12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98</v>
      </c>
      <c r="M278" s="33" t="s">
        <v>69</v>
      </c>
      <c r="N278" s="33"/>
      <c r="O278" s="32">
        <v>180</v>
      </c>
      <c r="P278" s="502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100</v>
      </c>
      <c r="AK278" s="71">
        <v>12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1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2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hidden="1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2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hidden="1" customHeight="1" x14ac:dyDescent="0.25">
      <c r="A281" s="349" t="s">
        <v>153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hidden="1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142</v>
      </c>
      <c r="L282" s="32" t="s">
        <v>98</v>
      </c>
      <c r="M282" s="33" t="s">
        <v>69</v>
      </c>
      <c r="N282" s="33"/>
      <c r="O282" s="32">
        <v>180</v>
      </c>
      <c r="P282" s="48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0</v>
      </c>
      <c r="Y282" s="321">
        <f>IFERROR(IF(X282="","",X282),"")</f>
        <v>0</v>
      </c>
      <c r="Z282" s="36">
        <f>IFERROR(IF(X282="","",X282*0.00502),"")</f>
        <v>0</v>
      </c>
      <c r="AA282" s="56"/>
      <c r="AB282" s="57"/>
      <c r="AC282" s="262" t="s">
        <v>395</v>
      </c>
      <c r="AG282" s="67"/>
      <c r="AJ282" s="71" t="s">
        <v>100</v>
      </c>
      <c r="AK282" s="71">
        <v>18</v>
      </c>
      <c r="BB282" s="263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41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2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0</v>
      </c>
      <c r="Y283" s="322">
        <f>IFERROR(SUM(Y282:Y282),"0")</f>
        <v>0</v>
      </c>
      <c r="Z283" s="322">
        <f>IFERROR(IF(Z282="",0,Z282),"0")</f>
        <v>0</v>
      </c>
      <c r="AA283" s="323"/>
      <c r="AB283" s="323"/>
      <c r="AC283" s="323"/>
    </row>
    <row r="284" spans="1:68" hidden="1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2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0</v>
      </c>
      <c r="Y284" s="322">
        <f>IFERROR(SUMPRODUCT(Y282:Y282*H282:H282),"0")</f>
        <v>0</v>
      </c>
      <c r="Z284" s="37"/>
      <c r="AA284" s="323"/>
      <c r="AB284" s="323"/>
      <c r="AC284" s="323"/>
    </row>
    <row r="285" spans="1:68" ht="14.25" hidden="1" customHeight="1" x14ac:dyDescent="0.25">
      <c r="A285" s="349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103</v>
      </c>
      <c r="M286" s="33" t="s">
        <v>69</v>
      </c>
      <c r="N286" s="33"/>
      <c r="O286" s="32">
        <v>180</v>
      </c>
      <c r="P286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228</v>
      </c>
      <c r="Y286" s="321">
        <f>IFERROR(IF(X286="","",X286),"")</f>
        <v>228</v>
      </c>
      <c r="Z286" s="36">
        <f>IFERROR(IF(X286="","",X286*0.0155),"")</f>
        <v>3.5339999999999998</v>
      </c>
      <c r="AA286" s="56"/>
      <c r="AB286" s="57"/>
      <c r="AC286" s="264" t="s">
        <v>398</v>
      </c>
      <c r="AG286" s="67"/>
      <c r="AJ286" s="71" t="s">
        <v>104</v>
      </c>
      <c r="AK286" s="71">
        <v>84</v>
      </c>
      <c r="BB286" s="265" t="s">
        <v>82</v>
      </c>
      <c r="BM286" s="67">
        <f>IFERROR(X286*I286,"0")</f>
        <v>1427.28</v>
      </c>
      <c r="BN286" s="67">
        <f>IFERROR(Y286*I286,"0")</f>
        <v>1427.28</v>
      </c>
      <c r="BO286" s="67">
        <f>IFERROR(X286/J286,"0")</f>
        <v>2.7142857142857144</v>
      </c>
      <c r="BP286" s="67">
        <f>IFERROR(Y286/J286,"0")</f>
        <v>2.7142857142857144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142</v>
      </c>
      <c r="L287" s="32" t="s">
        <v>98</v>
      </c>
      <c r="M287" s="33" t="s">
        <v>69</v>
      </c>
      <c r="N287" s="33"/>
      <c r="O287" s="32">
        <v>180</v>
      </c>
      <c r="P287" s="405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100</v>
      </c>
      <c r="AK287" s="71">
        <v>18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1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2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228</v>
      </c>
      <c r="Y288" s="322">
        <f>IFERROR(SUM(Y286:Y287),"0")</f>
        <v>228</v>
      </c>
      <c r="Z288" s="322">
        <f>IFERROR(IF(Z286="",0,Z286),"0")+IFERROR(IF(Z287="",0,Z287),"0")</f>
        <v>3.5339999999999998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2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1368</v>
      </c>
      <c r="Y289" s="322">
        <f>IFERROR(SUMPRODUCT(Y286:Y287*H286:H287),"0")</f>
        <v>1368</v>
      </c>
      <c r="Z289" s="37"/>
      <c r="AA289" s="323"/>
      <c r="AB289" s="323"/>
      <c r="AC289" s="323"/>
    </row>
    <row r="290" spans="1:68" ht="14.25" hidden="1" customHeight="1" x14ac:dyDescent="0.25">
      <c r="A290" s="349" t="s">
        <v>125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hidden="1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517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0</v>
      </c>
      <c r="Y291" s="321">
        <f>IFERROR(IF(X291="","",X291),"")</f>
        <v>0</v>
      </c>
      <c r="Z291" s="36">
        <f>IFERROR(IF(X291="","",X291*0.00936),"")</f>
        <v>0</v>
      </c>
      <c r="AA291" s="56"/>
      <c r="AB291" s="57"/>
      <c r="AC291" s="268" t="s">
        <v>405</v>
      </c>
      <c r="AG291" s="67"/>
      <c r="AJ291" s="71" t="s">
        <v>100</v>
      </c>
      <c r="AK291" s="71">
        <v>14</v>
      </c>
      <c r="BB291" s="26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2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104</v>
      </c>
      <c r="AK292" s="71">
        <v>84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0</v>
      </c>
      <c r="Y293" s="321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405</v>
      </c>
      <c r="AG293" s="67"/>
      <c r="AJ293" s="71" t="s">
        <v>100</v>
      </c>
      <c r="AK293" s="71">
        <v>14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41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2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0</v>
      </c>
      <c r="Y294" s="322">
        <f>IFERROR(SUM(Y291:Y293),"0")</f>
        <v>0</v>
      </c>
      <c r="Z294" s="322">
        <f>IFERROR(IF(Z291="",0,Z291),"0")+IFERROR(IF(Z292="",0,Z292),"0")+IFERROR(IF(Z293="",0,Z293),"0")</f>
        <v>0</v>
      </c>
      <c r="AA294" s="323"/>
      <c r="AB294" s="323"/>
      <c r="AC294" s="323"/>
    </row>
    <row r="295" spans="1:68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2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0</v>
      </c>
      <c r="Y295" s="322">
        <f>IFERROR(SUMPRODUCT(Y291:Y293*H291:H293),"0")</f>
        <v>0</v>
      </c>
      <c r="Z295" s="37"/>
      <c r="AA295" s="323"/>
      <c r="AB295" s="323"/>
      <c r="AC295" s="323"/>
    </row>
    <row r="296" spans="1:68" ht="14.25" hidden="1" customHeight="1" x14ac:dyDescent="0.25">
      <c r="A296" s="349" t="s">
        <v>131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hidden="1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6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98</v>
      </c>
      <c r="M298" s="33" t="s">
        <v>69</v>
      </c>
      <c r="N298" s="33"/>
      <c r="O298" s="32">
        <v>180</v>
      </c>
      <c r="P298" s="505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28</v>
      </c>
      <c r="Y298" s="321">
        <f t="shared" si="24"/>
        <v>28</v>
      </c>
      <c r="Z298" s="36">
        <f>IFERROR(IF(X298="","",X298*0.00936),"")</f>
        <v>0.26207999999999998</v>
      </c>
      <c r="AA298" s="56"/>
      <c r="AB298" s="57"/>
      <c r="AC298" s="276" t="s">
        <v>417</v>
      </c>
      <c r="AG298" s="67"/>
      <c r="AJ298" s="71" t="s">
        <v>100</v>
      </c>
      <c r="AK298" s="71">
        <v>14</v>
      </c>
      <c r="BB298" s="277" t="s">
        <v>82</v>
      </c>
      <c r="BM298" s="67">
        <f t="shared" si="25"/>
        <v>108.976</v>
      </c>
      <c r="BN298" s="67">
        <f t="shared" si="26"/>
        <v>108.976</v>
      </c>
      <c r="BO298" s="67">
        <f t="shared" si="27"/>
        <v>0.22222222222222221</v>
      </c>
      <c r="BP298" s="67">
        <f t="shared" si="28"/>
        <v>0.22222222222222221</v>
      </c>
    </row>
    <row r="299" spans="1:68" ht="27" hidden="1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98</v>
      </c>
      <c r="M299" s="33" t="s">
        <v>69</v>
      </c>
      <c r="N299" s="33"/>
      <c r="O299" s="32">
        <v>180</v>
      </c>
      <c r="P299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278" t="s">
        <v>413</v>
      </c>
      <c r="AG299" s="67"/>
      <c r="AJ299" s="71" t="s">
        <v>100</v>
      </c>
      <c r="AK299" s="71">
        <v>12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7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28</v>
      </c>
      <c r="Y302" s="321">
        <f t="shared" si="24"/>
        <v>28</v>
      </c>
      <c r="Z302" s="36">
        <f t="shared" si="29"/>
        <v>0.26207999999999998</v>
      </c>
      <c r="AA302" s="56"/>
      <c r="AB302" s="57"/>
      <c r="AC302" s="284" t="s">
        <v>417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hidden="1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9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14</v>
      </c>
      <c r="Y304" s="321">
        <f t="shared" si="24"/>
        <v>14</v>
      </c>
      <c r="Z304" s="36">
        <f t="shared" si="29"/>
        <v>0.13103999999999999</v>
      </c>
      <c r="AA304" s="56"/>
      <c r="AB304" s="57"/>
      <c r="AC304" s="288" t="s">
        <v>413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hidden="1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0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0</v>
      </c>
      <c r="Y305" s="321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98</v>
      </c>
      <c r="M307" s="33" t="s">
        <v>69</v>
      </c>
      <c r="N307" s="33"/>
      <c r="O307" s="32">
        <v>180</v>
      </c>
      <c r="P307" s="533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100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21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142</v>
      </c>
      <c r="L309" s="32" t="s">
        <v>98</v>
      </c>
      <c r="M309" s="33" t="s">
        <v>69</v>
      </c>
      <c r="N309" s="33"/>
      <c r="O309" s="32">
        <v>180</v>
      </c>
      <c r="P309" s="453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100</v>
      </c>
      <c r="AK309" s="71">
        <v>18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142</v>
      </c>
      <c r="L310" s="32" t="s">
        <v>98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100</v>
      </c>
      <c r="AK310" s="71">
        <v>18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35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142</v>
      </c>
      <c r="L312" s="32" t="s">
        <v>98</v>
      </c>
      <c r="M312" s="33" t="s">
        <v>69</v>
      </c>
      <c r="N312" s="33"/>
      <c r="O312" s="32">
        <v>180</v>
      </c>
      <c r="P312" s="406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100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32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9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x14ac:dyDescent="0.2">
      <c r="A315" s="341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2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70</v>
      </c>
      <c r="Y315" s="322">
        <f>IFERROR(SUM(Y297:Y314),"0")</f>
        <v>70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0.6552</v>
      </c>
      <c r="AA315" s="323"/>
      <c r="AB315" s="323"/>
      <c r="AC315" s="323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2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239.40000000000003</v>
      </c>
      <c r="Y316" s="322">
        <f>IFERROR(SUMPRODUCT(Y297:Y314*H297:H314),"0")</f>
        <v>239.40000000000003</v>
      </c>
      <c r="Z316" s="37"/>
      <c r="AA316" s="323"/>
      <c r="AB316" s="323"/>
      <c r="AC316" s="323"/>
    </row>
    <row r="317" spans="1:68" ht="16.5" hidden="1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hidden="1" customHeight="1" x14ac:dyDescent="0.25">
      <c r="A318" s="349" t="s">
        <v>131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hidden="1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hidden="1" x14ac:dyDescent="0.2">
      <c r="A320" s="341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2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hidden="1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2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94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11414.279999999999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11414.279999999999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12602.770400000003</v>
      </c>
      <c r="Y323" s="322">
        <f>IFERROR(SUM(BN22:BN319),"0")</f>
        <v>12602.770400000003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34</v>
      </c>
      <c r="Y324" s="38">
        <f>ROUNDUP(SUM(BP22:BP319),0)</f>
        <v>34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13452.770400000003</v>
      </c>
      <c r="Y325" s="322">
        <f>GrossWeightTotalR+PalletQtyTotalR*25</f>
        <v>13452.770400000003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2628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2628</v>
      </c>
      <c r="Z326" s="37"/>
      <c r="AA326" s="323"/>
      <c r="AB326" s="323"/>
      <c r="AC326" s="323"/>
    </row>
    <row r="327" spans="1:35" ht="14.25" hidden="1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42.696359999999999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76"/>
      <c r="E329" s="476"/>
      <c r="F329" s="476"/>
      <c r="G329" s="476"/>
      <c r="H329" s="476"/>
      <c r="I329" s="476"/>
      <c r="J329" s="476"/>
      <c r="K329" s="476"/>
      <c r="L329" s="476"/>
      <c r="M329" s="476"/>
      <c r="N329" s="476"/>
      <c r="O329" s="476"/>
      <c r="P329" s="476"/>
      <c r="Q329" s="476"/>
      <c r="R329" s="476"/>
      <c r="S329" s="476"/>
      <c r="T329" s="388"/>
      <c r="U329" s="324" t="s">
        <v>242</v>
      </c>
      <c r="V329" s="388"/>
      <c r="W329" s="317" t="s">
        <v>268</v>
      </c>
      <c r="X329" s="324" t="s">
        <v>287</v>
      </c>
      <c r="Y329" s="476"/>
      <c r="Z329" s="476"/>
      <c r="AA329" s="476"/>
      <c r="AB329" s="476"/>
      <c r="AC329" s="476"/>
      <c r="AD329" s="388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88"/>
    </row>
    <row r="330" spans="1:35" ht="14.25" customHeight="1" thickTop="1" x14ac:dyDescent="0.2">
      <c r="A330" s="343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114</v>
      </c>
      <c r="G330" s="324" t="s">
        <v>139</v>
      </c>
      <c r="H330" s="324" t="s">
        <v>146</v>
      </c>
      <c r="I330" s="324" t="s">
        <v>152</v>
      </c>
      <c r="J330" s="324" t="s">
        <v>160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4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126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840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240</v>
      </c>
      <c r="H332" s="46">
        <f>IFERROR(X81*H81,"0")+IFERROR(X82*H82,"0")</f>
        <v>0</v>
      </c>
      <c r="I332" s="46">
        <f>IFERROR(X87*H87,"0")+IFERROR(X88*H88,"0")</f>
        <v>0</v>
      </c>
      <c r="J332" s="46">
        <f>IFERROR(X93*H93,"0")+IFERROR(X94*H94,"0")+IFERROR(X95*H95,"0")+IFERROR(X96*H96,"0")+IFERROR(X97*H97,"0")+IFERROR(X98*H98,"0")</f>
        <v>1370.8799999999999</v>
      </c>
      <c r="K332" s="46">
        <f>IFERROR(X103*H103,"0")+IFERROR(X104*H104,"0")</f>
        <v>0</v>
      </c>
      <c r="L332" s="46">
        <f>IFERROR(X109*H109,"0")+IFERROR(X110*H110,"0")+IFERROR(X111*H111,"0")+IFERROR(X112*H112,"0")+IFERROR(X113*H113,"0")+IFERROR(X114*H114,"0")+IFERROR(X118*H118,"0")</f>
        <v>3681.6</v>
      </c>
      <c r="M332" s="46">
        <f>IFERROR(X123*H123,"0")+IFERROR(X124*H124,"0")</f>
        <v>1092</v>
      </c>
      <c r="N332" s="318"/>
      <c r="O332" s="46">
        <f>IFERROR(X129*H129,"0")+IFERROR(X130*H130,"0")</f>
        <v>252</v>
      </c>
      <c r="P332" s="46">
        <f>IFERROR(X135*H135,"0")+IFERROR(X136*H136,"0")</f>
        <v>470.4</v>
      </c>
      <c r="Q332" s="46">
        <f>IFERROR(X141*H141,"0")</f>
        <v>84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0</v>
      </c>
      <c r="W332" s="46">
        <f>IFERROR(X181*H181,"0")+IFERROR(X182*H182,"0")+IFERROR(X183*H183,"0")+IFERROR(X187*H187,"0")</f>
        <v>630</v>
      </c>
      <c r="X332" s="46">
        <f>IFERROR(X193*H193,"0")+IFERROR(X197*H197,"0")+IFERROR(X198*H198,"0")+IFERROR(X199*H199,"0")+IFERROR(X200*H200,"0")</f>
        <v>0</v>
      </c>
      <c r="Y332" s="46">
        <f>IFERROR(X205*H205,"0")+IFERROR(X206*H206,"0")+IFERROR(X207*H207,"0")</f>
        <v>67.199999999999989</v>
      </c>
      <c r="Z332" s="46">
        <f>IFERROR(X212*H212,"0")+IFERROR(X213*H213,"0")+IFERROR(X214*H214,"0")+IFERROR(X215*H215,"0")+IFERROR(X216*H216,"0")+IFERROR(X217*H217,"0")</f>
        <v>0</v>
      </c>
      <c r="AA332" s="46">
        <f>IFERROR(X222*H222,"0")+IFERROR(X223*H223,"0")+IFERROR(X224*H224,"0")+IFERROR(X225*H225,"0")</f>
        <v>172.8</v>
      </c>
      <c r="AB332" s="46">
        <f>IFERROR(X230*H230,"0")</f>
        <v>420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360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1607.3999999999999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5781.6</v>
      </c>
      <c r="B335" s="60">
        <f>SUMPRODUCT(--(BB:BB="ПГП"),--(W:W="кор"),H:H,Y:Y)+SUMPRODUCT(--(BB:BB="ПГП"),--(W:W="кг"),Y:Y)</f>
        <v>5632.6800000000012</v>
      </c>
      <c r="C335" s="60">
        <f>SUMPRODUCT(--(BB:BB="КИЗ"),--(W:W="кор"),H:H,Y:Y)+SUMPRODUCT(--(BB:BB="КИЗ"),--(W:W="кг"),Y:Y)</f>
        <v>0</v>
      </c>
    </row>
  </sheetData>
  <sheetProtection algorithmName="SHA-512" hashValue="UVGRb/5QMIaXrlRTOTwQR6S2ymNJmuU8n0E8TL668O1v7IeMlA19zAzvEU+fYdccfLQS89UV1dMPyZ1lrDfm2g==" saltValue="BnDN3doIuaOO5R2Wb/tndg==" spinCount="100000" sheet="1" objects="1" scenarios="1" sort="0" autoFilter="0" pivotTables="0"/>
  <autoFilter ref="A18:AF3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368,00"/>
        <filter val="1 370,88"/>
        <filter val="11 414,28"/>
        <filter val="12 602,77"/>
        <filter val="12,00"/>
        <filter val="120,00"/>
        <filter val="126,00"/>
        <filter val="13 452,77"/>
        <filter val="14,00"/>
        <filter val="156,00"/>
        <filter val="172,80"/>
        <filter val="196,00"/>
        <filter val="2 628,00"/>
        <filter val="210,00"/>
        <filter val="228,00"/>
        <filter val="238,00"/>
        <filter val="239,40"/>
        <filter val="24,00"/>
        <filter val="240,00"/>
        <filter val="252,00"/>
        <filter val="264,00"/>
        <filter val="28,00"/>
        <filter val="3 681,60"/>
        <filter val="34"/>
        <filter val="360,00"/>
        <filter val="364,00"/>
        <filter val="420,00"/>
        <filter val="470,40"/>
        <filter val="476,00"/>
        <filter val="48,00"/>
        <filter val="528,00"/>
        <filter val="60,00"/>
        <filter val="630,00"/>
        <filter val="67,20"/>
        <filter val="70,00"/>
        <filter val="72,00"/>
        <filter val="84,00"/>
        <filter val="840,00"/>
        <filter val="96,00"/>
      </filters>
    </filterColumn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D197:E197"/>
    <mergeCell ref="D253:E253"/>
    <mergeCell ref="P232:V232"/>
    <mergeCell ref="A149:Z149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4 X109 X114 X118 X130 X135:X136 X141 X146 X151 X156 X167 X170 X174:X175 X181:X183 X187 X193 X200 X206 X212 X214:X216 X222 X224:X225 X230 X235 X239:X241 X246 X253 X266 X270 X297 X300:X301 X303 X305 X311 X313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98 X103 X110 X112 X129 X162 X168:X169 X197:X199 X207 X213 X217 X223 X247 X260 X276:X278 X282 X287 X291 X293 X298:X299 X302 X304 X306:X310 X312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11 X113 X123:X124 X205 X259 X286 X292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Mas6o8TZwhLNfmtTTV5eKxL+zBDYb6TVVCmLfp6RUOXIHqSO1Lghd8nyDQ5cSAf82HSnZuh4zDCkGZYJ8D4FOw==" saltValue="i7uXRvnVeHZ4Wy2XrC3he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