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WholesaleCustomers\"/>
    </mc:Choice>
  </mc:AlternateContent>
  <xr:revisionPtr revIDLastSave="0" documentId="13_ncr:1_{63A9BB74-E47E-4C22-A241-30BB27B57256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BP499" i="1" s="1"/>
  <c r="X496" i="1"/>
  <c r="X495" i="1"/>
  <c r="BO494" i="1"/>
  <c r="BM494" i="1"/>
  <c r="Y494" i="1"/>
  <c r="P494" i="1"/>
  <c r="BO493" i="1"/>
  <c r="BM493" i="1"/>
  <c r="Y493" i="1"/>
  <c r="BN493" i="1" s="1"/>
  <c r="P493" i="1"/>
  <c r="X491" i="1"/>
  <c r="X490" i="1"/>
  <c r="BO489" i="1"/>
  <c r="BN489" i="1"/>
  <c r="BM489" i="1"/>
  <c r="Y489" i="1"/>
  <c r="BP489" i="1" s="1"/>
  <c r="P489" i="1"/>
  <c r="BO488" i="1"/>
  <c r="BM488" i="1"/>
  <c r="Y488" i="1"/>
  <c r="Z488" i="1" s="1"/>
  <c r="P488" i="1"/>
  <c r="X486" i="1"/>
  <c r="X485" i="1"/>
  <c r="BO484" i="1"/>
  <c r="BM484" i="1"/>
  <c r="Y484" i="1"/>
  <c r="BN484" i="1" s="1"/>
  <c r="P484" i="1"/>
  <c r="BO483" i="1"/>
  <c r="BM483" i="1"/>
  <c r="Y483" i="1"/>
  <c r="Z483" i="1" s="1"/>
  <c r="P483" i="1"/>
  <c r="X481" i="1"/>
  <c r="X480" i="1"/>
  <c r="BO479" i="1"/>
  <c r="BM479" i="1"/>
  <c r="Y479" i="1"/>
  <c r="P479" i="1"/>
  <c r="BO478" i="1"/>
  <c r="BN478" i="1"/>
  <c r="BM478" i="1"/>
  <c r="Y478" i="1"/>
  <c r="Z478" i="1" s="1"/>
  <c r="BO477" i="1"/>
  <c r="BM477" i="1"/>
  <c r="Y477" i="1"/>
  <c r="BP477" i="1" s="1"/>
  <c r="P477" i="1"/>
  <c r="X475" i="1"/>
  <c r="X474" i="1"/>
  <c r="BO473" i="1"/>
  <c r="BM473" i="1"/>
  <c r="Y473" i="1"/>
  <c r="P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Y470" i="1"/>
  <c r="BN470" i="1" s="1"/>
  <c r="P470" i="1"/>
  <c r="X466" i="1"/>
  <c r="X465" i="1"/>
  <c r="BO464" i="1"/>
  <c r="BN464" i="1"/>
  <c r="BM464" i="1"/>
  <c r="Y464" i="1"/>
  <c r="Z464" i="1" s="1"/>
  <c r="P464" i="1"/>
  <c r="BO463" i="1"/>
  <c r="BM463" i="1"/>
  <c r="Y463" i="1"/>
  <c r="BN463" i="1" s="1"/>
  <c r="P463" i="1"/>
  <c r="BO462" i="1"/>
  <c r="BM462" i="1"/>
  <c r="Y462" i="1"/>
  <c r="BP462" i="1" s="1"/>
  <c r="P462" i="1"/>
  <c r="X460" i="1"/>
  <c r="X459" i="1"/>
  <c r="BO458" i="1"/>
  <c r="BM458" i="1"/>
  <c r="Y458" i="1"/>
  <c r="BN458" i="1" s="1"/>
  <c r="P458" i="1"/>
  <c r="BO457" i="1"/>
  <c r="BM457" i="1"/>
  <c r="Y457" i="1"/>
  <c r="P457" i="1"/>
  <c r="BO456" i="1"/>
  <c r="BM456" i="1"/>
  <c r="Y456" i="1"/>
  <c r="Z456" i="1" s="1"/>
  <c r="P456" i="1"/>
  <c r="BO455" i="1"/>
  <c r="BN455" i="1"/>
  <c r="BM455" i="1"/>
  <c r="Y455" i="1"/>
  <c r="BP455" i="1" s="1"/>
  <c r="P455" i="1"/>
  <c r="BO454" i="1"/>
  <c r="BM454" i="1"/>
  <c r="Y454" i="1"/>
  <c r="BP454" i="1" s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M448" i="1"/>
  <c r="Y448" i="1"/>
  <c r="Z448" i="1" s="1"/>
  <c r="P448" i="1"/>
  <c r="BO447" i="1"/>
  <c r="BN447" i="1"/>
  <c r="BM447" i="1"/>
  <c r="Y447" i="1"/>
  <c r="BP447" i="1" s="1"/>
  <c r="P447" i="1"/>
  <c r="X445" i="1"/>
  <c r="X444" i="1"/>
  <c r="BO443" i="1"/>
  <c r="BM443" i="1"/>
  <c r="Y443" i="1"/>
  <c r="BP443" i="1" s="1"/>
  <c r="P443" i="1"/>
  <c r="BO442" i="1"/>
  <c r="BM442" i="1"/>
  <c r="Y442" i="1"/>
  <c r="BN442" i="1" s="1"/>
  <c r="P442" i="1"/>
  <c r="BO441" i="1"/>
  <c r="BM441" i="1"/>
  <c r="Y441" i="1"/>
  <c r="P441" i="1"/>
  <c r="BO440" i="1"/>
  <c r="BM440" i="1"/>
  <c r="Y440" i="1"/>
  <c r="Z440" i="1" s="1"/>
  <c r="BO439" i="1"/>
  <c r="BM439" i="1"/>
  <c r="Y439" i="1"/>
  <c r="BN439" i="1" s="1"/>
  <c r="P439" i="1"/>
  <c r="BO438" i="1"/>
  <c r="BM438" i="1"/>
  <c r="Y438" i="1"/>
  <c r="P438" i="1"/>
  <c r="BO437" i="1"/>
  <c r="BM437" i="1"/>
  <c r="Y437" i="1"/>
  <c r="Z437" i="1" s="1"/>
  <c r="P437" i="1"/>
  <c r="BO436" i="1"/>
  <c r="BN436" i="1"/>
  <c r="BM436" i="1"/>
  <c r="Z436" i="1"/>
  <c r="Y436" i="1"/>
  <c r="BP436" i="1" s="1"/>
  <c r="P436" i="1"/>
  <c r="BO435" i="1"/>
  <c r="BM435" i="1"/>
  <c r="Y435" i="1"/>
  <c r="BP435" i="1" s="1"/>
  <c r="P435" i="1"/>
  <c r="BO434" i="1"/>
  <c r="BM434" i="1"/>
  <c r="Y434" i="1"/>
  <c r="BO433" i="1"/>
  <c r="BM433" i="1"/>
  <c r="Y433" i="1"/>
  <c r="BN433" i="1" s="1"/>
  <c r="P433" i="1"/>
  <c r="BO432" i="1"/>
  <c r="BM432" i="1"/>
  <c r="Y432" i="1"/>
  <c r="BP432" i="1" s="1"/>
  <c r="P432" i="1"/>
  <c r="BO431" i="1"/>
  <c r="BM431" i="1"/>
  <c r="Y431" i="1"/>
  <c r="P431" i="1"/>
  <c r="X427" i="1"/>
  <c r="X426" i="1"/>
  <c r="BO425" i="1"/>
  <c r="BM425" i="1"/>
  <c r="Y425" i="1"/>
  <c r="Y426" i="1" s="1"/>
  <c r="P425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Z413" i="1" s="1"/>
  <c r="P413" i="1"/>
  <c r="BO412" i="1"/>
  <c r="BM412" i="1"/>
  <c r="Y412" i="1"/>
  <c r="P412" i="1"/>
  <c r="X410" i="1"/>
  <c r="X409" i="1"/>
  <c r="BO408" i="1"/>
  <c r="BM408" i="1"/>
  <c r="Y408" i="1"/>
  <c r="Y410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Z398" i="1" s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BP394" i="1" s="1"/>
  <c r="P394" i="1"/>
  <c r="BO393" i="1"/>
  <c r="BM393" i="1"/>
  <c r="Y393" i="1"/>
  <c r="BP393" i="1" s="1"/>
  <c r="P393" i="1"/>
  <c r="BP392" i="1"/>
  <c r="BO392" i="1"/>
  <c r="BM392" i="1"/>
  <c r="Y392" i="1"/>
  <c r="BN392" i="1" s="1"/>
  <c r="P392" i="1"/>
  <c r="BO391" i="1"/>
  <c r="BM391" i="1"/>
  <c r="Y391" i="1"/>
  <c r="BP391" i="1" s="1"/>
  <c r="P391" i="1"/>
  <c r="BO390" i="1"/>
  <c r="BM390" i="1"/>
  <c r="Y390" i="1"/>
  <c r="Z390" i="1" s="1"/>
  <c r="P390" i="1"/>
  <c r="BO389" i="1"/>
  <c r="BM389" i="1"/>
  <c r="Y389" i="1"/>
  <c r="BP389" i="1" s="1"/>
  <c r="P389" i="1"/>
  <c r="X385" i="1"/>
  <c r="X384" i="1"/>
  <c r="BO383" i="1"/>
  <c r="BM383" i="1"/>
  <c r="Y383" i="1"/>
  <c r="Y385" i="1" s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X376" i="1"/>
  <c r="X375" i="1"/>
  <c r="BO374" i="1"/>
  <c r="BM374" i="1"/>
  <c r="Y374" i="1"/>
  <c r="Y375" i="1" s="1"/>
  <c r="P374" i="1"/>
  <c r="X372" i="1"/>
  <c r="X371" i="1"/>
  <c r="BO370" i="1"/>
  <c r="BM370" i="1"/>
  <c r="Y370" i="1"/>
  <c r="BP370" i="1" s="1"/>
  <c r="P370" i="1"/>
  <c r="BO369" i="1"/>
  <c r="BM369" i="1"/>
  <c r="Y369" i="1"/>
  <c r="BN369" i="1" s="1"/>
  <c r="P369" i="1"/>
  <c r="BO368" i="1"/>
  <c r="BM368" i="1"/>
  <c r="Y368" i="1"/>
  <c r="BP368" i="1" s="1"/>
  <c r="P368" i="1"/>
  <c r="X365" i="1"/>
  <c r="X364" i="1"/>
  <c r="BO363" i="1"/>
  <c r="BM363" i="1"/>
  <c r="Y363" i="1"/>
  <c r="BP363" i="1" s="1"/>
  <c r="X361" i="1"/>
  <c r="X360" i="1"/>
  <c r="BO359" i="1"/>
  <c r="BM359" i="1"/>
  <c r="Y359" i="1"/>
  <c r="BP359" i="1" s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BP353" i="1" s="1"/>
  <c r="P353" i="1"/>
  <c r="X351" i="1"/>
  <c r="X350" i="1"/>
  <c r="BO349" i="1"/>
  <c r="BM349" i="1"/>
  <c r="Y349" i="1"/>
  <c r="BP349" i="1" s="1"/>
  <c r="P349" i="1"/>
  <c r="BO348" i="1"/>
  <c r="BM348" i="1"/>
  <c r="Y348" i="1"/>
  <c r="Z348" i="1" s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N345" i="1" s="1"/>
  <c r="P345" i="1"/>
  <c r="BO344" i="1"/>
  <c r="BM344" i="1"/>
  <c r="Y344" i="1"/>
  <c r="BP344" i="1" s="1"/>
  <c r="P344" i="1"/>
  <c r="BO343" i="1"/>
  <c r="BM343" i="1"/>
  <c r="Y343" i="1"/>
  <c r="BN343" i="1" s="1"/>
  <c r="P343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Y339" i="1" s="1"/>
  <c r="P335" i="1"/>
  <c r="X332" i="1"/>
  <c r="X331" i="1"/>
  <c r="BO330" i="1"/>
  <c r="BM330" i="1"/>
  <c r="Y330" i="1"/>
  <c r="BP330" i="1" s="1"/>
  <c r="P330" i="1"/>
  <c r="BO329" i="1"/>
  <c r="BM329" i="1"/>
  <c r="Y329" i="1"/>
  <c r="Z329" i="1" s="1"/>
  <c r="P329" i="1"/>
  <c r="BO328" i="1"/>
  <c r="BM328" i="1"/>
  <c r="Y328" i="1"/>
  <c r="BP328" i="1" s="1"/>
  <c r="P328" i="1"/>
  <c r="X326" i="1"/>
  <c r="X325" i="1"/>
  <c r="BO324" i="1"/>
  <c r="BM324" i="1"/>
  <c r="Y324" i="1"/>
  <c r="BP324" i="1" s="1"/>
  <c r="P324" i="1"/>
  <c r="BO323" i="1"/>
  <c r="BM323" i="1"/>
  <c r="Y323" i="1"/>
  <c r="Z323" i="1" s="1"/>
  <c r="P323" i="1"/>
  <c r="BO322" i="1"/>
  <c r="BM322" i="1"/>
  <c r="Y322" i="1"/>
  <c r="BN322" i="1" s="1"/>
  <c r="BO321" i="1"/>
  <c r="BM321" i="1"/>
  <c r="Y321" i="1"/>
  <c r="BP321" i="1" s="1"/>
  <c r="X319" i="1"/>
  <c r="X318" i="1"/>
  <c r="BO317" i="1"/>
  <c r="BM317" i="1"/>
  <c r="Y317" i="1"/>
  <c r="Z317" i="1" s="1"/>
  <c r="P317" i="1"/>
  <c r="BO316" i="1"/>
  <c r="BM316" i="1"/>
  <c r="Y316" i="1"/>
  <c r="BN316" i="1" s="1"/>
  <c r="P316" i="1"/>
  <c r="BO315" i="1"/>
  <c r="BM315" i="1"/>
  <c r="Y315" i="1"/>
  <c r="BP315" i="1" s="1"/>
  <c r="P315" i="1"/>
  <c r="X313" i="1"/>
  <c r="X312" i="1"/>
  <c r="BO311" i="1"/>
  <c r="BM311" i="1"/>
  <c r="Y311" i="1"/>
  <c r="Z311" i="1" s="1"/>
  <c r="P311" i="1"/>
  <c r="BO310" i="1"/>
  <c r="BM310" i="1"/>
  <c r="Y310" i="1"/>
  <c r="Z310" i="1" s="1"/>
  <c r="P310" i="1"/>
  <c r="BO309" i="1"/>
  <c r="BM309" i="1"/>
  <c r="Y309" i="1"/>
  <c r="Z309" i="1" s="1"/>
  <c r="P309" i="1"/>
  <c r="BO308" i="1"/>
  <c r="BM308" i="1"/>
  <c r="Y308" i="1"/>
  <c r="P308" i="1"/>
  <c r="BO307" i="1"/>
  <c r="BM307" i="1"/>
  <c r="Y307" i="1"/>
  <c r="Z307" i="1" s="1"/>
  <c r="P307" i="1"/>
  <c r="X305" i="1"/>
  <c r="X304" i="1"/>
  <c r="BO303" i="1"/>
  <c r="BM303" i="1"/>
  <c r="Y303" i="1"/>
  <c r="P303" i="1"/>
  <c r="BO302" i="1"/>
  <c r="BM302" i="1"/>
  <c r="Y302" i="1"/>
  <c r="Z302" i="1" s="1"/>
  <c r="P302" i="1"/>
  <c r="BO301" i="1"/>
  <c r="BM301" i="1"/>
  <c r="Y301" i="1"/>
  <c r="Z301" i="1" s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Z297" i="1" s="1"/>
  <c r="P297" i="1"/>
  <c r="X295" i="1"/>
  <c r="X294" i="1"/>
  <c r="BO293" i="1"/>
  <c r="BM293" i="1"/>
  <c r="Y293" i="1"/>
  <c r="Z293" i="1" s="1"/>
  <c r="P293" i="1"/>
  <c r="BP292" i="1"/>
  <c r="BO292" i="1"/>
  <c r="BM292" i="1"/>
  <c r="Y292" i="1"/>
  <c r="Z292" i="1" s="1"/>
  <c r="P292" i="1"/>
  <c r="BO291" i="1"/>
  <c r="BM291" i="1"/>
  <c r="Y291" i="1"/>
  <c r="BP291" i="1" s="1"/>
  <c r="P291" i="1"/>
  <c r="BO290" i="1"/>
  <c r="BM290" i="1"/>
  <c r="Y290" i="1"/>
  <c r="BN290" i="1" s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Y285" i="1" s="1"/>
  <c r="P283" i="1"/>
  <c r="X280" i="1"/>
  <c r="X279" i="1"/>
  <c r="BO278" i="1"/>
  <c r="BM278" i="1"/>
  <c r="Y278" i="1"/>
  <c r="BP278" i="1" s="1"/>
  <c r="P278" i="1"/>
  <c r="X276" i="1"/>
  <c r="X275" i="1"/>
  <c r="BO274" i="1"/>
  <c r="BM274" i="1"/>
  <c r="Y274" i="1"/>
  <c r="BN274" i="1" s="1"/>
  <c r="P274" i="1"/>
  <c r="X271" i="1"/>
  <c r="X270" i="1"/>
  <c r="BO269" i="1"/>
  <c r="BM269" i="1"/>
  <c r="Y269" i="1"/>
  <c r="BN269" i="1" s="1"/>
  <c r="P269" i="1"/>
  <c r="BO268" i="1"/>
  <c r="BM268" i="1"/>
  <c r="Y268" i="1"/>
  <c r="BN268" i="1" s="1"/>
  <c r="P268" i="1"/>
  <c r="BO267" i="1"/>
  <c r="BM267" i="1"/>
  <c r="Y267" i="1"/>
  <c r="BN267" i="1" s="1"/>
  <c r="P267" i="1"/>
  <c r="X264" i="1"/>
  <c r="X263" i="1"/>
  <c r="BO262" i="1"/>
  <c r="BM262" i="1"/>
  <c r="Y262" i="1"/>
  <c r="Z262" i="1" s="1"/>
  <c r="BO261" i="1"/>
  <c r="BM261" i="1"/>
  <c r="Y261" i="1"/>
  <c r="Z261" i="1" s="1"/>
  <c r="P261" i="1"/>
  <c r="BO260" i="1"/>
  <c r="BM260" i="1"/>
  <c r="Y260" i="1"/>
  <c r="BP260" i="1" s="1"/>
  <c r="BO259" i="1"/>
  <c r="BM259" i="1"/>
  <c r="Y259" i="1"/>
  <c r="P259" i="1"/>
  <c r="X256" i="1"/>
  <c r="X255" i="1"/>
  <c r="BO254" i="1"/>
  <c r="BM254" i="1"/>
  <c r="Y254" i="1"/>
  <c r="Z254" i="1" s="1"/>
  <c r="P254" i="1"/>
  <c r="BO253" i="1"/>
  <c r="BM253" i="1"/>
  <c r="Y253" i="1"/>
  <c r="BP253" i="1" s="1"/>
  <c r="P253" i="1"/>
  <c r="BO252" i="1"/>
  <c r="BM252" i="1"/>
  <c r="Y252" i="1"/>
  <c r="Z252" i="1" s="1"/>
  <c r="P252" i="1"/>
  <c r="BO251" i="1"/>
  <c r="BM251" i="1"/>
  <c r="Y251" i="1"/>
  <c r="BP251" i="1" s="1"/>
  <c r="P251" i="1"/>
  <c r="BO250" i="1"/>
  <c r="BM250" i="1"/>
  <c r="Y250" i="1"/>
  <c r="BN250" i="1" s="1"/>
  <c r="P250" i="1"/>
  <c r="X247" i="1"/>
  <c r="X246" i="1"/>
  <c r="BO245" i="1"/>
  <c r="BM245" i="1"/>
  <c r="Y245" i="1"/>
  <c r="Z245" i="1" s="1"/>
  <c r="P245" i="1"/>
  <c r="BO244" i="1"/>
  <c r="BM244" i="1"/>
  <c r="Y244" i="1"/>
  <c r="BP244" i="1" s="1"/>
  <c r="P244" i="1"/>
  <c r="BO243" i="1"/>
  <c r="BM243" i="1"/>
  <c r="Y243" i="1"/>
  <c r="BN243" i="1" s="1"/>
  <c r="BO242" i="1"/>
  <c r="BM242" i="1"/>
  <c r="Y242" i="1"/>
  <c r="Z242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BN234" i="1" s="1"/>
  <c r="P234" i="1"/>
  <c r="X232" i="1"/>
  <c r="X231" i="1"/>
  <c r="BO230" i="1"/>
  <c r="BM230" i="1"/>
  <c r="Z230" i="1"/>
  <c r="Y230" i="1"/>
  <c r="BP230" i="1" s="1"/>
  <c r="P230" i="1"/>
  <c r="BO229" i="1"/>
  <c r="BM229" i="1"/>
  <c r="Y229" i="1"/>
  <c r="BN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N226" i="1" s="1"/>
  <c r="P226" i="1"/>
  <c r="BO225" i="1"/>
  <c r="BM225" i="1"/>
  <c r="Y225" i="1"/>
  <c r="BP225" i="1" s="1"/>
  <c r="P225" i="1"/>
  <c r="BO224" i="1"/>
  <c r="BM224" i="1"/>
  <c r="Y224" i="1"/>
  <c r="Z224" i="1" s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Z214" i="1" s="1"/>
  <c r="P214" i="1"/>
  <c r="BO213" i="1"/>
  <c r="BM213" i="1"/>
  <c r="Y213" i="1"/>
  <c r="BN213" i="1" s="1"/>
  <c r="P213" i="1"/>
  <c r="BO212" i="1"/>
  <c r="BM212" i="1"/>
  <c r="Y212" i="1"/>
  <c r="BN212" i="1" s="1"/>
  <c r="P212" i="1"/>
  <c r="BO211" i="1"/>
  <c r="BM211" i="1"/>
  <c r="Y211" i="1"/>
  <c r="Z211" i="1" s="1"/>
  <c r="P211" i="1"/>
  <c r="BO210" i="1"/>
  <c r="BM210" i="1"/>
  <c r="Y210" i="1"/>
  <c r="BN210" i="1" s="1"/>
  <c r="P210" i="1"/>
  <c r="BO209" i="1"/>
  <c r="BM209" i="1"/>
  <c r="Y209" i="1"/>
  <c r="BN209" i="1" s="1"/>
  <c r="P209" i="1"/>
  <c r="BO208" i="1"/>
  <c r="BN208" i="1"/>
  <c r="BM208" i="1"/>
  <c r="Y208" i="1"/>
  <c r="Z208" i="1" s="1"/>
  <c r="P208" i="1"/>
  <c r="BO207" i="1"/>
  <c r="BM207" i="1"/>
  <c r="Y207" i="1"/>
  <c r="BN207" i="1" s="1"/>
  <c r="P207" i="1"/>
  <c r="BO206" i="1"/>
  <c r="BM206" i="1"/>
  <c r="Y206" i="1"/>
  <c r="BP206" i="1" s="1"/>
  <c r="P206" i="1"/>
  <c r="X204" i="1"/>
  <c r="X203" i="1"/>
  <c r="BO202" i="1"/>
  <c r="BN202" i="1"/>
  <c r="BM202" i="1"/>
  <c r="Y202" i="1"/>
  <c r="BP202" i="1" s="1"/>
  <c r="P202" i="1"/>
  <c r="BO201" i="1"/>
  <c r="BM201" i="1"/>
  <c r="Y201" i="1"/>
  <c r="BN201" i="1" s="1"/>
  <c r="P201" i="1"/>
  <c r="BO200" i="1"/>
  <c r="BM200" i="1"/>
  <c r="Y200" i="1"/>
  <c r="BN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BP190" i="1" s="1"/>
  <c r="P190" i="1"/>
  <c r="X188" i="1"/>
  <c r="X187" i="1"/>
  <c r="BO186" i="1"/>
  <c r="BM186" i="1"/>
  <c r="Y186" i="1"/>
  <c r="BP186" i="1" s="1"/>
  <c r="P186" i="1"/>
  <c r="BO185" i="1"/>
  <c r="BM185" i="1"/>
  <c r="Z185" i="1"/>
  <c r="Y185" i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X172" i="1"/>
  <c r="X171" i="1"/>
  <c r="BO170" i="1"/>
  <c r="BM170" i="1"/>
  <c r="Y170" i="1"/>
  <c r="BN170" i="1" s="1"/>
  <c r="P170" i="1"/>
  <c r="BO169" i="1"/>
  <c r="BM169" i="1"/>
  <c r="Y169" i="1"/>
  <c r="Z169" i="1" s="1"/>
  <c r="P169" i="1"/>
  <c r="BO168" i="1"/>
  <c r="BM168" i="1"/>
  <c r="Y168" i="1"/>
  <c r="BN168" i="1" s="1"/>
  <c r="P168" i="1"/>
  <c r="BO167" i="1"/>
  <c r="BM167" i="1"/>
  <c r="Y167" i="1"/>
  <c r="BP167" i="1" s="1"/>
  <c r="P167" i="1"/>
  <c r="BO166" i="1"/>
  <c r="BM166" i="1"/>
  <c r="Y166" i="1"/>
  <c r="Z166" i="1" s="1"/>
  <c r="P166" i="1"/>
  <c r="BO165" i="1"/>
  <c r="BM165" i="1"/>
  <c r="Y165" i="1"/>
  <c r="BN165" i="1" s="1"/>
  <c r="P165" i="1"/>
  <c r="BO164" i="1"/>
  <c r="BM164" i="1"/>
  <c r="Y164" i="1"/>
  <c r="BP164" i="1" s="1"/>
  <c r="P164" i="1"/>
  <c r="BO163" i="1"/>
  <c r="BM163" i="1"/>
  <c r="Y163" i="1"/>
  <c r="BN163" i="1" s="1"/>
  <c r="P163" i="1"/>
  <c r="BO162" i="1"/>
  <c r="BM162" i="1"/>
  <c r="Y162" i="1"/>
  <c r="Z162" i="1" s="1"/>
  <c r="P162" i="1"/>
  <c r="Y160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P152" i="1"/>
  <c r="BP151" i="1"/>
  <c r="BO151" i="1"/>
  <c r="BM151" i="1"/>
  <c r="Y151" i="1"/>
  <c r="Z151" i="1" s="1"/>
  <c r="P151" i="1"/>
  <c r="BO150" i="1"/>
  <c r="BM150" i="1"/>
  <c r="Z150" i="1"/>
  <c r="Y150" i="1"/>
  <c r="BN150" i="1" s="1"/>
  <c r="P150" i="1"/>
  <c r="X148" i="1"/>
  <c r="X147" i="1"/>
  <c r="BO146" i="1"/>
  <c r="BM146" i="1"/>
  <c r="Y146" i="1"/>
  <c r="BP146" i="1" s="1"/>
  <c r="P146" i="1"/>
  <c r="X143" i="1"/>
  <c r="X142" i="1"/>
  <c r="BO141" i="1"/>
  <c r="BM141" i="1"/>
  <c r="Y141" i="1"/>
  <c r="P141" i="1"/>
  <c r="BO140" i="1"/>
  <c r="BM140" i="1"/>
  <c r="Y140" i="1"/>
  <c r="BN140" i="1" s="1"/>
  <c r="P140" i="1"/>
  <c r="X138" i="1"/>
  <c r="X137" i="1"/>
  <c r="BO136" i="1"/>
  <c r="BM136" i="1"/>
  <c r="Y136" i="1"/>
  <c r="BP136" i="1" s="1"/>
  <c r="P136" i="1"/>
  <c r="BO135" i="1"/>
  <c r="BM135" i="1"/>
  <c r="Z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BN124" i="1" s="1"/>
  <c r="P124" i="1"/>
  <c r="X122" i="1"/>
  <c r="X121" i="1"/>
  <c r="BO120" i="1"/>
  <c r="BN120" i="1"/>
  <c r="BM120" i="1"/>
  <c r="Y120" i="1"/>
  <c r="Z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Z117" i="1" s="1"/>
  <c r="P117" i="1"/>
  <c r="X115" i="1"/>
  <c r="X114" i="1"/>
  <c r="BO113" i="1"/>
  <c r="BM113" i="1"/>
  <c r="Y113" i="1"/>
  <c r="Z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Z105" i="1" s="1"/>
  <c r="P105" i="1"/>
  <c r="BO104" i="1"/>
  <c r="BM104" i="1"/>
  <c r="Y104" i="1"/>
  <c r="BP104" i="1" s="1"/>
  <c r="P104" i="1"/>
  <c r="X101" i="1"/>
  <c r="X100" i="1"/>
  <c r="BO99" i="1"/>
  <c r="BM99" i="1"/>
  <c r="Y99" i="1"/>
  <c r="BN99" i="1" s="1"/>
  <c r="P99" i="1"/>
  <c r="BO98" i="1"/>
  <c r="BM98" i="1"/>
  <c r="Y98" i="1"/>
  <c r="BN98" i="1" s="1"/>
  <c r="P98" i="1"/>
  <c r="BO97" i="1"/>
  <c r="BM97" i="1"/>
  <c r="Y97" i="1"/>
  <c r="BP97" i="1" s="1"/>
  <c r="P97" i="1"/>
  <c r="BO96" i="1"/>
  <c r="BM96" i="1"/>
  <c r="Y96" i="1"/>
  <c r="Z96" i="1" s="1"/>
  <c r="P96" i="1"/>
  <c r="BO95" i="1"/>
  <c r="BM95" i="1"/>
  <c r="Y95" i="1"/>
  <c r="BN95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N89" i="1" s="1"/>
  <c r="P89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N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N75" i="1" s="1"/>
  <c r="P75" i="1"/>
  <c r="BO74" i="1"/>
  <c r="BM74" i="1"/>
  <c r="Y74" i="1"/>
  <c r="BP74" i="1" s="1"/>
  <c r="P74" i="1"/>
  <c r="X72" i="1"/>
  <c r="X71" i="1"/>
  <c r="BP70" i="1"/>
  <c r="BO70" i="1"/>
  <c r="BM70" i="1"/>
  <c r="Y70" i="1"/>
  <c r="BN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N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Y56" i="1"/>
  <c r="Z56" i="1" s="1"/>
  <c r="P56" i="1"/>
  <c r="BO55" i="1"/>
  <c r="BM55" i="1"/>
  <c r="Y55" i="1"/>
  <c r="BN55" i="1" s="1"/>
  <c r="P55" i="1"/>
  <c r="BO54" i="1"/>
  <c r="BN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Z52" i="1" s="1"/>
  <c r="P52" i="1"/>
  <c r="X49" i="1"/>
  <c r="X48" i="1"/>
  <c r="BO47" i="1"/>
  <c r="BM47" i="1"/>
  <c r="Y47" i="1"/>
  <c r="Z47" i="1" s="1"/>
  <c r="Z48" i="1" s="1"/>
  <c r="P47" i="1"/>
  <c r="X45" i="1"/>
  <c r="X44" i="1"/>
  <c r="BO43" i="1"/>
  <c r="BM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P35" i="1"/>
  <c r="BO35" i="1"/>
  <c r="BM35" i="1"/>
  <c r="Y35" i="1"/>
  <c r="BN35" i="1" s="1"/>
  <c r="P35" i="1"/>
  <c r="X33" i="1"/>
  <c r="X32" i="1"/>
  <c r="BO31" i="1"/>
  <c r="BM31" i="1"/>
  <c r="Y31" i="1"/>
  <c r="BN31" i="1" s="1"/>
  <c r="P31" i="1"/>
  <c r="BO30" i="1"/>
  <c r="BM30" i="1"/>
  <c r="Y30" i="1"/>
  <c r="BP30" i="1" s="1"/>
  <c r="P30" i="1"/>
  <c r="BO29" i="1"/>
  <c r="BM29" i="1"/>
  <c r="Y29" i="1"/>
  <c r="Z29" i="1" s="1"/>
  <c r="P29" i="1"/>
  <c r="BO28" i="1"/>
  <c r="BM28" i="1"/>
  <c r="Y28" i="1"/>
  <c r="BN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BN22" i="1" s="1"/>
  <c r="P22" i="1"/>
  <c r="H10" i="1"/>
  <c r="A9" i="1"/>
  <c r="H9" i="1" s="1"/>
  <c r="D7" i="1"/>
  <c r="Q6" i="1"/>
  <c r="P2" i="1"/>
  <c r="BN90" i="1" l="1"/>
  <c r="Y142" i="1"/>
  <c r="Z363" i="1"/>
  <c r="Z364" i="1" s="1"/>
  <c r="BP211" i="1"/>
  <c r="BP269" i="1"/>
  <c r="BN456" i="1"/>
  <c r="Z107" i="1"/>
  <c r="Z124" i="1"/>
  <c r="Y137" i="1"/>
  <c r="Z167" i="1"/>
  <c r="BN292" i="1"/>
  <c r="BN337" i="1"/>
  <c r="BP234" i="1"/>
  <c r="Y365" i="1"/>
  <c r="BN347" i="1"/>
  <c r="Y126" i="1"/>
  <c r="Z146" i="1"/>
  <c r="Z147" i="1" s="1"/>
  <c r="Z274" i="1"/>
  <c r="Z275" i="1" s="1"/>
  <c r="Z330" i="1"/>
  <c r="Z394" i="1"/>
  <c r="BN146" i="1"/>
  <c r="Z164" i="1"/>
  <c r="BP208" i="1"/>
  <c r="Y36" i="1"/>
  <c r="BN77" i="1"/>
  <c r="Y360" i="1"/>
  <c r="BN164" i="1"/>
  <c r="BP213" i="1"/>
  <c r="Z267" i="1"/>
  <c r="BN348" i="1"/>
  <c r="Y147" i="1"/>
  <c r="Y148" i="1"/>
  <c r="BN440" i="1"/>
  <c r="Z140" i="1"/>
  <c r="BN214" i="1"/>
  <c r="BN309" i="1"/>
  <c r="BP89" i="1"/>
  <c r="BN302" i="1"/>
  <c r="Z462" i="1"/>
  <c r="BP478" i="1"/>
  <c r="BP214" i="1"/>
  <c r="BP140" i="1"/>
  <c r="Z243" i="1"/>
  <c r="Z298" i="1"/>
  <c r="Z392" i="1"/>
  <c r="BP99" i="1"/>
  <c r="BN117" i="1"/>
  <c r="Z141" i="1"/>
  <c r="BP165" i="1"/>
  <c r="Z200" i="1"/>
  <c r="BN242" i="1"/>
  <c r="Z250" i="1"/>
  <c r="BN262" i="1"/>
  <c r="BP283" i="1"/>
  <c r="Z291" i="1"/>
  <c r="Z408" i="1"/>
  <c r="Z409" i="1" s="1"/>
  <c r="BN42" i="1"/>
  <c r="BN196" i="1"/>
  <c r="BN323" i="1"/>
  <c r="BP31" i="1"/>
  <c r="BP124" i="1"/>
  <c r="Y188" i="1"/>
  <c r="BP262" i="1"/>
  <c r="BN291" i="1"/>
  <c r="BN408" i="1"/>
  <c r="BP483" i="1"/>
  <c r="BP200" i="1"/>
  <c r="BP323" i="1"/>
  <c r="Y294" i="1"/>
  <c r="BP78" i="1"/>
  <c r="BP166" i="1"/>
  <c r="BP170" i="1"/>
  <c r="Z197" i="1"/>
  <c r="Y409" i="1"/>
  <c r="Z432" i="1"/>
  <c r="BP440" i="1"/>
  <c r="Z470" i="1"/>
  <c r="Z484" i="1"/>
  <c r="Z485" i="1" s="1"/>
  <c r="Z493" i="1"/>
  <c r="BN74" i="1"/>
  <c r="BN96" i="1"/>
  <c r="BN104" i="1"/>
  <c r="Z201" i="1"/>
  <c r="Z227" i="1"/>
  <c r="BN298" i="1"/>
  <c r="BN317" i="1"/>
  <c r="Z324" i="1"/>
  <c r="Y121" i="1"/>
  <c r="BN197" i="1"/>
  <c r="Y275" i="1"/>
  <c r="BP317" i="1"/>
  <c r="BP484" i="1"/>
  <c r="Y404" i="1"/>
  <c r="Z69" i="1"/>
  <c r="BN167" i="1"/>
  <c r="Z213" i="1"/>
  <c r="BN289" i="1"/>
  <c r="BP358" i="1"/>
  <c r="BN437" i="1"/>
  <c r="Y485" i="1"/>
  <c r="BP75" i="1"/>
  <c r="BN47" i="1"/>
  <c r="BN69" i="1"/>
  <c r="BP433" i="1"/>
  <c r="BP437" i="1"/>
  <c r="Z442" i="1"/>
  <c r="BN158" i="1"/>
  <c r="Z175" i="1"/>
  <c r="BN245" i="1"/>
  <c r="Z253" i="1"/>
  <c r="Y279" i="1"/>
  <c r="Z290" i="1"/>
  <c r="BN359" i="1"/>
  <c r="Z472" i="1"/>
  <c r="Y48" i="1"/>
  <c r="Z195" i="1"/>
  <c r="Y239" i="1"/>
  <c r="BP293" i="1"/>
  <c r="BP345" i="1"/>
  <c r="BN413" i="1"/>
  <c r="BN83" i="1"/>
  <c r="Z70" i="1"/>
  <c r="BN131" i="1"/>
  <c r="BP158" i="1"/>
  <c r="BN175" i="1"/>
  <c r="BN199" i="1"/>
  <c r="BN253" i="1"/>
  <c r="BP456" i="1"/>
  <c r="BP290" i="1"/>
  <c r="Z206" i="1"/>
  <c r="Z180" i="1"/>
  <c r="Z181" i="1" s="1"/>
  <c r="Z212" i="1"/>
  <c r="Z322" i="1"/>
  <c r="Z344" i="1"/>
  <c r="Z391" i="1"/>
  <c r="Z454" i="1"/>
  <c r="Z30" i="1"/>
  <c r="Z27" i="1"/>
  <c r="Z57" i="1"/>
  <c r="BN63" i="1"/>
  <c r="BP96" i="1"/>
  <c r="BN107" i="1"/>
  <c r="BP141" i="1"/>
  <c r="Y204" i="1"/>
  <c r="BP245" i="1"/>
  <c r="BN252" i="1"/>
  <c r="Z316" i="1"/>
  <c r="Z374" i="1"/>
  <c r="Z375" i="1" s="1"/>
  <c r="Z383" i="1"/>
  <c r="Z384" i="1" s="1"/>
  <c r="BN394" i="1"/>
  <c r="BN398" i="1"/>
  <c r="BN472" i="1"/>
  <c r="BN135" i="1"/>
  <c r="BN30" i="1"/>
  <c r="Y37" i="1"/>
  <c r="Z54" i="1"/>
  <c r="Z83" i="1"/>
  <c r="Z90" i="1"/>
  <c r="Z104" i="1"/>
  <c r="Z168" i="1"/>
  <c r="BN180" i="1"/>
  <c r="Z209" i="1"/>
  <c r="Y280" i="1"/>
  <c r="BP309" i="1"/>
  <c r="Z328" i="1"/>
  <c r="BN344" i="1"/>
  <c r="BN391" i="1"/>
  <c r="BP413" i="1"/>
  <c r="BP464" i="1"/>
  <c r="Y486" i="1"/>
  <c r="BP493" i="1"/>
  <c r="BN57" i="1"/>
  <c r="Y127" i="1"/>
  <c r="BP212" i="1"/>
  <c r="BP252" i="1"/>
  <c r="BP322" i="1"/>
  <c r="BP398" i="1"/>
  <c r="Z63" i="1"/>
  <c r="Y256" i="1"/>
  <c r="Z165" i="1"/>
  <c r="BP180" i="1"/>
  <c r="Y220" i="1"/>
  <c r="Y247" i="1"/>
  <c r="BP316" i="1"/>
  <c r="Y465" i="1"/>
  <c r="Y475" i="1"/>
  <c r="BN27" i="1"/>
  <c r="Y143" i="1"/>
  <c r="Y133" i="1"/>
  <c r="BN136" i="1"/>
  <c r="BP168" i="1"/>
  <c r="BP209" i="1"/>
  <c r="Z234" i="1"/>
  <c r="Z235" i="1" s="1"/>
  <c r="BP242" i="1"/>
  <c r="Z283" i="1"/>
  <c r="Z284" i="1" s="1"/>
  <c r="BN293" i="1"/>
  <c r="BP348" i="1"/>
  <c r="Z358" i="1"/>
  <c r="BP442" i="1"/>
  <c r="BN448" i="1"/>
  <c r="Z455" i="1"/>
  <c r="Y115" i="1"/>
  <c r="Z31" i="1"/>
  <c r="BP47" i="1"/>
  <c r="Y58" i="1"/>
  <c r="BP120" i="1"/>
  <c r="BN151" i="1"/>
  <c r="Y172" i="1"/>
  <c r="Y181" i="1"/>
  <c r="BN206" i="1"/>
  <c r="Y246" i="1"/>
  <c r="BN310" i="1"/>
  <c r="Z337" i="1"/>
  <c r="Y376" i="1"/>
  <c r="BP408" i="1"/>
  <c r="Z435" i="1"/>
  <c r="BN488" i="1"/>
  <c r="Z191" i="1"/>
  <c r="Z210" i="1"/>
  <c r="Z349" i="1"/>
  <c r="Z402" i="1"/>
  <c r="Z443" i="1"/>
  <c r="BP488" i="1"/>
  <c r="Y65" i="1"/>
  <c r="Z22" i="1"/>
  <c r="Z23" i="1" s="1"/>
  <c r="X503" i="1"/>
  <c r="Z84" i="1"/>
  <c r="Y122" i="1"/>
  <c r="Z42" i="1"/>
  <c r="Y49" i="1"/>
  <c r="Y66" i="1"/>
  <c r="BP98" i="1"/>
  <c r="BP117" i="1"/>
  <c r="Z131" i="1"/>
  <c r="Y154" i="1"/>
  <c r="BP162" i="1"/>
  <c r="BN191" i="1"/>
  <c r="Z207" i="1"/>
  <c r="Z215" i="1" s="1"/>
  <c r="BN228" i="1"/>
  <c r="Y235" i="1"/>
  <c r="Z268" i="1"/>
  <c r="Y295" i="1"/>
  <c r="BN389" i="1"/>
  <c r="BN402" i="1"/>
  <c r="BP439" i="1"/>
  <c r="BN443" i="1"/>
  <c r="BN462" i="1"/>
  <c r="BN483" i="1"/>
  <c r="Z499" i="1"/>
  <c r="Z500" i="1" s="1"/>
  <c r="Z28" i="1"/>
  <c r="Z55" i="1"/>
  <c r="BN111" i="1"/>
  <c r="BN169" i="1"/>
  <c r="BP28" i="1"/>
  <c r="Z142" i="1"/>
  <c r="BP169" i="1"/>
  <c r="BP210" i="1"/>
  <c r="BN261" i="1"/>
  <c r="Z477" i="1"/>
  <c r="BP402" i="1"/>
  <c r="BN499" i="1"/>
  <c r="B512" i="1"/>
  <c r="Z99" i="1"/>
  <c r="Z118" i="1"/>
  <c r="BP207" i="1"/>
  <c r="Y236" i="1"/>
  <c r="Z251" i="1"/>
  <c r="Z255" i="1" s="1"/>
  <c r="BP261" i="1"/>
  <c r="BP268" i="1"/>
  <c r="Z278" i="1"/>
  <c r="Z279" i="1" s="1"/>
  <c r="Z288" i="1"/>
  <c r="Y326" i="1"/>
  <c r="Z379" i="1"/>
  <c r="Z393" i="1"/>
  <c r="Y417" i="1"/>
  <c r="BN477" i="1"/>
  <c r="BP55" i="1"/>
  <c r="Z35" i="1"/>
  <c r="Z36" i="1" s="1"/>
  <c r="Z170" i="1"/>
  <c r="Z198" i="1"/>
  <c r="BN244" i="1"/>
  <c r="BN254" i="1"/>
  <c r="BN301" i="1"/>
  <c r="Y313" i="1"/>
  <c r="Z321" i="1"/>
  <c r="BN324" i="1"/>
  <c r="Z397" i="1"/>
  <c r="Y405" i="1"/>
  <c r="Z106" i="1"/>
  <c r="Y92" i="1"/>
  <c r="BP95" i="1"/>
  <c r="BN106" i="1"/>
  <c r="BN112" i="1"/>
  <c r="BN118" i="1"/>
  <c r="BN211" i="1"/>
  <c r="BN251" i="1"/>
  <c r="BN278" i="1"/>
  <c r="BN379" i="1"/>
  <c r="BN393" i="1"/>
  <c r="Y460" i="1"/>
  <c r="Y490" i="1"/>
  <c r="Y500" i="1"/>
  <c r="Y23" i="1"/>
  <c r="Z112" i="1"/>
  <c r="Y32" i="1"/>
  <c r="BP29" i="1"/>
  <c r="Y45" i="1"/>
  <c r="BP62" i="1"/>
  <c r="BP254" i="1"/>
  <c r="Z269" i="1"/>
  <c r="BP288" i="1"/>
  <c r="BP301" i="1"/>
  <c r="BN321" i="1"/>
  <c r="Z347" i="1"/>
  <c r="Y361" i="1"/>
  <c r="BN397" i="1"/>
  <c r="BP412" i="1"/>
  <c r="Y451" i="1"/>
  <c r="BP463" i="1"/>
  <c r="Z433" i="1"/>
  <c r="Z447" i="1"/>
  <c r="Y501" i="1"/>
  <c r="Y216" i="1"/>
  <c r="Y325" i="1"/>
  <c r="AB512" i="1"/>
  <c r="Z312" i="1"/>
  <c r="K512" i="1"/>
  <c r="BP311" i="1"/>
  <c r="BN311" i="1"/>
  <c r="Y332" i="1"/>
  <c r="Y355" i="1"/>
  <c r="BP369" i="1"/>
  <c r="Z512" i="1"/>
  <c r="Y445" i="1"/>
  <c r="Y444" i="1"/>
  <c r="BN431" i="1"/>
  <c r="Z431" i="1"/>
  <c r="BP378" i="1"/>
  <c r="BN378" i="1"/>
  <c r="Z378" i="1"/>
  <c r="Z380" i="1" s="1"/>
  <c r="Y71" i="1"/>
  <c r="Z79" i="1"/>
  <c r="Z130" i="1"/>
  <c r="Y221" i="1"/>
  <c r="Y264" i="1"/>
  <c r="BP259" i="1"/>
  <c r="M512" i="1"/>
  <c r="Z299" i="1"/>
  <c r="Z308" i="1"/>
  <c r="S512" i="1"/>
  <c r="Z395" i="1"/>
  <c r="Z458" i="1"/>
  <c r="Z76" i="1"/>
  <c r="BN113" i="1"/>
  <c r="Z152" i="1"/>
  <c r="Z153" i="1" s="1"/>
  <c r="X512" i="1"/>
  <c r="Y421" i="1"/>
  <c r="BP420" i="1"/>
  <c r="BP22" i="1"/>
  <c r="BN43" i="1"/>
  <c r="Z68" i="1"/>
  <c r="BN84" i="1"/>
  <c r="Z176" i="1"/>
  <c r="Z190" i="1"/>
  <c r="BN195" i="1"/>
  <c r="BN198" i="1"/>
  <c r="Z218" i="1"/>
  <c r="BN224" i="1"/>
  <c r="BN227" i="1"/>
  <c r="BN230" i="1"/>
  <c r="Z238" i="1"/>
  <c r="Z239" i="1" s="1"/>
  <c r="Z259" i="1"/>
  <c r="BN328" i="1"/>
  <c r="Z335" i="1"/>
  <c r="BP343" i="1"/>
  <c r="T512" i="1"/>
  <c r="BP346" i="1"/>
  <c r="BN346" i="1"/>
  <c r="Z346" i="1"/>
  <c r="Y356" i="1"/>
  <c r="BN363" i="1"/>
  <c r="Z370" i="1"/>
  <c r="Z420" i="1"/>
  <c r="Z421" i="1" s="1"/>
  <c r="BP431" i="1"/>
  <c r="X506" i="1"/>
  <c r="D512" i="1"/>
  <c r="Y59" i="1"/>
  <c r="BP52" i="1"/>
  <c r="BN76" i="1"/>
  <c r="BN79" i="1"/>
  <c r="BN105" i="1"/>
  <c r="Y109" i="1"/>
  <c r="BP113" i="1"/>
  <c r="BN130" i="1"/>
  <c r="BP135" i="1"/>
  <c r="BN152" i="1"/>
  <c r="Y171" i="1"/>
  <c r="BN185" i="1"/>
  <c r="J512" i="1"/>
  <c r="BP201" i="1"/>
  <c r="BP243" i="1"/>
  <c r="BP250" i="1"/>
  <c r="L512" i="1"/>
  <c r="BN299" i="1"/>
  <c r="BP302" i="1"/>
  <c r="BN308" i="1"/>
  <c r="Z343" i="1"/>
  <c r="Y350" i="1"/>
  <c r="Y400" i="1"/>
  <c r="V512" i="1"/>
  <c r="Y399" i="1"/>
  <c r="Z389" i="1"/>
  <c r="BN395" i="1"/>
  <c r="W512" i="1"/>
  <c r="Z439" i="1"/>
  <c r="Y72" i="1"/>
  <c r="BN176" i="1"/>
  <c r="BN190" i="1"/>
  <c r="BN218" i="1"/>
  <c r="BP224" i="1"/>
  <c r="BN238" i="1"/>
  <c r="BN259" i="1"/>
  <c r="Y263" i="1"/>
  <c r="R512" i="1"/>
  <c r="BN288" i="1"/>
  <c r="BN335" i="1"/>
  <c r="BN370" i="1"/>
  <c r="BN420" i="1"/>
  <c r="BP458" i="1"/>
  <c r="Z43" i="1"/>
  <c r="Y85" i="1"/>
  <c r="Z91" i="1"/>
  <c r="BP105" i="1"/>
  <c r="Y114" i="1"/>
  <c r="Z119" i="1"/>
  <c r="BP130" i="1"/>
  <c r="BP303" i="1"/>
  <c r="BN303" i="1"/>
  <c r="BP308" i="1"/>
  <c r="Y364" i="1"/>
  <c r="BP449" i="1"/>
  <c r="BN449" i="1"/>
  <c r="Z449" i="1"/>
  <c r="Z450" i="1" s="1"/>
  <c r="X504" i="1"/>
  <c r="X505" i="1" s="1"/>
  <c r="BP43" i="1"/>
  <c r="BN68" i="1"/>
  <c r="BP152" i="1"/>
  <c r="X502" i="1"/>
  <c r="BN41" i="1"/>
  <c r="C512" i="1"/>
  <c r="Y44" i="1"/>
  <c r="BN52" i="1"/>
  <c r="Z111" i="1"/>
  <c r="Z136" i="1"/>
  <c r="Z137" i="1" s="1"/>
  <c r="BN141" i="1"/>
  <c r="BN162" i="1"/>
  <c r="Z196" i="1"/>
  <c r="Z199" i="1"/>
  <c r="Z202" i="1"/>
  <c r="BP218" i="1"/>
  <c r="Y231" i="1"/>
  <c r="BP238" i="1"/>
  <c r="Z244" i="1"/>
  <c r="Z246" i="1" s="1"/>
  <c r="BN260" i="1"/>
  <c r="Z260" i="1"/>
  <c r="Z303" i="1"/>
  <c r="BP335" i="1"/>
  <c r="Y351" i="1"/>
  <c r="Y24" i="1"/>
  <c r="Z41" i="1"/>
  <c r="Z44" i="1" s="1"/>
  <c r="Z74" i="1"/>
  <c r="Z77" i="1"/>
  <c r="Y80" i="1"/>
  <c r="BN91" i="1"/>
  <c r="BN119" i="1"/>
  <c r="H512" i="1"/>
  <c r="Y153" i="1"/>
  <c r="BP185" i="1"/>
  <c r="Z225" i="1"/>
  <c r="Z228" i="1"/>
  <c r="O512" i="1"/>
  <c r="Y270" i="1"/>
  <c r="Y304" i="1"/>
  <c r="BP297" i="1"/>
  <c r="Z300" i="1"/>
  <c r="Y318" i="1"/>
  <c r="BN329" i="1"/>
  <c r="BP396" i="1"/>
  <c r="BN396" i="1"/>
  <c r="Z396" i="1"/>
  <c r="Y86" i="1"/>
  <c r="BP336" i="1"/>
  <c r="BN336" i="1"/>
  <c r="Z336" i="1"/>
  <c r="BP414" i="1"/>
  <c r="Z414" i="1"/>
  <c r="Z97" i="1"/>
  <c r="BP119" i="1"/>
  <c r="Y178" i="1"/>
  <c r="Z219" i="1"/>
  <c r="BN225" i="1"/>
  <c r="Y232" i="1"/>
  <c r="BN300" i="1"/>
  <c r="Z315" i="1"/>
  <c r="Z318" i="1" s="1"/>
  <c r="Y319" i="1"/>
  <c r="BP329" i="1"/>
  <c r="Z353" i="1"/>
  <c r="BP390" i="1"/>
  <c r="BN390" i="1"/>
  <c r="Y422" i="1"/>
  <c r="Y450" i="1"/>
  <c r="Z473" i="1"/>
  <c r="Z26" i="1"/>
  <c r="Y81" i="1"/>
  <c r="Z125" i="1"/>
  <c r="Z126" i="1" s="1"/>
  <c r="BN174" i="1"/>
  <c r="Z186" i="1"/>
  <c r="Z187" i="1" s="1"/>
  <c r="Y271" i="1"/>
  <c r="BN297" i="1"/>
  <c r="Y372" i="1"/>
  <c r="BN368" i="1"/>
  <c r="Y371" i="1"/>
  <c r="Z368" i="1"/>
  <c r="U512" i="1"/>
  <c r="Y380" i="1"/>
  <c r="BN414" i="1"/>
  <c r="Y481" i="1"/>
  <c r="BN479" i="1"/>
  <c r="Z64" i="1"/>
  <c r="F9" i="1"/>
  <c r="BN61" i="1"/>
  <c r="Z89" i="1"/>
  <c r="BN97" i="1"/>
  <c r="Z163" i="1"/>
  <c r="BN219" i="1"/>
  <c r="Z289" i="1"/>
  <c r="Z294" i="1" s="1"/>
  <c r="BN315" i="1"/>
  <c r="Z325" i="1"/>
  <c r="BN353" i="1"/>
  <c r="Z359" i="1"/>
  <c r="Z360" i="1" s="1"/>
  <c r="BP425" i="1"/>
  <c r="Y512" i="1"/>
  <c r="BN425" i="1"/>
  <c r="Z425" i="1"/>
  <c r="Z426" i="1" s="1"/>
  <c r="Y427" i="1"/>
  <c r="AA512" i="1"/>
  <c r="BN473" i="1"/>
  <c r="Z479" i="1"/>
  <c r="Z61" i="1"/>
  <c r="Y100" i="1"/>
  <c r="Z53" i="1"/>
  <c r="E512" i="1"/>
  <c r="J9" i="1"/>
  <c r="BN26" i="1"/>
  <c r="BN29" i="1"/>
  <c r="Y33" i="1"/>
  <c r="BN53" i="1"/>
  <c r="BN64" i="1"/>
  <c r="Y101" i="1"/>
  <c r="BN125" i="1"/>
  <c r="BP150" i="1"/>
  <c r="Z158" i="1"/>
  <c r="Z159" i="1" s="1"/>
  <c r="I512" i="1"/>
  <c r="BN166" i="1"/>
  <c r="BN186" i="1"/>
  <c r="Y203" i="1"/>
  <c r="BP267" i="1"/>
  <c r="Y276" i="1"/>
  <c r="P512" i="1"/>
  <c r="Y305" i="1"/>
  <c r="BN374" i="1"/>
  <c r="Y381" i="1"/>
  <c r="A10" i="1"/>
  <c r="BP61" i="1"/>
  <c r="BP219" i="1"/>
  <c r="BP415" i="1"/>
  <c r="BN415" i="1"/>
  <c r="BP441" i="1"/>
  <c r="BN441" i="1"/>
  <c r="Z441" i="1"/>
  <c r="BN453" i="1"/>
  <c r="Y459" i="1"/>
  <c r="Z453" i="1"/>
  <c r="BP473" i="1"/>
  <c r="Y177" i="1"/>
  <c r="Z174" i="1"/>
  <c r="F10" i="1"/>
  <c r="BP26" i="1"/>
  <c r="Z75" i="1"/>
  <c r="Z78" i="1"/>
  <c r="Y93" i="1"/>
  <c r="F512" i="1"/>
  <c r="Y108" i="1"/>
  <c r="BP125" i="1"/>
  <c r="Y132" i="1"/>
  <c r="BP163" i="1"/>
  <c r="Y192" i="1"/>
  <c r="Z226" i="1"/>
  <c r="Z229" i="1"/>
  <c r="Y284" i="1"/>
  <c r="Q512" i="1"/>
  <c r="Y312" i="1"/>
  <c r="BP307" i="1"/>
  <c r="BP374" i="1"/>
  <c r="Y384" i="1"/>
  <c r="BP383" i="1"/>
  <c r="Z403" i="1"/>
  <c r="Z404" i="1" s="1"/>
  <c r="Z415" i="1"/>
  <c r="BP479" i="1"/>
  <c r="Y416" i="1"/>
  <c r="BN434" i="1"/>
  <c r="Z434" i="1"/>
  <c r="Y495" i="1"/>
  <c r="BP494" i="1"/>
  <c r="Z494" i="1"/>
  <c r="Z62" i="1"/>
  <c r="Z95" i="1"/>
  <c r="Z98" i="1"/>
  <c r="Y187" i="1"/>
  <c r="Y255" i="1"/>
  <c r="Y331" i="1"/>
  <c r="Z345" i="1"/>
  <c r="Z369" i="1"/>
  <c r="BN403" i="1"/>
  <c r="Z412" i="1"/>
  <c r="BP453" i="1"/>
  <c r="BP457" i="1"/>
  <c r="BN457" i="1"/>
  <c r="Z457" i="1"/>
  <c r="Z463" i="1"/>
  <c r="BP354" i="1"/>
  <c r="BN354" i="1"/>
  <c r="Z354" i="1"/>
  <c r="Y193" i="1"/>
  <c r="Y215" i="1"/>
  <c r="BP226" i="1"/>
  <c r="BP229" i="1"/>
  <c r="BP274" i="1"/>
  <c r="BN283" i="1"/>
  <c r="BN307" i="1"/>
  <c r="BP310" i="1"/>
  <c r="BN383" i="1"/>
  <c r="BN471" i="1"/>
  <c r="Z471" i="1"/>
  <c r="Z474" i="1" s="1"/>
  <c r="BN494" i="1"/>
  <c r="G512" i="1"/>
  <c r="Y138" i="1"/>
  <c r="Y338" i="1"/>
  <c r="BP403" i="1"/>
  <c r="BN412" i="1"/>
  <c r="BP434" i="1"/>
  <c r="BP438" i="1"/>
  <c r="BN438" i="1"/>
  <c r="Z438" i="1"/>
  <c r="BP470" i="1"/>
  <c r="Z489" i="1"/>
  <c r="Z490" i="1" s="1"/>
  <c r="BN358" i="1"/>
  <c r="Y474" i="1"/>
  <c r="Y480" i="1"/>
  <c r="Y496" i="1"/>
  <c r="Y491" i="1"/>
  <c r="BN330" i="1"/>
  <c r="BN349" i="1"/>
  <c r="BN432" i="1"/>
  <c r="BN435" i="1"/>
  <c r="BN454" i="1"/>
  <c r="Y466" i="1"/>
  <c r="Z171" i="1" l="1"/>
  <c r="Z92" i="1"/>
  <c r="Z58" i="1"/>
  <c r="Z465" i="1"/>
  <c r="Z480" i="1"/>
  <c r="Z331" i="1"/>
  <c r="Z495" i="1"/>
  <c r="Z192" i="1"/>
  <c r="Z132" i="1"/>
  <c r="Z71" i="1"/>
  <c r="Z270" i="1"/>
  <c r="Z203" i="1"/>
  <c r="Z32" i="1"/>
  <c r="Z350" i="1"/>
  <c r="Z177" i="1"/>
  <c r="Z416" i="1"/>
  <c r="Z304" i="1"/>
  <c r="Z231" i="1"/>
  <c r="Z108" i="1"/>
  <c r="Z121" i="1"/>
  <c r="Z85" i="1"/>
  <c r="Z114" i="1"/>
  <c r="Z371" i="1"/>
  <c r="Y506" i="1"/>
  <c r="Y503" i="1"/>
  <c r="Z220" i="1"/>
  <c r="Z100" i="1"/>
  <c r="Y504" i="1"/>
  <c r="Y505" i="1" s="1"/>
  <c r="Z444" i="1"/>
  <c r="Z65" i="1"/>
  <c r="Z80" i="1"/>
  <c r="Z338" i="1"/>
  <c r="Y502" i="1"/>
  <c r="Z399" i="1"/>
  <c r="Z263" i="1"/>
  <c r="Z355" i="1"/>
  <c r="Z459" i="1"/>
  <c r="Z507" i="1" l="1"/>
</calcChain>
</file>

<file path=xl/sharedStrings.xml><?xml version="1.0" encoding="utf-8"?>
<sst xmlns="http://schemas.openxmlformats.org/spreadsheetml/2006/main" count="2214" uniqueCount="793">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</sst>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9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27" t="s">
        <v>0</v>
      </c>
      <c r="E1" s="582"/>
      <c r="F1" s="582"/>
      <c r="G1" s="14" t="s">
        <v>1</v>
      </c>
      <c r="H1" s="627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5"/>
      <c r="Q3" s="565"/>
      <c r="R3" s="565"/>
      <c r="S3" s="565"/>
      <c r="T3" s="565"/>
      <c r="U3" s="565"/>
      <c r="V3" s="565"/>
      <c r="W3" s="565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65" t="s">
        <v>8</v>
      </c>
      <c r="B5" s="594"/>
      <c r="C5" s="595"/>
      <c r="D5" s="631"/>
      <c r="E5" s="632"/>
      <c r="F5" s="837" t="s">
        <v>9</v>
      </c>
      <c r="G5" s="595"/>
      <c r="H5" s="631"/>
      <c r="I5" s="772"/>
      <c r="J5" s="772"/>
      <c r="K5" s="772"/>
      <c r="L5" s="772"/>
      <c r="M5" s="632"/>
      <c r="N5" s="69"/>
      <c r="P5" s="26" t="s">
        <v>10</v>
      </c>
      <c r="Q5" s="849">
        <v>45904</v>
      </c>
      <c r="R5" s="664"/>
      <c r="T5" s="707" t="s">
        <v>11</v>
      </c>
      <c r="U5" s="698"/>
      <c r="V5" s="710" t="s">
        <v>12</v>
      </c>
      <c r="W5" s="664"/>
      <c r="AB5" s="57"/>
      <c r="AC5" s="57"/>
      <c r="AD5" s="57"/>
      <c r="AE5" s="57"/>
    </row>
    <row r="6" spans="1:32" s="17" customFormat="1" ht="24" customHeight="1" x14ac:dyDescent="0.2">
      <c r="A6" s="665" t="s">
        <v>13</v>
      </c>
      <c r="B6" s="594"/>
      <c r="C6" s="595"/>
      <c r="D6" s="776" t="s">
        <v>14</v>
      </c>
      <c r="E6" s="777"/>
      <c r="F6" s="777"/>
      <c r="G6" s="777"/>
      <c r="H6" s="777"/>
      <c r="I6" s="777"/>
      <c r="J6" s="777"/>
      <c r="K6" s="777"/>
      <c r="L6" s="777"/>
      <c r="M6" s="664"/>
      <c r="N6" s="70"/>
      <c r="P6" s="26" t="s">
        <v>15</v>
      </c>
      <c r="Q6" s="863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7" t="s">
        <v>16</v>
      </c>
      <c r="U6" s="698"/>
      <c r="V6" s="761" t="s">
        <v>17</v>
      </c>
      <c r="W6" s="60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71"/>
      <c r="P7" s="26"/>
      <c r="Q7" s="46"/>
      <c r="R7" s="46"/>
      <c r="T7" s="565"/>
      <c r="U7" s="698"/>
      <c r="V7" s="762"/>
      <c r="W7" s="763"/>
      <c r="AB7" s="57"/>
      <c r="AC7" s="57"/>
      <c r="AD7" s="57"/>
      <c r="AE7" s="57"/>
    </row>
    <row r="8" spans="1:32" s="17" customFormat="1" ht="25.5" customHeight="1" x14ac:dyDescent="0.2">
      <c r="A8" s="877" t="s">
        <v>18</v>
      </c>
      <c r="B8" s="567"/>
      <c r="C8" s="568"/>
      <c r="D8" s="619" t="s">
        <v>19</v>
      </c>
      <c r="E8" s="620"/>
      <c r="F8" s="620"/>
      <c r="G8" s="620"/>
      <c r="H8" s="620"/>
      <c r="I8" s="620"/>
      <c r="J8" s="620"/>
      <c r="K8" s="620"/>
      <c r="L8" s="620"/>
      <c r="M8" s="621"/>
      <c r="N8" s="72"/>
      <c r="P8" s="26" t="s">
        <v>20</v>
      </c>
      <c r="Q8" s="673">
        <v>0.41666666666666669</v>
      </c>
      <c r="R8" s="615"/>
      <c r="T8" s="565"/>
      <c r="U8" s="698"/>
      <c r="V8" s="762"/>
      <c r="W8" s="763"/>
      <c r="AB8" s="57"/>
      <c r="AC8" s="57"/>
      <c r="AD8" s="57"/>
      <c r="AE8" s="57"/>
    </row>
    <row r="9" spans="1:32" s="1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3"/>
      <c r="E9" s="570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67"/>
      <c r="P9" s="29" t="s">
        <v>21</v>
      </c>
      <c r="Q9" s="660"/>
      <c r="R9" s="661"/>
      <c r="T9" s="565"/>
      <c r="U9" s="698"/>
      <c r="V9" s="764"/>
      <c r="W9" s="765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3"/>
      <c r="E10" s="570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56" t="str">
        <f>IFERROR(VLOOKUP($D$10,Proxy,2,FALSE),"")</f>
        <v/>
      </c>
      <c r="I10" s="565"/>
      <c r="J10" s="565"/>
      <c r="K10" s="565"/>
      <c r="L10" s="565"/>
      <c r="M10" s="565"/>
      <c r="N10" s="68"/>
      <c r="P10" s="29" t="s">
        <v>22</v>
      </c>
      <c r="Q10" s="718"/>
      <c r="R10" s="719"/>
      <c r="U10" s="26" t="s">
        <v>23</v>
      </c>
      <c r="V10" s="602" t="s">
        <v>24</v>
      </c>
      <c r="W10" s="60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663"/>
      <c r="R11" s="664"/>
      <c r="U11" s="26" t="s">
        <v>27</v>
      </c>
      <c r="V11" s="801" t="s">
        <v>28</v>
      </c>
      <c r="W11" s="66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02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73"/>
      <c r="P12" s="26" t="s">
        <v>30</v>
      </c>
      <c r="Q12" s="673"/>
      <c r="R12" s="615"/>
      <c r="S12" s="27"/>
      <c r="U12" s="26"/>
      <c r="V12" s="582"/>
      <c r="W12" s="565"/>
      <c r="AB12" s="57"/>
      <c r="AC12" s="57"/>
      <c r="AD12" s="57"/>
      <c r="AE12" s="57"/>
    </row>
    <row r="13" spans="1:32" s="17" customFormat="1" ht="23.25" customHeight="1" x14ac:dyDescent="0.2">
      <c r="A13" s="702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73"/>
      <c r="O13" s="29"/>
      <c r="P13" s="29" t="s">
        <v>32</v>
      </c>
      <c r="Q13" s="801"/>
      <c r="R13" s="66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02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31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74"/>
      <c r="P15" s="692" t="s">
        <v>35</v>
      </c>
      <c r="Q15" s="582"/>
      <c r="R15" s="582"/>
      <c r="S15" s="582"/>
      <c r="T15" s="582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93"/>
      <c r="Q16" s="693"/>
      <c r="R16" s="693"/>
      <c r="S16" s="693"/>
      <c r="T16" s="69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7" t="s">
        <v>36</v>
      </c>
      <c r="B17" s="597" t="s">
        <v>37</v>
      </c>
      <c r="C17" s="681" t="s">
        <v>38</v>
      </c>
      <c r="D17" s="597" t="s">
        <v>39</v>
      </c>
      <c r="E17" s="648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47"/>
      <c r="R17" s="647"/>
      <c r="S17" s="647"/>
      <c r="T17" s="648"/>
      <c r="U17" s="875" t="s">
        <v>51</v>
      </c>
      <c r="V17" s="595"/>
      <c r="W17" s="597" t="s">
        <v>52</v>
      </c>
      <c r="X17" s="597" t="s">
        <v>53</v>
      </c>
      <c r="Y17" s="873" t="s">
        <v>54</v>
      </c>
      <c r="Z17" s="770" t="s">
        <v>55</v>
      </c>
      <c r="AA17" s="754" t="s">
        <v>56</v>
      </c>
      <c r="AB17" s="754" t="s">
        <v>57</v>
      </c>
      <c r="AC17" s="754" t="s">
        <v>58</v>
      </c>
      <c r="AD17" s="754" t="s">
        <v>59</v>
      </c>
      <c r="AE17" s="831"/>
      <c r="AF17" s="832"/>
      <c r="AG17" s="77"/>
      <c r="BD17" s="76" t="s">
        <v>60</v>
      </c>
    </row>
    <row r="18" spans="1:68" ht="14.25" customHeight="1" x14ac:dyDescent="0.2">
      <c r="A18" s="598"/>
      <c r="B18" s="598"/>
      <c r="C18" s="598"/>
      <c r="D18" s="649"/>
      <c r="E18" s="651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49"/>
      <c r="Q18" s="650"/>
      <c r="R18" s="650"/>
      <c r="S18" s="650"/>
      <c r="T18" s="651"/>
      <c r="U18" s="78" t="s">
        <v>61</v>
      </c>
      <c r="V18" s="78" t="s">
        <v>62</v>
      </c>
      <c r="W18" s="598"/>
      <c r="X18" s="598"/>
      <c r="Y18" s="874"/>
      <c r="Z18" s="771"/>
      <c r="AA18" s="755"/>
      <c r="AB18" s="755"/>
      <c r="AC18" s="755"/>
      <c r="AD18" s="833"/>
      <c r="AE18" s="834"/>
      <c r="AF18" s="835"/>
      <c r="AG18" s="77"/>
      <c r="BD18" s="76"/>
    </row>
    <row r="19" spans="1:68" ht="27.75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52"/>
      <c r="AB19" s="52"/>
      <c r="AC19" s="52"/>
    </row>
    <row r="20" spans="1:68" ht="16.5" customHeight="1" x14ac:dyDescent="0.25">
      <c r="A20" s="609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62"/>
      <c r="AB20" s="62"/>
      <c r="AC20" s="62"/>
    </row>
    <row r="21" spans="1:68" ht="14.25" customHeight="1" x14ac:dyDescent="0.25">
      <c r="A21" s="564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63"/>
      <c r="AB21" s="63"/>
      <c r="AC21" s="63"/>
    </row>
    <row r="22" spans="1:68" ht="27" customHeight="1" x14ac:dyDescent="0.25">
      <c r="A22" s="60" t="s">
        <v>65</v>
      </c>
      <c r="B22" s="60" t="s">
        <v>66</v>
      </c>
      <c r="C22" s="34">
        <v>4301031278</v>
      </c>
      <c r="D22" s="558">
        <v>4680115886643</v>
      </c>
      <c r="E22" s="559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67</v>
      </c>
      <c r="L22" s="35"/>
      <c r="M22" s="36" t="s">
        <v>68</v>
      </c>
      <c r="N22" s="36"/>
      <c r="O22" s="35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71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72"/>
      <c r="P23" s="566" t="s">
        <v>71</v>
      </c>
      <c r="Q23" s="567"/>
      <c r="R23" s="567"/>
      <c r="S23" s="567"/>
      <c r="T23" s="567"/>
      <c r="U23" s="567"/>
      <c r="V23" s="568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72"/>
      <c r="P24" s="566" t="s">
        <v>71</v>
      </c>
      <c r="Q24" s="567"/>
      <c r="R24" s="567"/>
      <c r="S24" s="567"/>
      <c r="T24" s="567"/>
      <c r="U24" s="567"/>
      <c r="V24" s="568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64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63"/>
      <c r="AB25" s="63"/>
      <c r="AC25" s="63"/>
    </row>
    <row r="26" spans="1:68" ht="27" customHeight="1" x14ac:dyDescent="0.25">
      <c r="A26" s="60" t="s">
        <v>74</v>
      </c>
      <c r="B26" s="60" t="s">
        <v>75</v>
      </c>
      <c r="C26" s="34">
        <v>4301051866</v>
      </c>
      <c r="D26" s="558">
        <v>4680115885912</v>
      </c>
      <c r="E26" s="559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79</v>
      </c>
      <c r="B27" s="60" t="s">
        <v>80</v>
      </c>
      <c r="C27" s="34">
        <v>4301051776</v>
      </c>
      <c r="D27" s="558">
        <v>4607091388237</v>
      </c>
      <c r="E27" s="559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81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82</v>
      </c>
      <c r="B28" s="60" t="s">
        <v>83</v>
      </c>
      <c r="C28" s="34">
        <v>4301051907</v>
      </c>
      <c r="D28" s="558">
        <v>4680115886230</v>
      </c>
      <c r="E28" s="559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68</v>
      </c>
      <c r="N28" s="36"/>
      <c r="O28" s="35">
        <v>40</v>
      </c>
      <c r="P28" s="5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84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85</v>
      </c>
      <c r="B29" s="60" t="s">
        <v>86</v>
      </c>
      <c r="C29" s="34">
        <v>4301051909</v>
      </c>
      <c r="D29" s="558">
        <v>4680115886247</v>
      </c>
      <c r="E29" s="559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68</v>
      </c>
      <c r="N29" s="36"/>
      <c r="O29" s="35">
        <v>40</v>
      </c>
      <c r="P29" s="61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87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88</v>
      </c>
      <c r="B30" s="60" t="s">
        <v>89</v>
      </c>
      <c r="C30" s="34">
        <v>4301051861</v>
      </c>
      <c r="D30" s="558">
        <v>4680115885905</v>
      </c>
      <c r="E30" s="559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68</v>
      </c>
      <c r="N30" s="36"/>
      <c r="O30" s="35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90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91</v>
      </c>
      <c r="B31" s="60" t="s">
        <v>92</v>
      </c>
      <c r="C31" s="34">
        <v>4301051851</v>
      </c>
      <c r="D31" s="558">
        <v>4607091388244</v>
      </c>
      <c r="E31" s="559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93</v>
      </c>
      <c r="N31" s="36"/>
      <c r="O31" s="35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94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71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72"/>
      <c r="P32" s="566" t="s">
        <v>71</v>
      </c>
      <c r="Q32" s="567"/>
      <c r="R32" s="567"/>
      <c r="S32" s="567"/>
      <c r="T32" s="567"/>
      <c r="U32" s="567"/>
      <c r="V32" s="568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72"/>
      <c r="P33" s="566" t="s">
        <v>71</v>
      </c>
      <c r="Q33" s="567"/>
      <c r="R33" s="567"/>
      <c r="S33" s="567"/>
      <c r="T33" s="567"/>
      <c r="U33" s="567"/>
      <c r="V33" s="568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64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63"/>
      <c r="AB34" s="63"/>
      <c r="AC34" s="63"/>
    </row>
    <row r="35" spans="1:68" ht="27" customHeight="1" x14ac:dyDescent="0.25">
      <c r="A35" s="60" t="s">
        <v>96</v>
      </c>
      <c r="B35" s="60" t="s">
        <v>97</v>
      </c>
      <c r="C35" s="34">
        <v>4301032013</v>
      </c>
      <c r="D35" s="558">
        <v>4607091388503</v>
      </c>
      <c r="E35" s="559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98</v>
      </c>
      <c r="N35" s="36"/>
      <c r="O35" s="35">
        <v>120</v>
      </c>
      <c r="P35" s="7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99</v>
      </c>
      <c r="AG35" s="75"/>
      <c r="AJ35" s="79"/>
      <c r="AK35" s="79">
        <v>0</v>
      </c>
      <c r="BB35" s="96" t="s">
        <v>100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71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72"/>
      <c r="P36" s="566" t="s">
        <v>71</v>
      </c>
      <c r="Q36" s="567"/>
      <c r="R36" s="567"/>
      <c r="S36" s="567"/>
      <c r="T36" s="567"/>
      <c r="U36" s="567"/>
      <c r="V36" s="568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72"/>
      <c r="P37" s="566" t="s">
        <v>71</v>
      </c>
      <c r="Q37" s="567"/>
      <c r="R37" s="567"/>
      <c r="S37" s="567"/>
      <c r="T37" s="567"/>
      <c r="U37" s="567"/>
      <c r="V37" s="568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11" t="s">
        <v>101</v>
      </c>
      <c r="B38" s="612"/>
      <c r="C38" s="612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2"/>
      <c r="S38" s="612"/>
      <c r="T38" s="612"/>
      <c r="U38" s="612"/>
      <c r="V38" s="612"/>
      <c r="W38" s="612"/>
      <c r="X38" s="612"/>
      <c r="Y38" s="612"/>
      <c r="Z38" s="612"/>
      <c r="AA38" s="52"/>
      <c r="AB38" s="52"/>
      <c r="AC38" s="52"/>
    </row>
    <row r="39" spans="1:68" ht="16.5" customHeight="1" x14ac:dyDescent="0.25">
      <c r="A39" s="609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62"/>
      <c r="AB39" s="62"/>
      <c r="AC39" s="62"/>
    </row>
    <row r="40" spans="1:68" ht="14.25" customHeight="1" x14ac:dyDescent="0.25">
      <c r="A40" s="564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63"/>
      <c r="AB40" s="63"/>
      <c r="AC40" s="63"/>
    </row>
    <row r="41" spans="1:68" ht="16.5" customHeight="1" x14ac:dyDescent="0.25">
      <c r="A41" s="60" t="s">
        <v>104</v>
      </c>
      <c r="B41" s="60" t="s">
        <v>105</v>
      </c>
      <c r="C41" s="34">
        <v>4301011380</v>
      </c>
      <c r="D41" s="558">
        <v>4607091385670</v>
      </c>
      <c r="E41" s="559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106</v>
      </c>
      <c r="L41" s="35"/>
      <c r="M41" s="36" t="s">
        <v>107</v>
      </c>
      <c r="N41" s="36"/>
      <c r="O41" s="35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7"/>
      <c r="V41" s="37"/>
      <c r="W41" s="38" t="s">
        <v>69</v>
      </c>
      <c r="X41" s="56">
        <v>400</v>
      </c>
      <c r="Y41" s="53">
        <f>IFERROR(IF(X41="",0,CEILING((X41/$H41),1)*$H41),"")</f>
        <v>410.40000000000003</v>
      </c>
      <c r="Z41" s="39">
        <f>IFERROR(IF(Y41=0,"",ROUNDUP(Y41/H41,0)*0.01898),"")</f>
        <v>0.72123999999999999</v>
      </c>
      <c r="AA41" s="65"/>
      <c r="AB41" s="66"/>
      <c r="AC41" s="97" t="s">
        <v>108</v>
      </c>
      <c r="AG41" s="75"/>
      <c r="AJ41" s="79"/>
      <c r="AK41" s="79">
        <v>0</v>
      </c>
      <c r="BB41" s="98" t="s">
        <v>1</v>
      </c>
      <c r="BM41" s="75">
        <f>IFERROR(X41*I41/H41,"0")</f>
        <v>416.11111111111109</v>
      </c>
      <c r="BN41" s="75">
        <f>IFERROR(Y41*I41/H41,"0")</f>
        <v>426.92999999999995</v>
      </c>
      <c r="BO41" s="75">
        <f>IFERROR(1/J41*(X41/H41),"0")</f>
        <v>0.57870370370370372</v>
      </c>
      <c r="BP41" s="75">
        <f>IFERROR(1/J41*(Y41/H41),"0")</f>
        <v>0.59375</v>
      </c>
    </row>
    <row r="42" spans="1:68" ht="27" customHeight="1" x14ac:dyDescent="0.25">
      <c r="A42" s="60" t="s">
        <v>109</v>
      </c>
      <c r="B42" s="60" t="s">
        <v>110</v>
      </c>
      <c r="C42" s="34">
        <v>4301011382</v>
      </c>
      <c r="D42" s="558">
        <v>4607091385687</v>
      </c>
      <c r="E42" s="559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111</v>
      </c>
      <c r="L42" s="35" t="s">
        <v>112</v>
      </c>
      <c r="M42" s="36" t="s">
        <v>77</v>
      </c>
      <c r="N42" s="36"/>
      <c r="O42" s="35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7"/>
      <c r="V42" s="37"/>
      <c r="W42" s="38" t="s">
        <v>69</v>
      </c>
      <c r="X42" s="56">
        <v>144</v>
      </c>
      <c r="Y42" s="53">
        <f>IFERROR(IF(X42="",0,CEILING((X42/$H42),1)*$H42),"")</f>
        <v>144</v>
      </c>
      <c r="Z42" s="39">
        <f>IFERROR(IF(Y42=0,"",ROUNDUP(Y42/H42,0)*0.00902),"")</f>
        <v>0.32472000000000001</v>
      </c>
      <c r="AA42" s="65"/>
      <c r="AB42" s="66"/>
      <c r="AC42" s="99" t="s">
        <v>108</v>
      </c>
      <c r="AG42" s="75"/>
      <c r="AJ42" s="79" t="s">
        <v>113</v>
      </c>
      <c r="AK42" s="79">
        <v>48</v>
      </c>
      <c r="BB42" s="100" t="s">
        <v>1</v>
      </c>
      <c r="BM42" s="75">
        <f>IFERROR(X42*I42/H42,"0")</f>
        <v>151.56</v>
      </c>
      <c r="BN42" s="75">
        <f>IFERROR(Y42*I42/H42,"0")</f>
        <v>151.56</v>
      </c>
      <c r="BO42" s="75">
        <f>IFERROR(1/J42*(X42/H42),"0")</f>
        <v>0.27272727272727271</v>
      </c>
      <c r="BP42" s="75">
        <f>IFERROR(1/J42*(Y42/H42),"0")</f>
        <v>0.27272727272727271</v>
      </c>
    </row>
    <row r="43" spans="1:68" ht="27" customHeight="1" x14ac:dyDescent="0.25">
      <c r="A43" s="60" t="s">
        <v>114</v>
      </c>
      <c r="B43" s="60" t="s">
        <v>115</v>
      </c>
      <c r="C43" s="34">
        <v>4301011565</v>
      </c>
      <c r="D43" s="558">
        <v>4680115882539</v>
      </c>
      <c r="E43" s="559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111</v>
      </c>
      <c r="L43" s="35"/>
      <c r="M43" s="36" t="s">
        <v>77</v>
      </c>
      <c r="N43" s="36"/>
      <c r="O43" s="35">
        <v>50</v>
      </c>
      <c r="P43" s="7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108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71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72"/>
      <c r="P44" s="566" t="s">
        <v>71</v>
      </c>
      <c r="Q44" s="567"/>
      <c r="R44" s="567"/>
      <c r="S44" s="567"/>
      <c r="T44" s="567"/>
      <c r="U44" s="567"/>
      <c r="V44" s="568"/>
      <c r="W44" s="40" t="s">
        <v>72</v>
      </c>
      <c r="X44" s="41">
        <f>IFERROR(X41/H41,"0")+IFERROR(X42/H42,"0")+IFERROR(X43/H43,"0")</f>
        <v>73.037037037037038</v>
      </c>
      <c r="Y44" s="41">
        <f>IFERROR(Y41/H41,"0")+IFERROR(Y42/H42,"0")+IFERROR(Y43/H43,"0")</f>
        <v>74</v>
      </c>
      <c r="Z44" s="41">
        <f>IFERROR(IF(Z41="",0,Z41),"0")+IFERROR(IF(Z42="",0,Z42),"0")+IFERROR(IF(Z43="",0,Z43),"0")</f>
        <v>1.04596</v>
      </c>
      <c r="AA44" s="64"/>
      <c r="AB44" s="64"/>
      <c r="AC44" s="6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72"/>
      <c r="P45" s="566" t="s">
        <v>71</v>
      </c>
      <c r="Q45" s="567"/>
      <c r="R45" s="567"/>
      <c r="S45" s="567"/>
      <c r="T45" s="567"/>
      <c r="U45" s="567"/>
      <c r="V45" s="568"/>
      <c r="W45" s="40" t="s">
        <v>69</v>
      </c>
      <c r="X45" s="41">
        <f>IFERROR(SUM(X41:X43),"0")</f>
        <v>544</v>
      </c>
      <c r="Y45" s="41">
        <f>IFERROR(SUM(Y41:Y43),"0")</f>
        <v>554.40000000000009</v>
      </c>
      <c r="Z45" s="40"/>
      <c r="AA45" s="64"/>
      <c r="AB45" s="64"/>
      <c r="AC45" s="64"/>
    </row>
    <row r="46" spans="1:68" ht="14.25" customHeight="1" x14ac:dyDescent="0.25">
      <c r="A46" s="564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63"/>
      <c r="AB46" s="63"/>
      <c r="AC46" s="63"/>
    </row>
    <row r="47" spans="1:68" ht="16.5" customHeight="1" x14ac:dyDescent="0.25">
      <c r="A47" s="60" t="s">
        <v>116</v>
      </c>
      <c r="B47" s="60" t="s">
        <v>117</v>
      </c>
      <c r="C47" s="34">
        <v>4301051820</v>
      </c>
      <c r="D47" s="558">
        <v>4680115884915</v>
      </c>
      <c r="E47" s="559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118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71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72"/>
      <c r="P48" s="566" t="s">
        <v>71</v>
      </c>
      <c r="Q48" s="567"/>
      <c r="R48" s="567"/>
      <c r="S48" s="567"/>
      <c r="T48" s="567"/>
      <c r="U48" s="567"/>
      <c r="V48" s="568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72"/>
      <c r="P49" s="566" t="s">
        <v>71</v>
      </c>
      <c r="Q49" s="567"/>
      <c r="R49" s="567"/>
      <c r="S49" s="567"/>
      <c r="T49" s="567"/>
      <c r="U49" s="567"/>
      <c r="V49" s="568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609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62"/>
      <c r="AB50" s="62"/>
      <c r="AC50" s="62"/>
    </row>
    <row r="51" spans="1:68" ht="14.25" customHeight="1" x14ac:dyDescent="0.25">
      <c r="A51" s="564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63"/>
      <c r="AB51" s="63"/>
      <c r="AC51" s="63"/>
    </row>
    <row r="52" spans="1:68" ht="27" customHeight="1" x14ac:dyDescent="0.25">
      <c r="A52" s="60" t="s">
        <v>120</v>
      </c>
      <c r="B52" s="60" t="s">
        <v>121</v>
      </c>
      <c r="C52" s="34">
        <v>4301012030</v>
      </c>
      <c r="D52" s="558">
        <v>4680115885882</v>
      </c>
      <c r="E52" s="559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106</v>
      </c>
      <c r="L52" s="35"/>
      <c r="M52" s="36" t="s">
        <v>77</v>
      </c>
      <c r="N52" s="36"/>
      <c r="O52" s="35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7"/>
      <c r="V52" s="37"/>
      <c r="W52" s="38" t="s">
        <v>69</v>
      </c>
      <c r="X52" s="56">
        <v>100</v>
      </c>
      <c r="Y52" s="53">
        <f t="shared" ref="Y52:Y57" si="6">IFERROR(IF(X52="",0,CEILING((X52/$H52),1)*$H52),"")</f>
        <v>100.8</v>
      </c>
      <c r="Z52" s="39">
        <f>IFERROR(IF(Y52=0,"",ROUNDUP(Y52/H52,0)*0.01898),"")</f>
        <v>0.17082</v>
      </c>
      <c r="AA52" s="65"/>
      <c r="AB52" s="66"/>
      <c r="AC52" s="105" t="s">
        <v>122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103.88392857142858</v>
      </c>
      <c r="BN52" s="75">
        <f t="shared" ref="BN52:BN57" si="8">IFERROR(Y52*I52/H52,"0")</f>
        <v>104.715</v>
      </c>
      <c r="BO52" s="75">
        <f t="shared" ref="BO52:BO57" si="9">IFERROR(1/J52*(X52/H52),"0")</f>
        <v>0.13950892857142858</v>
      </c>
      <c r="BP52" s="75">
        <f t="shared" ref="BP52:BP57" si="10">IFERROR(1/J52*(Y52/H52),"0")</f>
        <v>0.140625</v>
      </c>
    </row>
    <row r="53" spans="1:68" ht="27" customHeight="1" x14ac:dyDescent="0.25">
      <c r="A53" s="60" t="s">
        <v>123</v>
      </c>
      <c r="B53" s="60" t="s">
        <v>124</v>
      </c>
      <c r="C53" s="34">
        <v>4301011816</v>
      </c>
      <c r="D53" s="558">
        <v>4680115881426</v>
      </c>
      <c r="E53" s="559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106</v>
      </c>
      <c r="L53" s="35" t="s">
        <v>125</v>
      </c>
      <c r="M53" s="36" t="s">
        <v>107</v>
      </c>
      <c r="N53" s="36"/>
      <c r="O53" s="35">
        <v>50</v>
      </c>
      <c r="P53" s="68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126</v>
      </c>
      <c r="AG53" s="75"/>
      <c r="AJ53" s="79" t="s">
        <v>127</v>
      </c>
      <c r="AK53" s="79">
        <v>691.2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128</v>
      </c>
      <c r="B54" s="60" t="s">
        <v>129</v>
      </c>
      <c r="C54" s="34">
        <v>4301011386</v>
      </c>
      <c r="D54" s="558">
        <v>4680115880283</v>
      </c>
      <c r="E54" s="559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111</v>
      </c>
      <c r="L54" s="35"/>
      <c r="M54" s="36" t="s">
        <v>107</v>
      </c>
      <c r="N54" s="36"/>
      <c r="O54" s="35">
        <v>45</v>
      </c>
      <c r="P54" s="8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130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131</v>
      </c>
      <c r="B55" s="60" t="s">
        <v>132</v>
      </c>
      <c r="C55" s="34">
        <v>4301011806</v>
      </c>
      <c r="D55" s="558">
        <v>4680115881525</v>
      </c>
      <c r="E55" s="559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111</v>
      </c>
      <c r="L55" s="35"/>
      <c r="M55" s="36" t="s">
        <v>107</v>
      </c>
      <c r="N55" s="36"/>
      <c r="O55" s="35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126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133</v>
      </c>
      <c r="B56" s="60" t="s">
        <v>134</v>
      </c>
      <c r="C56" s="34">
        <v>4301011589</v>
      </c>
      <c r="D56" s="558">
        <v>4680115885899</v>
      </c>
      <c r="E56" s="559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93</v>
      </c>
      <c r="N56" s="36"/>
      <c r="O56" s="35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135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136</v>
      </c>
      <c r="B57" s="60" t="s">
        <v>137</v>
      </c>
      <c r="C57" s="34">
        <v>4301011801</v>
      </c>
      <c r="D57" s="558">
        <v>4680115881419</v>
      </c>
      <c r="E57" s="559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111</v>
      </c>
      <c r="L57" s="35" t="s">
        <v>125</v>
      </c>
      <c r="M57" s="36" t="s">
        <v>107</v>
      </c>
      <c r="N57" s="36"/>
      <c r="O57" s="35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7"/>
      <c r="V57" s="37"/>
      <c r="W57" s="38" t="s">
        <v>69</v>
      </c>
      <c r="X57" s="56">
        <v>594</v>
      </c>
      <c r="Y57" s="53">
        <f t="shared" si="6"/>
        <v>594</v>
      </c>
      <c r="Z57" s="39">
        <f>IFERROR(IF(Y57=0,"",ROUNDUP(Y57/H57,0)*0.00902),"")</f>
        <v>1.1906400000000001</v>
      </c>
      <c r="AA57" s="65"/>
      <c r="AB57" s="66"/>
      <c r="AC57" s="115" t="s">
        <v>138</v>
      </c>
      <c r="AG57" s="75"/>
      <c r="AJ57" s="79" t="s">
        <v>127</v>
      </c>
      <c r="AK57" s="79">
        <v>594</v>
      </c>
      <c r="BB57" s="116" t="s">
        <v>1</v>
      </c>
      <c r="BM57" s="75">
        <f t="shared" si="7"/>
        <v>621.71999999999991</v>
      </c>
      <c r="BN57" s="75">
        <f t="shared" si="8"/>
        <v>621.71999999999991</v>
      </c>
      <c r="BO57" s="75">
        <f t="shared" si="9"/>
        <v>1</v>
      </c>
      <c r="BP57" s="75">
        <f t="shared" si="10"/>
        <v>1</v>
      </c>
    </row>
    <row r="58" spans="1:68" x14ac:dyDescent="0.2">
      <c r="A58" s="571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72"/>
      <c r="P58" s="566" t="s">
        <v>71</v>
      </c>
      <c r="Q58" s="567"/>
      <c r="R58" s="567"/>
      <c r="S58" s="567"/>
      <c r="T58" s="567"/>
      <c r="U58" s="567"/>
      <c r="V58" s="568"/>
      <c r="W58" s="40" t="s">
        <v>72</v>
      </c>
      <c r="X58" s="41">
        <f>IFERROR(X52/H52,"0")+IFERROR(X53/H53,"0")+IFERROR(X54/H54,"0")+IFERROR(X55/H55,"0")+IFERROR(X56/H56,"0")+IFERROR(X57/H57,"0")</f>
        <v>140.92857142857142</v>
      </c>
      <c r="Y58" s="41">
        <f>IFERROR(Y52/H52,"0")+IFERROR(Y53/H53,"0")+IFERROR(Y54/H54,"0")+IFERROR(Y55/H55,"0")+IFERROR(Y56/H56,"0")+IFERROR(Y57/H57,"0")</f>
        <v>141</v>
      </c>
      <c r="Z58" s="41">
        <f>IFERROR(IF(Z52="",0,Z52),"0")+IFERROR(IF(Z53="",0,Z53),"0")+IFERROR(IF(Z54="",0,Z54),"0")+IFERROR(IF(Z55="",0,Z55),"0")+IFERROR(IF(Z56="",0,Z56),"0")+IFERROR(IF(Z57="",0,Z57),"0")</f>
        <v>1.3614600000000001</v>
      </c>
      <c r="AA58" s="64"/>
      <c r="AB58" s="64"/>
      <c r="AC58" s="6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72"/>
      <c r="P59" s="566" t="s">
        <v>71</v>
      </c>
      <c r="Q59" s="567"/>
      <c r="R59" s="567"/>
      <c r="S59" s="567"/>
      <c r="T59" s="567"/>
      <c r="U59" s="567"/>
      <c r="V59" s="568"/>
      <c r="W59" s="40" t="s">
        <v>69</v>
      </c>
      <c r="X59" s="41">
        <f>IFERROR(SUM(X52:X57),"0")</f>
        <v>694</v>
      </c>
      <c r="Y59" s="41">
        <f>IFERROR(SUM(Y52:Y57),"0")</f>
        <v>694.8</v>
      </c>
      <c r="Z59" s="40"/>
      <c r="AA59" s="64"/>
      <c r="AB59" s="64"/>
      <c r="AC59" s="64"/>
    </row>
    <row r="60" spans="1:68" ht="14.25" customHeight="1" x14ac:dyDescent="0.25">
      <c r="A60" s="564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63"/>
      <c r="AB60" s="63"/>
      <c r="AC60" s="63"/>
    </row>
    <row r="61" spans="1:68" ht="16.5" customHeight="1" x14ac:dyDescent="0.25">
      <c r="A61" s="60" t="s">
        <v>140</v>
      </c>
      <c r="B61" s="60" t="s">
        <v>141</v>
      </c>
      <c r="C61" s="34">
        <v>4301020298</v>
      </c>
      <c r="D61" s="558">
        <v>4680115881440</v>
      </c>
      <c r="E61" s="559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106</v>
      </c>
      <c r="L61" s="35"/>
      <c r="M61" s="36" t="s">
        <v>107</v>
      </c>
      <c r="N61" s="36"/>
      <c r="O61" s="35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142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143</v>
      </c>
      <c r="B62" s="60" t="s">
        <v>144</v>
      </c>
      <c r="C62" s="34">
        <v>4301020228</v>
      </c>
      <c r="D62" s="558">
        <v>4680115882751</v>
      </c>
      <c r="E62" s="559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111</v>
      </c>
      <c r="L62" s="35"/>
      <c r="M62" s="36" t="s">
        <v>107</v>
      </c>
      <c r="N62" s="36"/>
      <c r="O62" s="35">
        <v>90</v>
      </c>
      <c r="P62" s="81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6"/>
      <c r="R62" s="556"/>
      <c r="S62" s="556"/>
      <c r="T62" s="557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145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146</v>
      </c>
      <c r="B63" s="60" t="s">
        <v>147</v>
      </c>
      <c r="C63" s="34">
        <v>4301020358</v>
      </c>
      <c r="D63" s="558">
        <v>4680115885950</v>
      </c>
      <c r="E63" s="559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6"/>
      <c r="R63" s="556"/>
      <c r="S63" s="556"/>
      <c r="T63" s="557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142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148</v>
      </c>
      <c r="B64" s="60" t="s">
        <v>149</v>
      </c>
      <c r="C64" s="34">
        <v>4301020296</v>
      </c>
      <c r="D64" s="558">
        <v>4680115881433</v>
      </c>
      <c r="E64" s="559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 t="s">
        <v>125</v>
      </c>
      <c r="M64" s="36" t="s">
        <v>107</v>
      </c>
      <c r="N64" s="36"/>
      <c r="O64" s="35">
        <v>50</v>
      </c>
      <c r="P64" s="82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6"/>
      <c r="R64" s="556"/>
      <c r="S64" s="556"/>
      <c r="T64" s="557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142</v>
      </c>
      <c r="AG64" s="75"/>
      <c r="AJ64" s="79" t="s">
        <v>127</v>
      </c>
      <c r="AK64" s="79">
        <v>491.4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71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72"/>
      <c r="P65" s="566" t="s">
        <v>71</v>
      </c>
      <c r="Q65" s="567"/>
      <c r="R65" s="567"/>
      <c r="S65" s="567"/>
      <c r="T65" s="567"/>
      <c r="U65" s="567"/>
      <c r="V65" s="568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x14ac:dyDescent="0.2">
      <c r="A66" s="565"/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72"/>
      <c r="P66" s="566" t="s">
        <v>71</v>
      </c>
      <c r="Q66" s="567"/>
      <c r="R66" s="567"/>
      <c r="S66" s="567"/>
      <c r="T66" s="567"/>
      <c r="U66" s="567"/>
      <c r="V66" s="568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customHeight="1" x14ac:dyDescent="0.25">
      <c r="A67" s="564" t="s">
        <v>64</v>
      </c>
      <c r="B67" s="565"/>
      <c r="C67" s="565"/>
      <c r="D67" s="565"/>
      <c r="E67" s="565"/>
      <c r="F67" s="565"/>
      <c r="G67" s="565"/>
      <c r="H67" s="565"/>
      <c r="I67" s="565"/>
      <c r="J67" s="565"/>
      <c r="K67" s="565"/>
      <c r="L67" s="565"/>
      <c r="M67" s="565"/>
      <c r="N67" s="565"/>
      <c r="O67" s="565"/>
      <c r="P67" s="565"/>
      <c r="Q67" s="565"/>
      <c r="R67" s="565"/>
      <c r="S67" s="565"/>
      <c r="T67" s="565"/>
      <c r="U67" s="565"/>
      <c r="V67" s="565"/>
      <c r="W67" s="565"/>
      <c r="X67" s="565"/>
      <c r="Y67" s="565"/>
      <c r="Z67" s="565"/>
      <c r="AA67" s="63"/>
      <c r="AB67" s="63"/>
      <c r="AC67" s="63"/>
    </row>
    <row r="68" spans="1:68" ht="27" customHeight="1" x14ac:dyDescent="0.25">
      <c r="A68" s="60" t="s">
        <v>150</v>
      </c>
      <c r="B68" s="60" t="s">
        <v>151</v>
      </c>
      <c r="C68" s="34">
        <v>4301031243</v>
      </c>
      <c r="D68" s="558">
        <v>4680115885073</v>
      </c>
      <c r="E68" s="559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67</v>
      </c>
      <c r="L68" s="35"/>
      <c r="M68" s="36" t="s">
        <v>68</v>
      </c>
      <c r="N68" s="36"/>
      <c r="O68" s="35">
        <v>40</v>
      </c>
      <c r="P68" s="6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6"/>
      <c r="R68" s="556"/>
      <c r="S68" s="556"/>
      <c r="T68" s="557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152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153</v>
      </c>
      <c r="B69" s="60" t="s">
        <v>154</v>
      </c>
      <c r="C69" s="34">
        <v>4301031241</v>
      </c>
      <c r="D69" s="558">
        <v>4680115885059</v>
      </c>
      <c r="E69" s="559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67</v>
      </c>
      <c r="L69" s="35"/>
      <c r="M69" s="36" t="s">
        <v>68</v>
      </c>
      <c r="N69" s="36"/>
      <c r="O69" s="35">
        <v>40</v>
      </c>
      <c r="P69" s="7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6"/>
      <c r="R69" s="556"/>
      <c r="S69" s="556"/>
      <c r="T69" s="557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155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156</v>
      </c>
      <c r="B70" s="60" t="s">
        <v>157</v>
      </c>
      <c r="C70" s="34">
        <v>4301031316</v>
      </c>
      <c r="D70" s="558">
        <v>4680115885097</v>
      </c>
      <c r="E70" s="559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67</v>
      </c>
      <c r="L70" s="35"/>
      <c r="M70" s="36" t="s">
        <v>68</v>
      </c>
      <c r="N70" s="36"/>
      <c r="O70" s="35">
        <v>40</v>
      </c>
      <c r="P70" s="8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6"/>
      <c r="R70" s="556"/>
      <c r="S70" s="556"/>
      <c r="T70" s="557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158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71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72"/>
      <c r="P71" s="566" t="s">
        <v>71</v>
      </c>
      <c r="Q71" s="567"/>
      <c r="R71" s="567"/>
      <c r="S71" s="567"/>
      <c r="T71" s="567"/>
      <c r="U71" s="567"/>
      <c r="V71" s="568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65"/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72"/>
      <c r="P72" s="566" t="s">
        <v>71</v>
      </c>
      <c r="Q72" s="567"/>
      <c r="R72" s="567"/>
      <c r="S72" s="567"/>
      <c r="T72" s="567"/>
      <c r="U72" s="567"/>
      <c r="V72" s="568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64" t="s">
        <v>73</v>
      </c>
      <c r="B73" s="565"/>
      <c r="C73" s="565"/>
      <c r="D73" s="565"/>
      <c r="E73" s="565"/>
      <c r="F73" s="565"/>
      <c r="G73" s="565"/>
      <c r="H73" s="565"/>
      <c r="I73" s="565"/>
      <c r="J73" s="565"/>
      <c r="K73" s="565"/>
      <c r="L73" s="565"/>
      <c r="M73" s="565"/>
      <c r="N73" s="565"/>
      <c r="O73" s="565"/>
      <c r="P73" s="565"/>
      <c r="Q73" s="565"/>
      <c r="R73" s="565"/>
      <c r="S73" s="565"/>
      <c r="T73" s="565"/>
      <c r="U73" s="565"/>
      <c r="V73" s="565"/>
      <c r="W73" s="565"/>
      <c r="X73" s="565"/>
      <c r="Y73" s="565"/>
      <c r="Z73" s="565"/>
      <c r="AA73" s="63"/>
      <c r="AB73" s="63"/>
      <c r="AC73" s="63"/>
    </row>
    <row r="74" spans="1:68" ht="16.5" customHeight="1" x14ac:dyDescent="0.25">
      <c r="A74" s="60" t="s">
        <v>159</v>
      </c>
      <c r="B74" s="60" t="s">
        <v>160</v>
      </c>
      <c r="C74" s="34">
        <v>4301051838</v>
      </c>
      <c r="D74" s="558">
        <v>4680115881891</v>
      </c>
      <c r="E74" s="559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106</v>
      </c>
      <c r="L74" s="35"/>
      <c r="M74" s="36" t="s">
        <v>77</v>
      </c>
      <c r="N74" s="36"/>
      <c r="O74" s="35">
        <v>40</v>
      </c>
      <c r="P74" s="7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6"/>
      <c r="R74" s="556"/>
      <c r="S74" s="556"/>
      <c r="T74" s="557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161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162</v>
      </c>
      <c r="B75" s="60" t="s">
        <v>163</v>
      </c>
      <c r="C75" s="34">
        <v>4301051846</v>
      </c>
      <c r="D75" s="558">
        <v>4680115885769</v>
      </c>
      <c r="E75" s="559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106</v>
      </c>
      <c r="L75" s="35"/>
      <c r="M75" s="36" t="s">
        <v>77</v>
      </c>
      <c r="N75" s="36"/>
      <c r="O75" s="35">
        <v>45</v>
      </c>
      <c r="P75" s="84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6"/>
      <c r="R75" s="556"/>
      <c r="S75" s="556"/>
      <c r="T75" s="557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164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165</v>
      </c>
      <c r="B76" s="60" t="s">
        <v>166</v>
      </c>
      <c r="C76" s="34">
        <v>4301051927</v>
      </c>
      <c r="D76" s="558">
        <v>4680115884410</v>
      </c>
      <c r="E76" s="559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106</v>
      </c>
      <c r="L76" s="35"/>
      <c r="M76" s="36" t="s">
        <v>77</v>
      </c>
      <c r="N76" s="36"/>
      <c r="O76" s="35">
        <v>40</v>
      </c>
      <c r="P76" s="7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6"/>
      <c r="R76" s="556"/>
      <c r="S76" s="556"/>
      <c r="T76" s="557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167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168</v>
      </c>
      <c r="B77" s="60" t="s">
        <v>169</v>
      </c>
      <c r="C77" s="34">
        <v>4301051837</v>
      </c>
      <c r="D77" s="558">
        <v>4680115884311</v>
      </c>
      <c r="E77" s="559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3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6"/>
      <c r="R77" s="556"/>
      <c r="S77" s="556"/>
      <c r="T77" s="557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161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170</v>
      </c>
      <c r="B78" s="60" t="s">
        <v>171</v>
      </c>
      <c r="C78" s="34">
        <v>4301051844</v>
      </c>
      <c r="D78" s="558">
        <v>4680115885929</v>
      </c>
      <c r="E78" s="559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6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6"/>
      <c r="R78" s="556"/>
      <c r="S78" s="556"/>
      <c r="T78" s="557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164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172</v>
      </c>
      <c r="B79" s="60" t="s">
        <v>173</v>
      </c>
      <c r="C79" s="34">
        <v>4301051929</v>
      </c>
      <c r="D79" s="558">
        <v>4680115884403</v>
      </c>
      <c r="E79" s="559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5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6"/>
      <c r="R79" s="556"/>
      <c r="S79" s="556"/>
      <c r="T79" s="557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167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71"/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72"/>
      <c r="P80" s="566" t="s">
        <v>71</v>
      </c>
      <c r="Q80" s="567"/>
      <c r="R80" s="567"/>
      <c r="S80" s="567"/>
      <c r="T80" s="567"/>
      <c r="U80" s="567"/>
      <c r="V80" s="568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65"/>
      <c r="B81" s="565"/>
      <c r="C81" s="565"/>
      <c r="D81" s="565"/>
      <c r="E81" s="565"/>
      <c r="F81" s="565"/>
      <c r="G81" s="565"/>
      <c r="H81" s="565"/>
      <c r="I81" s="565"/>
      <c r="J81" s="565"/>
      <c r="K81" s="565"/>
      <c r="L81" s="565"/>
      <c r="M81" s="565"/>
      <c r="N81" s="565"/>
      <c r="O81" s="572"/>
      <c r="P81" s="566" t="s">
        <v>71</v>
      </c>
      <c r="Q81" s="567"/>
      <c r="R81" s="567"/>
      <c r="S81" s="567"/>
      <c r="T81" s="567"/>
      <c r="U81" s="567"/>
      <c r="V81" s="568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64" t="s">
        <v>174</v>
      </c>
      <c r="B82" s="565"/>
      <c r="C82" s="565"/>
      <c r="D82" s="565"/>
      <c r="E82" s="565"/>
      <c r="F82" s="565"/>
      <c r="G82" s="565"/>
      <c r="H82" s="565"/>
      <c r="I82" s="565"/>
      <c r="J82" s="565"/>
      <c r="K82" s="565"/>
      <c r="L82" s="565"/>
      <c r="M82" s="565"/>
      <c r="N82" s="565"/>
      <c r="O82" s="565"/>
      <c r="P82" s="565"/>
      <c r="Q82" s="565"/>
      <c r="R82" s="565"/>
      <c r="S82" s="565"/>
      <c r="T82" s="565"/>
      <c r="U82" s="565"/>
      <c r="V82" s="565"/>
      <c r="W82" s="565"/>
      <c r="X82" s="565"/>
      <c r="Y82" s="565"/>
      <c r="Z82" s="565"/>
      <c r="AA82" s="63"/>
      <c r="AB82" s="63"/>
      <c r="AC82" s="63"/>
    </row>
    <row r="83" spans="1:68" ht="27" customHeight="1" x14ac:dyDescent="0.25">
      <c r="A83" s="60" t="s">
        <v>175</v>
      </c>
      <c r="B83" s="60" t="s">
        <v>176</v>
      </c>
      <c r="C83" s="34">
        <v>4301060455</v>
      </c>
      <c r="D83" s="558">
        <v>4680115881532</v>
      </c>
      <c r="E83" s="559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106</v>
      </c>
      <c r="L83" s="35"/>
      <c r="M83" s="36" t="s">
        <v>93</v>
      </c>
      <c r="N83" s="36"/>
      <c r="O83" s="35">
        <v>30</v>
      </c>
      <c r="P83" s="8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6"/>
      <c r="R83" s="556"/>
      <c r="S83" s="556"/>
      <c r="T83" s="557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177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customHeight="1" x14ac:dyDescent="0.25">
      <c r="A84" s="60" t="s">
        <v>178</v>
      </c>
      <c r="B84" s="60" t="s">
        <v>179</v>
      </c>
      <c r="C84" s="34">
        <v>4301060351</v>
      </c>
      <c r="D84" s="558">
        <v>4680115881464</v>
      </c>
      <c r="E84" s="559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111</v>
      </c>
      <c r="L84" s="35"/>
      <c r="M84" s="36" t="s">
        <v>77</v>
      </c>
      <c r="N84" s="36"/>
      <c r="O84" s="35">
        <v>30</v>
      </c>
      <c r="P84" s="7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6"/>
      <c r="R84" s="556"/>
      <c r="S84" s="556"/>
      <c r="T84" s="557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180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71"/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72"/>
      <c r="P85" s="566" t="s">
        <v>71</v>
      </c>
      <c r="Q85" s="567"/>
      <c r="R85" s="567"/>
      <c r="S85" s="567"/>
      <c r="T85" s="567"/>
      <c r="U85" s="567"/>
      <c r="V85" s="568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x14ac:dyDescent="0.2">
      <c r="A86" s="565"/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72"/>
      <c r="P86" s="566" t="s">
        <v>71</v>
      </c>
      <c r="Q86" s="567"/>
      <c r="R86" s="567"/>
      <c r="S86" s="567"/>
      <c r="T86" s="567"/>
      <c r="U86" s="567"/>
      <c r="V86" s="568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customHeight="1" x14ac:dyDescent="0.25">
      <c r="A87" s="609" t="s">
        <v>181</v>
      </c>
      <c r="B87" s="565"/>
      <c r="C87" s="565"/>
      <c r="D87" s="565"/>
      <c r="E87" s="565"/>
      <c r="F87" s="565"/>
      <c r="G87" s="565"/>
      <c r="H87" s="565"/>
      <c r="I87" s="565"/>
      <c r="J87" s="565"/>
      <c r="K87" s="565"/>
      <c r="L87" s="565"/>
      <c r="M87" s="565"/>
      <c r="N87" s="565"/>
      <c r="O87" s="565"/>
      <c r="P87" s="565"/>
      <c r="Q87" s="565"/>
      <c r="R87" s="565"/>
      <c r="S87" s="565"/>
      <c r="T87" s="565"/>
      <c r="U87" s="565"/>
      <c r="V87" s="565"/>
      <c r="W87" s="565"/>
      <c r="X87" s="565"/>
      <c r="Y87" s="565"/>
      <c r="Z87" s="565"/>
      <c r="AA87" s="62"/>
      <c r="AB87" s="62"/>
      <c r="AC87" s="62"/>
    </row>
    <row r="88" spans="1:68" ht="14.25" customHeight="1" x14ac:dyDescent="0.25">
      <c r="A88" s="564" t="s">
        <v>103</v>
      </c>
      <c r="B88" s="565"/>
      <c r="C88" s="565"/>
      <c r="D88" s="565"/>
      <c r="E88" s="565"/>
      <c r="F88" s="565"/>
      <c r="G88" s="565"/>
      <c r="H88" s="565"/>
      <c r="I88" s="565"/>
      <c r="J88" s="565"/>
      <c r="K88" s="565"/>
      <c r="L88" s="565"/>
      <c r="M88" s="565"/>
      <c r="N88" s="565"/>
      <c r="O88" s="565"/>
      <c r="P88" s="565"/>
      <c r="Q88" s="565"/>
      <c r="R88" s="565"/>
      <c r="S88" s="565"/>
      <c r="T88" s="565"/>
      <c r="U88" s="565"/>
      <c r="V88" s="565"/>
      <c r="W88" s="565"/>
      <c r="X88" s="565"/>
      <c r="Y88" s="565"/>
      <c r="Z88" s="565"/>
      <c r="AA88" s="63"/>
      <c r="AB88" s="63"/>
      <c r="AC88" s="63"/>
    </row>
    <row r="89" spans="1:68" ht="27" customHeight="1" x14ac:dyDescent="0.25">
      <c r="A89" s="60" t="s">
        <v>182</v>
      </c>
      <c r="B89" s="60" t="s">
        <v>183</v>
      </c>
      <c r="C89" s="34">
        <v>4301011468</v>
      </c>
      <c r="D89" s="558">
        <v>4680115881327</v>
      </c>
      <c r="E89" s="559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106</v>
      </c>
      <c r="L89" s="35"/>
      <c r="M89" s="36" t="s">
        <v>93</v>
      </c>
      <c r="N89" s="36"/>
      <c r="O89" s="35">
        <v>50</v>
      </c>
      <c r="P89" s="72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6"/>
      <c r="R89" s="556"/>
      <c r="S89" s="556"/>
      <c r="T89" s="557"/>
      <c r="U89" s="37"/>
      <c r="V89" s="37"/>
      <c r="W89" s="38" t="s">
        <v>69</v>
      </c>
      <c r="X89" s="56">
        <v>400</v>
      </c>
      <c r="Y89" s="53">
        <f>IFERROR(IF(X89="",0,CEILING((X89/$H89),1)*$H89),"")</f>
        <v>410.40000000000003</v>
      </c>
      <c r="Z89" s="39">
        <f>IFERROR(IF(Y89=0,"",ROUNDUP(Y89/H89,0)*0.01898),"")</f>
        <v>0.72123999999999999</v>
      </c>
      <c r="AA89" s="65"/>
      <c r="AB89" s="66"/>
      <c r="AC89" s="147" t="s">
        <v>184</v>
      </c>
      <c r="AG89" s="75"/>
      <c r="AJ89" s="79"/>
      <c r="AK89" s="79">
        <v>0</v>
      </c>
      <c r="BB89" s="148" t="s">
        <v>1</v>
      </c>
      <c r="BM89" s="75">
        <f>IFERROR(X89*I89/H89,"0")</f>
        <v>416.11111111111109</v>
      </c>
      <c r="BN89" s="75">
        <f>IFERROR(Y89*I89/H89,"0")</f>
        <v>426.92999999999995</v>
      </c>
      <c r="BO89" s="75">
        <f>IFERROR(1/J89*(X89/H89),"0")</f>
        <v>0.57870370370370372</v>
      </c>
      <c r="BP89" s="75">
        <f>IFERROR(1/J89*(Y89/H89),"0")</f>
        <v>0.59375</v>
      </c>
    </row>
    <row r="90" spans="1:68" ht="27" customHeight="1" x14ac:dyDescent="0.25">
      <c r="A90" s="60" t="s">
        <v>185</v>
      </c>
      <c r="B90" s="60" t="s">
        <v>186</v>
      </c>
      <c r="C90" s="34">
        <v>4301011476</v>
      </c>
      <c r="D90" s="558">
        <v>4680115881518</v>
      </c>
      <c r="E90" s="559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111</v>
      </c>
      <c r="L90" s="35"/>
      <c r="M90" s="36" t="s">
        <v>77</v>
      </c>
      <c r="N90" s="36"/>
      <c r="O90" s="35">
        <v>50</v>
      </c>
      <c r="P90" s="74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6"/>
      <c r="R90" s="556"/>
      <c r="S90" s="556"/>
      <c r="T90" s="557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184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187</v>
      </c>
      <c r="B91" s="60" t="s">
        <v>188</v>
      </c>
      <c r="C91" s="34">
        <v>4301011443</v>
      </c>
      <c r="D91" s="558">
        <v>4680115881303</v>
      </c>
      <c r="E91" s="559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111</v>
      </c>
      <c r="L91" s="35" t="s">
        <v>112</v>
      </c>
      <c r="M91" s="36" t="s">
        <v>93</v>
      </c>
      <c r="N91" s="36"/>
      <c r="O91" s="35">
        <v>50</v>
      </c>
      <c r="P91" s="7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6"/>
      <c r="R91" s="556"/>
      <c r="S91" s="556"/>
      <c r="T91" s="557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184</v>
      </c>
      <c r="AG91" s="75"/>
      <c r="AJ91" s="79" t="s">
        <v>113</v>
      </c>
      <c r="AK91" s="79">
        <v>54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71"/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72"/>
      <c r="P92" s="566" t="s">
        <v>71</v>
      </c>
      <c r="Q92" s="567"/>
      <c r="R92" s="567"/>
      <c r="S92" s="567"/>
      <c r="T92" s="567"/>
      <c r="U92" s="567"/>
      <c r="V92" s="568"/>
      <c r="W92" s="40" t="s">
        <v>72</v>
      </c>
      <c r="X92" s="41">
        <f>IFERROR(X89/H89,"0")+IFERROR(X90/H90,"0")+IFERROR(X91/H91,"0")</f>
        <v>37.037037037037038</v>
      </c>
      <c r="Y92" s="41">
        <f>IFERROR(Y89/H89,"0")+IFERROR(Y90/H90,"0")+IFERROR(Y91/H91,"0")</f>
        <v>38</v>
      </c>
      <c r="Z92" s="41">
        <f>IFERROR(IF(Z89="",0,Z89),"0")+IFERROR(IF(Z90="",0,Z90),"0")+IFERROR(IF(Z91="",0,Z91),"0")</f>
        <v>0.72123999999999999</v>
      </c>
      <c r="AA92" s="64"/>
      <c r="AB92" s="64"/>
      <c r="AC92" s="64"/>
    </row>
    <row r="93" spans="1:68" x14ac:dyDescent="0.2">
      <c r="A93" s="565"/>
      <c r="B93" s="565"/>
      <c r="C93" s="565"/>
      <c r="D93" s="565"/>
      <c r="E93" s="565"/>
      <c r="F93" s="565"/>
      <c r="G93" s="565"/>
      <c r="H93" s="565"/>
      <c r="I93" s="565"/>
      <c r="J93" s="565"/>
      <c r="K93" s="565"/>
      <c r="L93" s="565"/>
      <c r="M93" s="565"/>
      <c r="N93" s="565"/>
      <c r="O93" s="572"/>
      <c r="P93" s="566" t="s">
        <v>71</v>
      </c>
      <c r="Q93" s="567"/>
      <c r="R93" s="567"/>
      <c r="S93" s="567"/>
      <c r="T93" s="567"/>
      <c r="U93" s="567"/>
      <c r="V93" s="568"/>
      <c r="W93" s="40" t="s">
        <v>69</v>
      </c>
      <c r="X93" s="41">
        <f>IFERROR(SUM(X89:X91),"0")</f>
        <v>400</v>
      </c>
      <c r="Y93" s="41">
        <f>IFERROR(SUM(Y89:Y91),"0")</f>
        <v>410.40000000000003</v>
      </c>
      <c r="Z93" s="40"/>
      <c r="AA93" s="64"/>
      <c r="AB93" s="64"/>
      <c r="AC93" s="64"/>
    </row>
    <row r="94" spans="1:68" ht="14.25" customHeight="1" x14ac:dyDescent="0.25">
      <c r="A94" s="564" t="s">
        <v>73</v>
      </c>
      <c r="B94" s="565"/>
      <c r="C94" s="565"/>
      <c r="D94" s="565"/>
      <c r="E94" s="565"/>
      <c r="F94" s="565"/>
      <c r="G94" s="565"/>
      <c r="H94" s="565"/>
      <c r="I94" s="565"/>
      <c r="J94" s="565"/>
      <c r="K94" s="565"/>
      <c r="L94" s="565"/>
      <c r="M94" s="565"/>
      <c r="N94" s="565"/>
      <c r="O94" s="565"/>
      <c r="P94" s="565"/>
      <c r="Q94" s="565"/>
      <c r="R94" s="565"/>
      <c r="S94" s="565"/>
      <c r="T94" s="565"/>
      <c r="U94" s="565"/>
      <c r="V94" s="565"/>
      <c r="W94" s="565"/>
      <c r="X94" s="565"/>
      <c r="Y94" s="565"/>
      <c r="Z94" s="565"/>
      <c r="AA94" s="63"/>
      <c r="AB94" s="63"/>
      <c r="AC94" s="63"/>
    </row>
    <row r="95" spans="1:68" ht="16.5" customHeight="1" x14ac:dyDescent="0.25">
      <c r="A95" s="60" t="s">
        <v>189</v>
      </c>
      <c r="B95" s="60" t="s">
        <v>190</v>
      </c>
      <c r="C95" s="34">
        <v>4301051712</v>
      </c>
      <c r="D95" s="558">
        <v>4607091386967</v>
      </c>
      <c r="E95" s="559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/>
      <c r="M95" s="36" t="s">
        <v>93</v>
      </c>
      <c r="N95" s="36"/>
      <c r="O95" s="35">
        <v>45</v>
      </c>
      <c r="P95" s="626" t="s">
        <v>191</v>
      </c>
      <c r="Q95" s="556"/>
      <c r="R95" s="556"/>
      <c r="S95" s="556"/>
      <c r="T95" s="557"/>
      <c r="U95" s="37"/>
      <c r="V95" s="37"/>
      <c r="W95" s="38" t="s">
        <v>69</v>
      </c>
      <c r="X95" s="56">
        <v>250</v>
      </c>
      <c r="Y95" s="53">
        <f>IFERROR(IF(X95="",0,CEILING((X95/$H95),1)*$H95),"")</f>
        <v>251.1</v>
      </c>
      <c r="Z95" s="39">
        <f>IFERROR(IF(Y95=0,"",ROUNDUP(Y95/H95,0)*0.01898),"")</f>
        <v>0.58838000000000001</v>
      </c>
      <c r="AA95" s="65"/>
      <c r="AB95" s="66"/>
      <c r="AC95" s="153" t="s">
        <v>192</v>
      </c>
      <c r="AG95" s="75"/>
      <c r="AJ95" s="79"/>
      <c r="AK95" s="79">
        <v>0</v>
      </c>
      <c r="BB95" s="154" t="s">
        <v>1</v>
      </c>
      <c r="BM95" s="75">
        <f>IFERROR(X95*I95/H95,"0")</f>
        <v>266.01851851851853</v>
      </c>
      <c r="BN95" s="75">
        <f>IFERROR(Y95*I95/H95,"0")</f>
        <v>267.18900000000002</v>
      </c>
      <c r="BO95" s="75">
        <f>IFERROR(1/J95*(X95/H95),"0")</f>
        <v>0.48225308641975312</v>
      </c>
      <c r="BP95" s="75">
        <f>IFERROR(1/J95*(Y95/H95),"0")</f>
        <v>0.484375</v>
      </c>
    </row>
    <row r="96" spans="1:68" ht="27" customHeight="1" x14ac:dyDescent="0.25">
      <c r="A96" s="60" t="s">
        <v>193</v>
      </c>
      <c r="B96" s="60" t="s">
        <v>194</v>
      </c>
      <c r="C96" s="34">
        <v>4301051788</v>
      </c>
      <c r="D96" s="558">
        <v>4680115884953</v>
      </c>
      <c r="E96" s="559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76</v>
      </c>
      <c r="L96" s="35"/>
      <c r="M96" s="36" t="s">
        <v>77</v>
      </c>
      <c r="N96" s="36"/>
      <c r="O96" s="35">
        <v>45</v>
      </c>
      <c r="P96" s="7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6"/>
      <c r="R96" s="556"/>
      <c r="S96" s="556"/>
      <c r="T96" s="557"/>
      <c r="U96" s="37"/>
      <c r="V96" s="37"/>
      <c r="W96" s="38" t="s">
        <v>69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195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customHeight="1" x14ac:dyDescent="0.25">
      <c r="A97" s="60" t="s">
        <v>196</v>
      </c>
      <c r="B97" s="60" t="s">
        <v>197</v>
      </c>
      <c r="C97" s="34">
        <v>4301051718</v>
      </c>
      <c r="D97" s="558">
        <v>4607091385731</v>
      </c>
      <c r="E97" s="559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76</v>
      </c>
      <c r="L97" s="35"/>
      <c r="M97" s="36" t="s">
        <v>93</v>
      </c>
      <c r="N97" s="36"/>
      <c r="O97" s="35">
        <v>45</v>
      </c>
      <c r="P97" s="6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56"/>
      <c r="R97" s="556"/>
      <c r="S97" s="556"/>
      <c r="T97" s="557"/>
      <c r="U97" s="37"/>
      <c r="V97" s="37"/>
      <c r="W97" s="38" t="s">
        <v>69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7" t="s">
        <v>192</v>
      </c>
      <c r="AG97" s="75"/>
      <c r="AJ97" s="79"/>
      <c r="AK97" s="79">
        <v>0</v>
      </c>
      <c r="BB97" s="158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196</v>
      </c>
      <c r="B98" s="60" t="s">
        <v>198</v>
      </c>
      <c r="C98" s="34">
        <v>4301052039</v>
      </c>
      <c r="D98" s="558">
        <v>4607091385731</v>
      </c>
      <c r="E98" s="559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77</v>
      </c>
      <c r="N98" s="36"/>
      <c r="O98" s="35">
        <v>45</v>
      </c>
      <c r="P98" s="7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56"/>
      <c r="R98" s="556"/>
      <c r="S98" s="556"/>
      <c r="T98" s="557"/>
      <c r="U98" s="37"/>
      <c r="V98" s="37"/>
      <c r="W98" s="38" t="s">
        <v>69</v>
      </c>
      <c r="X98" s="56">
        <v>500</v>
      </c>
      <c r="Y98" s="53">
        <f>IFERROR(IF(X98="",0,CEILING((X98/$H98),1)*$H98),"")</f>
        <v>502.20000000000005</v>
      </c>
      <c r="Z98" s="39">
        <f>IFERROR(IF(Y98=0,"",ROUNDUP(Y98/H98,0)*0.00651),"")</f>
        <v>1.21086</v>
      </c>
      <c r="AA98" s="65"/>
      <c r="AB98" s="66"/>
      <c r="AC98" s="159" t="s">
        <v>199</v>
      </c>
      <c r="AG98" s="75"/>
      <c r="AJ98" s="79"/>
      <c r="AK98" s="79">
        <v>0</v>
      </c>
      <c r="BB98" s="160" t="s">
        <v>1</v>
      </c>
      <c r="BM98" s="75">
        <f>IFERROR(X98*I98/H98,"0")</f>
        <v>546.66666666666663</v>
      </c>
      <c r="BN98" s="75">
        <f>IFERROR(Y98*I98/H98,"0")</f>
        <v>549.072</v>
      </c>
      <c r="BO98" s="75">
        <f>IFERROR(1/J98*(X98/H98),"0")</f>
        <v>1.0175010175010175</v>
      </c>
      <c r="BP98" s="75">
        <f>IFERROR(1/J98*(Y98/H98),"0")</f>
        <v>1.0219780219780221</v>
      </c>
    </row>
    <row r="99" spans="1:68" ht="16.5" customHeight="1" x14ac:dyDescent="0.25">
      <c r="A99" s="60" t="s">
        <v>200</v>
      </c>
      <c r="B99" s="60" t="s">
        <v>201</v>
      </c>
      <c r="C99" s="34">
        <v>4301051438</v>
      </c>
      <c r="D99" s="558">
        <v>4680115880894</v>
      </c>
      <c r="E99" s="559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6"/>
      <c r="R99" s="556"/>
      <c r="S99" s="556"/>
      <c r="T99" s="557"/>
      <c r="U99" s="37"/>
      <c r="V99" s="37"/>
      <c r="W99" s="38" t="s">
        <v>69</v>
      </c>
      <c r="X99" s="56">
        <v>70</v>
      </c>
      <c r="Y99" s="53">
        <f>IFERROR(IF(X99="",0,CEILING((X99/$H99),1)*$H99),"")</f>
        <v>71.28</v>
      </c>
      <c r="Z99" s="39">
        <f>IFERROR(IF(Y99=0,"",ROUNDUP(Y99/H99,0)*0.00651),"")</f>
        <v>0.23436000000000001</v>
      </c>
      <c r="AA99" s="65"/>
      <c r="AB99" s="66"/>
      <c r="AC99" s="161" t="s">
        <v>202</v>
      </c>
      <c r="AG99" s="75"/>
      <c r="AJ99" s="79"/>
      <c r="AK99" s="79">
        <v>0</v>
      </c>
      <c r="BB99" s="162" t="s">
        <v>1</v>
      </c>
      <c r="BM99" s="75">
        <f>IFERROR(X99*I99/H99,"0")</f>
        <v>79.121212121212125</v>
      </c>
      <c r="BN99" s="75">
        <f>IFERROR(Y99*I99/H99,"0")</f>
        <v>80.567999999999998</v>
      </c>
      <c r="BO99" s="75">
        <f>IFERROR(1/J99*(X99/H99),"0")</f>
        <v>0.19425019425019427</v>
      </c>
      <c r="BP99" s="75">
        <f>IFERROR(1/J99*(Y99/H99),"0")</f>
        <v>0.19780219780219782</v>
      </c>
    </row>
    <row r="100" spans="1:68" x14ac:dyDescent="0.2">
      <c r="A100" s="571"/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72"/>
      <c r="P100" s="566" t="s">
        <v>71</v>
      </c>
      <c r="Q100" s="567"/>
      <c r="R100" s="567"/>
      <c r="S100" s="567"/>
      <c r="T100" s="567"/>
      <c r="U100" s="567"/>
      <c r="V100" s="568"/>
      <c r="W100" s="40" t="s">
        <v>72</v>
      </c>
      <c r="X100" s="41">
        <f>IFERROR(X95/H95,"0")+IFERROR(X96/H96,"0")+IFERROR(X97/H97,"0")+IFERROR(X98/H98,"0")+IFERROR(X99/H99,"0")</f>
        <v>251.40291806958473</v>
      </c>
      <c r="Y100" s="41">
        <f>IFERROR(Y95/H95,"0")+IFERROR(Y96/H96,"0")+IFERROR(Y97/H97,"0")+IFERROR(Y98/H98,"0")+IFERROR(Y99/H99,"0")</f>
        <v>253</v>
      </c>
      <c r="Z100" s="41">
        <f>IFERROR(IF(Z95="",0,Z95),"0")+IFERROR(IF(Z96="",0,Z96),"0")+IFERROR(IF(Z97="",0,Z97),"0")+IFERROR(IF(Z98="",0,Z98),"0")+IFERROR(IF(Z99="",0,Z99),"0")</f>
        <v>2.0336000000000003</v>
      </c>
      <c r="AA100" s="64"/>
      <c r="AB100" s="64"/>
      <c r="AC100" s="64"/>
    </row>
    <row r="101" spans="1:68" x14ac:dyDescent="0.2">
      <c r="A101" s="565"/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72"/>
      <c r="P101" s="566" t="s">
        <v>71</v>
      </c>
      <c r="Q101" s="567"/>
      <c r="R101" s="567"/>
      <c r="S101" s="567"/>
      <c r="T101" s="567"/>
      <c r="U101" s="567"/>
      <c r="V101" s="568"/>
      <c r="W101" s="40" t="s">
        <v>69</v>
      </c>
      <c r="X101" s="41">
        <f>IFERROR(SUM(X95:X99),"0")</f>
        <v>820</v>
      </c>
      <c r="Y101" s="41">
        <f>IFERROR(SUM(Y95:Y99),"0")</f>
        <v>824.58</v>
      </c>
      <c r="Z101" s="40"/>
      <c r="AA101" s="64"/>
      <c r="AB101" s="64"/>
      <c r="AC101" s="64"/>
    </row>
    <row r="102" spans="1:68" ht="16.5" customHeight="1" x14ac:dyDescent="0.25">
      <c r="A102" s="609" t="s">
        <v>203</v>
      </c>
      <c r="B102" s="565"/>
      <c r="C102" s="565"/>
      <c r="D102" s="565"/>
      <c r="E102" s="565"/>
      <c r="F102" s="565"/>
      <c r="G102" s="565"/>
      <c r="H102" s="565"/>
      <c r="I102" s="565"/>
      <c r="J102" s="565"/>
      <c r="K102" s="565"/>
      <c r="L102" s="565"/>
      <c r="M102" s="565"/>
      <c r="N102" s="565"/>
      <c r="O102" s="565"/>
      <c r="P102" s="565"/>
      <c r="Q102" s="565"/>
      <c r="R102" s="565"/>
      <c r="S102" s="565"/>
      <c r="T102" s="565"/>
      <c r="U102" s="565"/>
      <c r="V102" s="565"/>
      <c r="W102" s="565"/>
      <c r="X102" s="565"/>
      <c r="Y102" s="565"/>
      <c r="Z102" s="565"/>
      <c r="AA102" s="62"/>
      <c r="AB102" s="62"/>
      <c r="AC102" s="62"/>
    </row>
    <row r="103" spans="1:68" ht="14.25" customHeight="1" x14ac:dyDescent="0.25">
      <c r="A103" s="564" t="s">
        <v>103</v>
      </c>
      <c r="B103" s="565"/>
      <c r="C103" s="565"/>
      <c r="D103" s="565"/>
      <c r="E103" s="565"/>
      <c r="F103" s="565"/>
      <c r="G103" s="565"/>
      <c r="H103" s="565"/>
      <c r="I103" s="565"/>
      <c r="J103" s="565"/>
      <c r="K103" s="565"/>
      <c r="L103" s="565"/>
      <c r="M103" s="565"/>
      <c r="N103" s="565"/>
      <c r="O103" s="565"/>
      <c r="P103" s="565"/>
      <c r="Q103" s="565"/>
      <c r="R103" s="565"/>
      <c r="S103" s="565"/>
      <c r="T103" s="565"/>
      <c r="U103" s="565"/>
      <c r="V103" s="565"/>
      <c r="W103" s="565"/>
      <c r="X103" s="565"/>
      <c r="Y103" s="565"/>
      <c r="Z103" s="565"/>
      <c r="AA103" s="63"/>
      <c r="AB103" s="63"/>
      <c r="AC103" s="63"/>
    </row>
    <row r="104" spans="1:68" ht="27" customHeight="1" x14ac:dyDescent="0.25">
      <c r="A104" s="60" t="s">
        <v>204</v>
      </c>
      <c r="B104" s="60" t="s">
        <v>205</v>
      </c>
      <c r="C104" s="34">
        <v>4301011514</v>
      </c>
      <c r="D104" s="558">
        <v>4680115882133</v>
      </c>
      <c r="E104" s="559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106</v>
      </c>
      <c r="L104" s="35"/>
      <c r="M104" s="36" t="s">
        <v>107</v>
      </c>
      <c r="N104" s="36"/>
      <c r="O104" s="35">
        <v>50</v>
      </c>
      <c r="P104" s="5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6"/>
      <c r="R104" s="556"/>
      <c r="S104" s="556"/>
      <c r="T104" s="557"/>
      <c r="U104" s="37"/>
      <c r="V104" s="37"/>
      <c r="W104" s="38" t="s">
        <v>69</v>
      </c>
      <c r="X104" s="56">
        <v>300</v>
      </c>
      <c r="Y104" s="53">
        <f>IFERROR(IF(X104="",0,CEILING((X104/$H104),1)*$H104),"")</f>
        <v>302.40000000000003</v>
      </c>
      <c r="Z104" s="39">
        <f>IFERROR(IF(Y104=0,"",ROUNDUP(Y104/H104,0)*0.01898),"")</f>
        <v>0.53144000000000002</v>
      </c>
      <c r="AA104" s="65"/>
      <c r="AB104" s="66"/>
      <c r="AC104" s="163" t="s">
        <v>206</v>
      </c>
      <c r="AG104" s="75"/>
      <c r="AJ104" s="79"/>
      <c r="AK104" s="79">
        <v>0</v>
      </c>
      <c r="BB104" s="164" t="s">
        <v>1</v>
      </c>
      <c r="BM104" s="75">
        <f>IFERROR(X104*I104/H104,"0")</f>
        <v>312.08333333333331</v>
      </c>
      <c r="BN104" s="75">
        <f>IFERROR(Y104*I104/H104,"0")</f>
        <v>314.58000000000004</v>
      </c>
      <c r="BO104" s="75">
        <f>IFERROR(1/J104*(X104/H104),"0")</f>
        <v>0.43402777777777773</v>
      </c>
      <c r="BP104" s="75">
        <f>IFERROR(1/J104*(Y104/H104),"0")</f>
        <v>0.4375</v>
      </c>
    </row>
    <row r="105" spans="1:68" ht="27" customHeight="1" x14ac:dyDescent="0.25">
      <c r="A105" s="60" t="s">
        <v>207</v>
      </c>
      <c r="B105" s="60" t="s">
        <v>208</v>
      </c>
      <c r="C105" s="34">
        <v>4301011417</v>
      </c>
      <c r="D105" s="558">
        <v>4680115880269</v>
      </c>
      <c r="E105" s="559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111</v>
      </c>
      <c r="L105" s="35" t="s">
        <v>112</v>
      </c>
      <c r="M105" s="36" t="s">
        <v>77</v>
      </c>
      <c r="N105" s="36"/>
      <c r="O105" s="35">
        <v>50</v>
      </c>
      <c r="P105" s="8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6"/>
      <c r="R105" s="556"/>
      <c r="S105" s="556"/>
      <c r="T105" s="557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65" t="s">
        <v>206</v>
      </c>
      <c r="AG105" s="75"/>
      <c r="AJ105" s="79" t="s">
        <v>113</v>
      </c>
      <c r="AK105" s="79">
        <v>45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27" customHeight="1" x14ac:dyDescent="0.25">
      <c r="A106" s="60" t="s">
        <v>209</v>
      </c>
      <c r="B106" s="60" t="s">
        <v>210</v>
      </c>
      <c r="C106" s="34">
        <v>4301011415</v>
      </c>
      <c r="D106" s="558">
        <v>4680115880429</v>
      </c>
      <c r="E106" s="559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111</v>
      </c>
      <c r="L106" s="35"/>
      <c r="M106" s="36" t="s">
        <v>77</v>
      </c>
      <c r="N106" s="36"/>
      <c r="O106" s="35">
        <v>50</v>
      </c>
      <c r="P106" s="7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6"/>
      <c r="R106" s="556"/>
      <c r="S106" s="556"/>
      <c r="T106" s="557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206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27" customHeight="1" x14ac:dyDescent="0.25">
      <c r="A107" s="60" t="s">
        <v>211</v>
      </c>
      <c r="B107" s="60" t="s">
        <v>212</v>
      </c>
      <c r="C107" s="34">
        <v>4301011462</v>
      </c>
      <c r="D107" s="558">
        <v>4680115881457</v>
      </c>
      <c r="E107" s="559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111</v>
      </c>
      <c r="L107" s="35"/>
      <c r="M107" s="36" t="s">
        <v>77</v>
      </c>
      <c r="N107" s="36"/>
      <c r="O107" s="35">
        <v>50</v>
      </c>
      <c r="P107" s="81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6"/>
      <c r="R107" s="556"/>
      <c r="S107" s="556"/>
      <c r="T107" s="557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206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571"/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72"/>
      <c r="P108" s="566" t="s">
        <v>71</v>
      </c>
      <c r="Q108" s="567"/>
      <c r="R108" s="567"/>
      <c r="S108" s="567"/>
      <c r="T108" s="567"/>
      <c r="U108" s="567"/>
      <c r="V108" s="568"/>
      <c r="W108" s="40" t="s">
        <v>72</v>
      </c>
      <c r="X108" s="41">
        <f>IFERROR(X104/H104,"0")+IFERROR(X105/H105,"0")+IFERROR(X106/H106,"0")+IFERROR(X107/H107,"0")</f>
        <v>27.777777777777775</v>
      </c>
      <c r="Y108" s="41">
        <f>IFERROR(Y104/H104,"0")+IFERROR(Y105/H105,"0")+IFERROR(Y106/H106,"0")+IFERROR(Y107/H107,"0")</f>
        <v>28</v>
      </c>
      <c r="Z108" s="41">
        <f>IFERROR(IF(Z104="",0,Z104),"0")+IFERROR(IF(Z105="",0,Z105),"0")+IFERROR(IF(Z106="",0,Z106),"0")+IFERROR(IF(Z107="",0,Z107),"0")</f>
        <v>0.53144000000000002</v>
      </c>
      <c r="AA108" s="64"/>
      <c r="AB108" s="64"/>
      <c r="AC108" s="64"/>
    </row>
    <row r="109" spans="1:68" x14ac:dyDescent="0.2">
      <c r="A109" s="565"/>
      <c r="B109" s="565"/>
      <c r="C109" s="565"/>
      <c r="D109" s="565"/>
      <c r="E109" s="565"/>
      <c r="F109" s="565"/>
      <c r="G109" s="565"/>
      <c r="H109" s="565"/>
      <c r="I109" s="565"/>
      <c r="J109" s="565"/>
      <c r="K109" s="565"/>
      <c r="L109" s="565"/>
      <c r="M109" s="565"/>
      <c r="N109" s="565"/>
      <c r="O109" s="572"/>
      <c r="P109" s="566" t="s">
        <v>71</v>
      </c>
      <c r="Q109" s="567"/>
      <c r="R109" s="567"/>
      <c r="S109" s="567"/>
      <c r="T109" s="567"/>
      <c r="U109" s="567"/>
      <c r="V109" s="568"/>
      <c r="W109" s="40" t="s">
        <v>69</v>
      </c>
      <c r="X109" s="41">
        <f>IFERROR(SUM(X104:X107),"0")</f>
        <v>300</v>
      </c>
      <c r="Y109" s="41">
        <f>IFERROR(SUM(Y104:Y107),"0")</f>
        <v>302.40000000000003</v>
      </c>
      <c r="Z109" s="40"/>
      <c r="AA109" s="64"/>
      <c r="AB109" s="64"/>
      <c r="AC109" s="64"/>
    </row>
    <row r="110" spans="1:68" ht="14.25" customHeight="1" x14ac:dyDescent="0.25">
      <c r="A110" s="564" t="s">
        <v>139</v>
      </c>
      <c r="B110" s="565"/>
      <c r="C110" s="565"/>
      <c r="D110" s="565"/>
      <c r="E110" s="565"/>
      <c r="F110" s="565"/>
      <c r="G110" s="565"/>
      <c r="H110" s="565"/>
      <c r="I110" s="565"/>
      <c r="J110" s="565"/>
      <c r="K110" s="565"/>
      <c r="L110" s="565"/>
      <c r="M110" s="565"/>
      <c r="N110" s="565"/>
      <c r="O110" s="565"/>
      <c r="P110" s="565"/>
      <c r="Q110" s="565"/>
      <c r="R110" s="565"/>
      <c r="S110" s="565"/>
      <c r="T110" s="565"/>
      <c r="U110" s="565"/>
      <c r="V110" s="565"/>
      <c r="W110" s="565"/>
      <c r="X110" s="565"/>
      <c r="Y110" s="565"/>
      <c r="Z110" s="565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558">
        <v>4680115881488</v>
      </c>
      <c r="E111" s="559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106</v>
      </c>
      <c r="L111" s="35"/>
      <c r="M111" s="36" t="s">
        <v>107</v>
      </c>
      <c r="N111" s="36"/>
      <c r="O111" s="35">
        <v>55</v>
      </c>
      <c r="P111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6"/>
      <c r="R111" s="556"/>
      <c r="S111" s="556"/>
      <c r="T111" s="557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1" t="s">
        <v>215</v>
      </c>
      <c r="AG111" s="75"/>
      <c r="AJ111" s="79"/>
      <c r="AK111" s="79">
        <v>0</v>
      </c>
      <c r="BB111" s="172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216</v>
      </c>
      <c r="B112" s="60" t="s">
        <v>217</v>
      </c>
      <c r="C112" s="34">
        <v>4301020346</v>
      </c>
      <c r="D112" s="558">
        <v>4680115882775</v>
      </c>
      <c r="E112" s="559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67</v>
      </c>
      <c r="L112" s="35"/>
      <c r="M112" s="36" t="s">
        <v>107</v>
      </c>
      <c r="N112" s="36"/>
      <c r="O112" s="35">
        <v>55</v>
      </c>
      <c r="P112" s="79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6"/>
      <c r="R112" s="556"/>
      <c r="S112" s="556"/>
      <c r="T112" s="557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3" t="s">
        <v>215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558">
        <v>4680115880658</v>
      </c>
      <c r="E113" s="559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76</v>
      </c>
      <c r="L113" s="35"/>
      <c r="M113" s="36" t="s">
        <v>107</v>
      </c>
      <c r="N113" s="36"/>
      <c r="O113" s="35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6"/>
      <c r="R113" s="556"/>
      <c r="S113" s="556"/>
      <c r="T113" s="557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75" t="s">
        <v>215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571"/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72"/>
      <c r="P114" s="566" t="s">
        <v>71</v>
      </c>
      <c r="Q114" s="567"/>
      <c r="R114" s="567"/>
      <c r="S114" s="567"/>
      <c r="T114" s="567"/>
      <c r="U114" s="567"/>
      <c r="V114" s="568"/>
      <c r="W114" s="40" t="s">
        <v>72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565"/>
      <c r="B115" s="565"/>
      <c r="C115" s="565"/>
      <c r="D115" s="565"/>
      <c r="E115" s="565"/>
      <c r="F115" s="565"/>
      <c r="G115" s="565"/>
      <c r="H115" s="565"/>
      <c r="I115" s="565"/>
      <c r="J115" s="565"/>
      <c r="K115" s="565"/>
      <c r="L115" s="565"/>
      <c r="M115" s="565"/>
      <c r="N115" s="565"/>
      <c r="O115" s="572"/>
      <c r="P115" s="566" t="s">
        <v>71</v>
      </c>
      <c r="Q115" s="567"/>
      <c r="R115" s="567"/>
      <c r="S115" s="567"/>
      <c r="T115" s="567"/>
      <c r="U115" s="567"/>
      <c r="V115" s="568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564" t="s">
        <v>73</v>
      </c>
      <c r="B116" s="565"/>
      <c r="C116" s="565"/>
      <c r="D116" s="565"/>
      <c r="E116" s="565"/>
      <c r="F116" s="565"/>
      <c r="G116" s="565"/>
      <c r="H116" s="565"/>
      <c r="I116" s="565"/>
      <c r="J116" s="565"/>
      <c r="K116" s="565"/>
      <c r="L116" s="565"/>
      <c r="M116" s="565"/>
      <c r="N116" s="565"/>
      <c r="O116" s="565"/>
      <c r="P116" s="565"/>
      <c r="Q116" s="565"/>
      <c r="R116" s="565"/>
      <c r="S116" s="565"/>
      <c r="T116" s="565"/>
      <c r="U116" s="565"/>
      <c r="V116" s="565"/>
      <c r="W116" s="565"/>
      <c r="X116" s="565"/>
      <c r="Y116" s="565"/>
      <c r="Z116" s="565"/>
      <c r="AA116" s="63"/>
      <c r="AB116" s="63"/>
      <c r="AC116" s="63"/>
    </row>
    <row r="117" spans="1:68" ht="16.5" customHeight="1" x14ac:dyDescent="0.25">
      <c r="A117" s="60" t="s">
        <v>220</v>
      </c>
      <c r="B117" s="60" t="s">
        <v>221</v>
      </c>
      <c r="C117" s="34">
        <v>4301051724</v>
      </c>
      <c r="D117" s="558">
        <v>4607091385168</v>
      </c>
      <c r="E117" s="559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106</v>
      </c>
      <c r="L117" s="35"/>
      <c r="M117" s="36" t="s">
        <v>93</v>
      </c>
      <c r="N117" s="36"/>
      <c r="O117" s="35">
        <v>45</v>
      </c>
      <c r="P117" s="6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6"/>
      <c r="R117" s="556"/>
      <c r="S117" s="556"/>
      <c r="T117" s="557"/>
      <c r="U117" s="37"/>
      <c r="V117" s="37"/>
      <c r="W117" s="38" t="s">
        <v>69</v>
      </c>
      <c r="X117" s="56">
        <v>750</v>
      </c>
      <c r="Y117" s="53">
        <f>IFERROR(IF(X117="",0,CEILING((X117/$H117),1)*$H117),"")</f>
        <v>753.3</v>
      </c>
      <c r="Z117" s="39">
        <f>IFERROR(IF(Y117=0,"",ROUNDUP(Y117/H117,0)*0.01898),"")</f>
        <v>1.7651399999999999</v>
      </c>
      <c r="AA117" s="65"/>
      <c r="AB117" s="66"/>
      <c r="AC117" s="177" t="s">
        <v>222</v>
      </c>
      <c r="AG117" s="75"/>
      <c r="AJ117" s="79"/>
      <c r="AK117" s="79">
        <v>0</v>
      </c>
      <c r="BB117" s="178" t="s">
        <v>1</v>
      </c>
      <c r="BM117" s="75">
        <f>IFERROR(X117*I117/H117,"0")</f>
        <v>797.5</v>
      </c>
      <c r="BN117" s="75">
        <f>IFERROR(Y117*I117/H117,"0")</f>
        <v>801.00900000000001</v>
      </c>
      <c r="BO117" s="75">
        <f>IFERROR(1/J117*(X117/H117),"0")</f>
        <v>1.4467592592592593</v>
      </c>
      <c r="BP117" s="75">
        <f>IFERROR(1/J117*(Y117/H117),"0")</f>
        <v>1.453125</v>
      </c>
    </row>
    <row r="118" spans="1:68" ht="27" customHeight="1" x14ac:dyDescent="0.25">
      <c r="A118" s="60" t="s">
        <v>223</v>
      </c>
      <c r="B118" s="60" t="s">
        <v>224</v>
      </c>
      <c r="C118" s="34">
        <v>4301051730</v>
      </c>
      <c r="D118" s="558">
        <v>4607091383256</v>
      </c>
      <c r="E118" s="559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76</v>
      </c>
      <c r="L118" s="35"/>
      <c r="M118" s="36" t="s">
        <v>93</v>
      </c>
      <c r="N118" s="36"/>
      <c r="O118" s="35">
        <v>45</v>
      </c>
      <c r="P118" s="66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6"/>
      <c r="R118" s="556"/>
      <c r="S118" s="556"/>
      <c r="T118" s="557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/>
      <c r="AB118" s="66"/>
      <c r="AC118" s="179" t="s">
        <v>222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225</v>
      </c>
      <c r="B119" s="60" t="s">
        <v>226</v>
      </c>
      <c r="C119" s="34">
        <v>4301051721</v>
      </c>
      <c r="D119" s="558">
        <v>4607091385748</v>
      </c>
      <c r="E119" s="559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76</v>
      </c>
      <c r="L119" s="35"/>
      <c r="M119" s="36" t="s">
        <v>93</v>
      </c>
      <c r="N119" s="36"/>
      <c r="O119" s="35">
        <v>45</v>
      </c>
      <c r="P119" s="67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6"/>
      <c r="R119" s="556"/>
      <c r="S119" s="556"/>
      <c r="T119" s="557"/>
      <c r="U119" s="37"/>
      <c r="V119" s="37"/>
      <c r="W119" s="38" t="s">
        <v>69</v>
      </c>
      <c r="X119" s="56">
        <v>900</v>
      </c>
      <c r="Y119" s="53">
        <f>IFERROR(IF(X119="",0,CEILING((X119/$H119),1)*$H119),"")</f>
        <v>901.80000000000007</v>
      </c>
      <c r="Z119" s="39">
        <f>IFERROR(IF(Y119=0,"",ROUNDUP(Y119/H119,0)*0.00651),"")</f>
        <v>2.1743399999999999</v>
      </c>
      <c r="AA119" s="65"/>
      <c r="AB119" s="66"/>
      <c r="AC119" s="181" t="s">
        <v>222</v>
      </c>
      <c r="AG119" s="75"/>
      <c r="AJ119" s="79"/>
      <c r="AK119" s="79">
        <v>0</v>
      </c>
      <c r="BB119" s="182" t="s">
        <v>1</v>
      </c>
      <c r="BM119" s="75">
        <f>IFERROR(X119*I119/H119,"0")</f>
        <v>984</v>
      </c>
      <c r="BN119" s="75">
        <f>IFERROR(Y119*I119/H119,"0")</f>
        <v>985.96799999999996</v>
      </c>
      <c r="BO119" s="75">
        <f>IFERROR(1/J119*(X119/H119),"0")</f>
        <v>1.8315018315018314</v>
      </c>
      <c r="BP119" s="75">
        <f>IFERROR(1/J119*(Y119/H119),"0")</f>
        <v>1.8351648351648353</v>
      </c>
    </row>
    <row r="120" spans="1:68" ht="16.5" customHeight="1" x14ac:dyDescent="0.25">
      <c r="A120" s="60" t="s">
        <v>227</v>
      </c>
      <c r="B120" s="60" t="s">
        <v>228</v>
      </c>
      <c r="C120" s="34">
        <v>4301051740</v>
      </c>
      <c r="D120" s="558">
        <v>4680115884533</v>
      </c>
      <c r="E120" s="559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76</v>
      </c>
      <c r="L120" s="35"/>
      <c r="M120" s="36" t="s">
        <v>77</v>
      </c>
      <c r="N120" s="36"/>
      <c r="O120" s="35">
        <v>45</v>
      </c>
      <c r="P120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6"/>
      <c r="R120" s="556"/>
      <c r="S120" s="556"/>
      <c r="T120" s="557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229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571"/>
      <c r="B121" s="565"/>
      <c r="C121" s="565"/>
      <c r="D121" s="565"/>
      <c r="E121" s="565"/>
      <c r="F121" s="565"/>
      <c r="G121" s="565"/>
      <c r="H121" s="565"/>
      <c r="I121" s="565"/>
      <c r="J121" s="565"/>
      <c r="K121" s="565"/>
      <c r="L121" s="565"/>
      <c r="M121" s="565"/>
      <c r="N121" s="565"/>
      <c r="O121" s="572"/>
      <c r="P121" s="566" t="s">
        <v>71</v>
      </c>
      <c r="Q121" s="567"/>
      <c r="R121" s="567"/>
      <c r="S121" s="567"/>
      <c r="T121" s="567"/>
      <c r="U121" s="567"/>
      <c r="V121" s="568"/>
      <c r="W121" s="40" t="s">
        <v>72</v>
      </c>
      <c r="X121" s="41">
        <f>IFERROR(X117/H117,"0")+IFERROR(X118/H118,"0")+IFERROR(X119/H119,"0")+IFERROR(X120/H120,"0")</f>
        <v>425.92592592592592</v>
      </c>
      <c r="Y121" s="41">
        <f>IFERROR(Y117/H117,"0")+IFERROR(Y118/H118,"0")+IFERROR(Y119/H119,"0")+IFERROR(Y120/H120,"0")</f>
        <v>427</v>
      </c>
      <c r="Z121" s="41">
        <f>IFERROR(IF(Z117="",0,Z117),"0")+IFERROR(IF(Z118="",0,Z118),"0")+IFERROR(IF(Z119="",0,Z119),"0")+IFERROR(IF(Z120="",0,Z120),"0")</f>
        <v>3.9394799999999996</v>
      </c>
      <c r="AA121" s="64"/>
      <c r="AB121" s="64"/>
      <c r="AC121" s="64"/>
    </row>
    <row r="122" spans="1:68" x14ac:dyDescent="0.2">
      <c r="A122" s="565"/>
      <c r="B122" s="565"/>
      <c r="C122" s="565"/>
      <c r="D122" s="565"/>
      <c r="E122" s="565"/>
      <c r="F122" s="565"/>
      <c r="G122" s="565"/>
      <c r="H122" s="565"/>
      <c r="I122" s="565"/>
      <c r="J122" s="565"/>
      <c r="K122" s="565"/>
      <c r="L122" s="565"/>
      <c r="M122" s="565"/>
      <c r="N122" s="565"/>
      <c r="O122" s="572"/>
      <c r="P122" s="566" t="s">
        <v>71</v>
      </c>
      <c r="Q122" s="567"/>
      <c r="R122" s="567"/>
      <c r="S122" s="567"/>
      <c r="T122" s="567"/>
      <c r="U122" s="567"/>
      <c r="V122" s="568"/>
      <c r="W122" s="40" t="s">
        <v>69</v>
      </c>
      <c r="X122" s="41">
        <f>IFERROR(SUM(X117:X120),"0")</f>
        <v>1650</v>
      </c>
      <c r="Y122" s="41">
        <f>IFERROR(SUM(Y117:Y120),"0")</f>
        <v>1655.1</v>
      </c>
      <c r="Z122" s="40"/>
      <c r="AA122" s="64"/>
      <c r="AB122" s="64"/>
      <c r="AC122" s="64"/>
    </row>
    <row r="123" spans="1:68" ht="14.25" customHeight="1" x14ac:dyDescent="0.25">
      <c r="A123" s="564" t="s">
        <v>174</v>
      </c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65"/>
      <c r="P123" s="565"/>
      <c r="Q123" s="565"/>
      <c r="R123" s="565"/>
      <c r="S123" s="565"/>
      <c r="T123" s="565"/>
      <c r="U123" s="565"/>
      <c r="V123" s="565"/>
      <c r="W123" s="565"/>
      <c r="X123" s="565"/>
      <c r="Y123" s="565"/>
      <c r="Z123" s="565"/>
      <c r="AA123" s="63"/>
      <c r="AB123" s="63"/>
      <c r="AC123" s="63"/>
    </row>
    <row r="124" spans="1:68" ht="27" customHeight="1" x14ac:dyDescent="0.25">
      <c r="A124" s="60" t="s">
        <v>230</v>
      </c>
      <c r="B124" s="60" t="s">
        <v>231</v>
      </c>
      <c r="C124" s="34">
        <v>4301060357</v>
      </c>
      <c r="D124" s="558">
        <v>4680115882652</v>
      </c>
      <c r="E124" s="559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76</v>
      </c>
      <c r="L124" s="35"/>
      <c r="M124" s="36" t="s">
        <v>77</v>
      </c>
      <c r="N124" s="36"/>
      <c r="O124" s="35">
        <v>40</v>
      </c>
      <c r="P124" s="87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6"/>
      <c r="R124" s="556"/>
      <c r="S124" s="556"/>
      <c r="T124" s="557"/>
      <c r="U124" s="37"/>
      <c r="V124" s="37"/>
      <c r="W124" s="38" t="s">
        <v>69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/>
      <c r="AB124" s="66"/>
      <c r="AC124" s="185" t="s">
        <v>232</v>
      </c>
      <c r="AG124" s="75"/>
      <c r="AJ124" s="79"/>
      <c r="AK124" s="79">
        <v>0</v>
      </c>
      <c r="BB124" s="186" t="s">
        <v>1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233</v>
      </c>
      <c r="B125" s="60" t="s">
        <v>234</v>
      </c>
      <c r="C125" s="34">
        <v>4301060317</v>
      </c>
      <c r="D125" s="558">
        <v>4680115880238</v>
      </c>
      <c r="E125" s="559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76</v>
      </c>
      <c r="L125" s="35"/>
      <c r="M125" s="36" t="s">
        <v>77</v>
      </c>
      <c r="N125" s="36"/>
      <c r="O125" s="35">
        <v>40</v>
      </c>
      <c r="P125" s="7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6"/>
      <c r="R125" s="556"/>
      <c r="S125" s="556"/>
      <c r="T125" s="557"/>
      <c r="U125" s="37"/>
      <c r="V125" s="37"/>
      <c r="W125" s="38" t="s">
        <v>69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235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571"/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72"/>
      <c r="P126" s="566" t="s">
        <v>71</v>
      </c>
      <c r="Q126" s="567"/>
      <c r="R126" s="567"/>
      <c r="S126" s="567"/>
      <c r="T126" s="567"/>
      <c r="U126" s="567"/>
      <c r="V126" s="568"/>
      <c r="W126" s="40" t="s">
        <v>72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x14ac:dyDescent="0.2">
      <c r="A127" s="565"/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72"/>
      <c r="P127" s="566" t="s">
        <v>71</v>
      </c>
      <c r="Q127" s="567"/>
      <c r="R127" s="567"/>
      <c r="S127" s="567"/>
      <c r="T127" s="567"/>
      <c r="U127" s="567"/>
      <c r="V127" s="568"/>
      <c r="W127" s="40" t="s">
        <v>69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customHeight="1" x14ac:dyDescent="0.25">
      <c r="A128" s="609" t="s">
        <v>236</v>
      </c>
      <c r="B128" s="565"/>
      <c r="C128" s="565"/>
      <c r="D128" s="565"/>
      <c r="E128" s="565"/>
      <c r="F128" s="565"/>
      <c r="G128" s="565"/>
      <c r="H128" s="565"/>
      <c r="I128" s="565"/>
      <c r="J128" s="565"/>
      <c r="K128" s="565"/>
      <c r="L128" s="565"/>
      <c r="M128" s="565"/>
      <c r="N128" s="565"/>
      <c r="O128" s="565"/>
      <c r="P128" s="565"/>
      <c r="Q128" s="565"/>
      <c r="R128" s="565"/>
      <c r="S128" s="565"/>
      <c r="T128" s="565"/>
      <c r="U128" s="565"/>
      <c r="V128" s="565"/>
      <c r="W128" s="565"/>
      <c r="X128" s="565"/>
      <c r="Y128" s="565"/>
      <c r="Z128" s="565"/>
      <c r="AA128" s="62"/>
      <c r="AB128" s="62"/>
      <c r="AC128" s="62"/>
    </row>
    <row r="129" spans="1:68" ht="14.25" customHeight="1" x14ac:dyDescent="0.25">
      <c r="A129" s="564" t="s">
        <v>103</v>
      </c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65"/>
      <c r="P129" s="565"/>
      <c r="Q129" s="565"/>
      <c r="R129" s="565"/>
      <c r="S129" s="565"/>
      <c r="T129" s="565"/>
      <c r="U129" s="565"/>
      <c r="V129" s="565"/>
      <c r="W129" s="565"/>
      <c r="X129" s="565"/>
      <c r="Y129" s="565"/>
      <c r="Z129" s="565"/>
      <c r="AA129" s="63"/>
      <c r="AB129" s="63"/>
      <c r="AC129" s="63"/>
    </row>
    <row r="130" spans="1:68" ht="27" customHeight="1" x14ac:dyDescent="0.25">
      <c r="A130" s="60" t="s">
        <v>237</v>
      </c>
      <c r="B130" s="60" t="s">
        <v>238</v>
      </c>
      <c r="C130" s="34">
        <v>4301011562</v>
      </c>
      <c r="D130" s="558">
        <v>4680115882577</v>
      </c>
      <c r="E130" s="559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76</v>
      </c>
      <c r="L130" s="35"/>
      <c r="M130" s="36" t="s">
        <v>98</v>
      </c>
      <c r="N130" s="36"/>
      <c r="O130" s="35">
        <v>90</v>
      </c>
      <c r="P130" s="78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6"/>
      <c r="R130" s="556"/>
      <c r="S130" s="556"/>
      <c r="T130" s="557"/>
      <c r="U130" s="37"/>
      <c r="V130" s="37"/>
      <c r="W130" s="38" t="s">
        <v>69</v>
      </c>
      <c r="X130" s="56">
        <v>200</v>
      </c>
      <c r="Y130" s="53">
        <f>IFERROR(IF(X130="",0,CEILING((X130/$H130),1)*$H130),"")</f>
        <v>201.60000000000002</v>
      </c>
      <c r="Z130" s="39">
        <f>IFERROR(IF(Y130=0,"",ROUNDUP(Y130/H130,0)*0.00651),"")</f>
        <v>0.41012999999999999</v>
      </c>
      <c r="AA130" s="65"/>
      <c r="AB130" s="66"/>
      <c r="AC130" s="189" t="s">
        <v>239</v>
      </c>
      <c r="AG130" s="75"/>
      <c r="AJ130" s="79"/>
      <c r="AK130" s="79">
        <v>0</v>
      </c>
      <c r="BB130" s="190" t="s">
        <v>1</v>
      </c>
      <c r="BM130" s="75">
        <f>IFERROR(X130*I130/H130,"0")</f>
        <v>211.25</v>
      </c>
      <c r="BN130" s="75">
        <f>IFERROR(Y130*I130/H130,"0")</f>
        <v>212.94</v>
      </c>
      <c r="BO130" s="75">
        <f>IFERROR(1/J130*(X130/H130),"0")</f>
        <v>0.34340659340659341</v>
      </c>
      <c r="BP130" s="75">
        <f>IFERROR(1/J130*(Y130/H130),"0")</f>
        <v>0.3461538461538462</v>
      </c>
    </row>
    <row r="131" spans="1:68" ht="27" customHeight="1" x14ac:dyDescent="0.25">
      <c r="A131" s="60" t="s">
        <v>237</v>
      </c>
      <c r="B131" s="60" t="s">
        <v>240</v>
      </c>
      <c r="C131" s="34">
        <v>4301011564</v>
      </c>
      <c r="D131" s="558">
        <v>4680115882577</v>
      </c>
      <c r="E131" s="559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76</v>
      </c>
      <c r="L131" s="35"/>
      <c r="M131" s="36" t="s">
        <v>98</v>
      </c>
      <c r="N131" s="36"/>
      <c r="O131" s="35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6"/>
      <c r="R131" s="556"/>
      <c r="S131" s="556"/>
      <c r="T131" s="557"/>
      <c r="U131" s="37"/>
      <c r="V131" s="37"/>
      <c r="W131" s="38" t="s">
        <v>69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239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x14ac:dyDescent="0.2">
      <c r="A132" s="571"/>
      <c r="B132" s="565"/>
      <c r="C132" s="565"/>
      <c r="D132" s="565"/>
      <c r="E132" s="565"/>
      <c r="F132" s="565"/>
      <c r="G132" s="565"/>
      <c r="H132" s="565"/>
      <c r="I132" s="565"/>
      <c r="J132" s="565"/>
      <c r="K132" s="565"/>
      <c r="L132" s="565"/>
      <c r="M132" s="565"/>
      <c r="N132" s="565"/>
      <c r="O132" s="572"/>
      <c r="P132" s="566" t="s">
        <v>71</v>
      </c>
      <c r="Q132" s="567"/>
      <c r="R132" s="567"/>
      <c r="S132" s="567"/>
      <c r="T132" s="567"/>
      <c r="U132" s="567"/>
      <c r="V132" s="568"/>
      <c r="W132" s="40" t="s">
        <v>72</v>
      </c>
      <c r="X132" s="41">
        <f>IFERROR(X130/H130,"0")+IFERROR(X131/H131,"0")</f>
        <v>62.5</v>
      </c>
      <c r="Y132" s="41">
        <f>IFERROR(Y130/H130,"0")+IFERROR(Y131/H131,"0")</f>
        <v>63.000000000000007</v>
      </c>
      <c r="Z132" s="41">
        <f>IFERROR(IF(Z130="",0,Z130),"0")+IFERROR(IF(Z131="",0,Z131),"0")</f>
        <v>0.41012999999999999</v>
      </c>
      <c r="AA132" s="64"/>
      <c r="AB132" s="64"/>
      <c r="AC132" s="64"/>
    </row>
    <row r="133" spans="1:68" x14ac:dyDescent="0.2">
      <c r="A133" s="565"/>
      <c r="B133" s="565"/>
      <c r="C133" s="565"/>
      <c r="D133" s="565"/>
      <c r="E133" s="565"/>
      <c r="F133" s="565"/>
      <c r="G133" s="565"/>
      <c r="H133" s="565"/>
      <c r="I133" s="565"/>
      <c r="J133" s="565"/>
      <c r="K133" s="565"/>
      <c r="L133" s="565"/>
      <c r="M133" s="565"/>
      <c r="N133" s="565"/>
      <c r="O133" s="572"/>
      <c r="P133" s="566" t="s">
        <v>71</v>
      </c>
      <c r="Q133" s="567"/>
      <c r="R133" s="567"/>
      <c r="S133" s="567"/>
      <c r="T133" s="567"/>
      <c r="U133" s="567"/>
      <c r="V133" s="568"/>
      <c r="W133" s="40" t="s">
        <v>69</v>
      </c>
      <c r="X133" s="41">
        <f>IFERROR(SUM(X130:X131),"0")</f>
        <v>200</v>
      </c>
      <c r="Y133" s="41">
        <f>IFERROR(SUM(Y130:Y131),"0")</f>
        <v>201.60000000000002</v>
      </c>
      <c r="Z133" s="40"/>
      <c r="AA133" s="64"/>
      <c r="AB133" s="64"/>
      <c r="AC133" s="64"/>
    </row>
    <row r="134" spans="1:68" ht="14.25" customHeight="1" x14ac:dyDescent="0.25">
      <c r="A134" s="564" t="s">
        <v>64</v>
      </c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65"/>
      <c r="P134" s="565"/>
      <c r="Q134" s="565"/>
      <c r="R134" s="565"/>
      <c r="S134" s="565"/>
      <c r="T134" s="565"/>
      <c r="U134" s="565"/>
      <c r="V134" s="565"/>
      <c r="W134" s="565"/>
      <c r="X134" s="565"/>
      <c r="Y134" s="565"/>
      <c r="Z134" s="565"/>
      <c r="AA134" s="63"/>
      <c r="AB134" s="63"/>
      <c r="AC134" s="63"/>
    </row>
    <row r="135" spans="1:68" ht="27" customHeight="1" x14ac:dyDescent="0.25">
      <c r="A135" s="60" t="s">
        <v>241</v>
      </c>
      <c r="B135" s="60" t="s">
        <v>242</v>
      </c>
      <c r="C135" s="34">
        <v>4301031235</v>
      </c>
      <c r="D135" s="558">
        <v>4680115883444</v>
      </c>
      <c r="E135" s="559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76</v>
      </c>
      <c r="L135" s="35"/>
      <c r="M135" s="36" t="s">
        <v>98</v>
      </c>
      <c r="N135" s="36"/>
      <c r="O135" s="35">
        <v>90</v>
      </c>
      <c r="P135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6"/>
      <c r="R135" s="556"/>
      <c r="S135" s="556"/>
      <c r="T135" s="557"/>
      <c r="U135" s="37"/>
      <c r="V135" s="37"/>
      <c r="W135" s="38" t="s">
        <v>69</v>
      </c>
      <c r="X135" s="56">
        <v>200</v>
      </c>
      <c r="Y135" s="53">
        <f>IFERROR(IF(X135="",0,CEILING((X135/$H135),1)*$H135),"")</f>
        <v>201.6</v>
      </c>
      <c r="Z135" s="39">
        <f>IFERROR(IF(Y135=0,"",ROUNDUP(Y135/H135,0)*0.00651),"")</f>
        <v>0.46872000000000003</v>
      </c>
      <c r="AA135" s="65"/>
      <c r="AB135" s="66"/>
      <c r="AC135" s="193" t="s">
        <v>243</v>
      </c>
      <c r="AG135" s="75"/>
      <c r="AJ135" s="79"/>
      <c r="AK135" s="79">
        <v>0</v>
      </c>
      <c r="BB135" s="194" t="s">
        <v>1</v>
      </c>
      <c r="BM135" s="75">
        <f>IFERROR(X135*I135/H135,"0")</f>
        <v>219.14285714285717</v>
      </c>
      <c r="BN135" s="75">
        <f>IFERROR(Y135*I135/H135,"0")</f>
        <v>220.89599999999999</v>
      </c>
      <c r="BO135" s="75">
        <f>IFERROR(1/J135*(X135/H135),"0")</f>
        <v>0.39246467817896391</v>
      </c>
      <c r="BP135" s="75">
        <f>IFERROR(1/J135*(Y135/H135),"0")</f>
        <v>0.39560439560439564</v>
      </c>
    </row>
    <row r="136" spans="1:68" ht="27" customHeight="1" x14ac:dyDescent="0.25">
      <c r="A136" s="60" t="s">
        <v>241</v>
      </c>
      <c r="B136" s="60" t="s">
        <v>244</v>
      </c>
      <c r="C136" s="34">
        <v>4301031234</v>
      </c>
      <c r="D136" s="558">
        <v>4680115883444</v>
      </c>
      <c r="E136" s="559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76</v>
      </c>
      <c r="L136" s="35"/>
      <c r="M136" s="36" t="s">
        <v>98</v>
      </c>
      <c r="N136" s="36"/>
      <c r="O136" s="35">
        <v>90</v>
      </c>
      <c r="P136" s="8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6"/>
      <c r="R136" s="556"/>
      <c r="S136" s="556"/>
      <c r="T136" s="557"/>
      <c r="U136" s="37"/>
      <c r="V136" s="37"/>
      <c r="W136" s="38" t="s">
        <v>69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/>
      <c r="AB136" s="66"/>
      <c r="AC136" s="195" t="s">
        <v>243</v>
      </c>
      <c r="AG136" s="75"/>
      <c r="AJ136" s="79"/>
      <c r="AK136" s="79">
        <v>0</v>
      </c>
      <c r="BB136" s="196" t="s">
        <v>1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x14ac:dyDescent="0.2">
      <c r="A137" s="571"/>
      <c r="B137" s="565"/>
      <c r="C137" s="565"/>
      <c r="D137" s="565"/>
      <c r="E137" s="565"/>
      <c r="F137" s="565"/>
      <c r="G137" s="565"/>
      <c r="H137" s="565"/>
      <c r="I137" s="565"/>
      <c r="J137" s="565"/>
      <c r="K137" s="565"/>
      <c r="L137" s="565"/>
      <c r="M137" s="565"/>
      <c r="N137" s="565"/>
      <c r="O137" s="572"/>
      <c r="P137" s="566" t="s">
        <v>71</v>
      </c>
      <c r="Q137" s="567"/>
      <c r="R137" s="567"/>
      <c r="S137" s="567"/>
      <c r="T137" s="567"/>
      <c r="U137" s="567"/>
      <c r="V137" s="568"/>
      <c r="W137" s="40" t="s">
        <v>72</v>
      </c>
      <c r="X137" s="41">
        <f>IFERROR(X135/H135,"0")+IFERROR(X136/H136,"0")</f>
        <v>71.428571428571431</v>
      </c>
      <c r="Y137" s="41">
        <f>IFERROR(Y135/H135,"0")+IFERROR(Y136/H136,"0")</f>
        <v>72</v>
      </c>
      <c r="Z137" s="41">
        <f>IFERROR(IF(Z135="",0,Z135),"0")+IFERROR(IF(Z136="",0,Z136),"0")</f>
        <v>0.46872000000000003</v>
      </c>
      <c r="AA137" s="64"/>
      <c r="AB137" s="64"/>
      <c r="AC137" s="64"/>
    </row>
    <row r="138" spans="1:68" x14ac:dyDescent="0.2">
      <c r="A138" s="565"/>
      <c r="B138" s="565"/>
      <c r="C138" s="565"/>
      <c r="D138" s="565"/>
      <c r="E138" s="565"/>
      <c r="F138" s="565"/>
      <c r="G138" s="565"/>
      <c r="H138" s="565"/>
      <c r="I138" s="565"/>
      <c r="J138" s="565"/>
      <c r="K138" s="565"/>
      <c r="L138" s="565"/>
      <c r="M138" s="565"/>
      <c r="N138" s="565"/>
      <c r="O138" s="572"/>
      <c r="P138" s="566" t="s">
        <v>71</v>
      </c>
      <c r="Q138" s="567"/>
      <c r="R138" s="567"/>
      <c r="S138" s="567"/>
      <c r="T138" s="567"/>
      <c r="U138" s="567"/>
      <c r="V138" s="568"/>
      <c r="W138" s="40" t="s">
        <v>69</v>
      </c>
      <c r="X138" s="41">
        <f>IFERROR(SUM(X135:X136),"0")</f>
        <v>200</v>
      </c>
      <c r="Y138" s="41">
        <f>IFERROR(SUM(Y135:Y136),"0")</f>
        <v>201.6</v>
      </c>
      <c r="Z138" s="40"/>
      <c r="AA138" s="64"/>
      <c r="AB138" s="64"/>
      <c r="AC138" s="64"/>
    </row>
    <row r="139" spans="1:68" ht="14.25" customHeight="1" x14ac:dyDescent="0.25">
      <c r="A139" s="564" t="s">
        <v>73</v>
      </c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65"/>
      <c r="P139" s="565"/>
      <c r="Q139" s="565"/>
      <c r="R139" s="565"/>
      <c r="S139" s="565"/>
      <c r="T139" s="565"/>
      <c r="U139" s="565"/>
      <c r="V139" s="565"/>
      <c r="W139" s="565"/>
      <c r="X139" s="565"/>
      <c r="Y139" s="565"/>
      <c r="Z139" s="565"/>
      <c r="AA139" s="63"/>
      <c r="AB139" s="63"/>
      <c r="AC139" s="63"/>
    </row>
    <row r="140" spans="1:68" ht="16.5" customHeight="1" x14ac:dyDescent="0.25">
      <c r="A140" s="60" t="s">
        <v>245</v>
      </c>
      <c r="B140" s="60" t="s">
        <v>246</v>
      </c>
      <c r="C140" s="34">
        <v>4301051477</v>
      </c>
      <c r="D140" s="558">
        <v>4680115882584</v>
      </c>
      <c r="E140" s="559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76</v>
      </c>
      <c r="L140" s="35"/>
      <c r="M140" s="36" t="s">
        <v>98</v>
      </c>
      <c r="N140" s="36"/>
      <c r="O140" s="35">
        <v>60</v>
      </c>
      <c r="P140" s="7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6"/>
      <c r="R140" s="556"/>
      <c r="S140" s="556"/>
      <c r="T140" s="557"/>
      <c r="U140" s="37"/>
      <c r="V140" s="37"/>
      <c r="W140" s="38" t="s">
        <v>69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/>
      <c r="AB140" s="66"/>
      <c r="AC140" s="197" t="s">
        <v>239</v>
      </c>
      <c r="AG140" s="75"/>
      <c r="AJ140" s="79"/>
      <c r="AK140" s="79">
        <v>0</v>
      </c>
      <c r="BB140" s="198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customHeight="1" x14ac:dyDescent="0.25">
      <c r="A141" s="60" t="s">
        <v>245</v>
      </c>
      <c r="B141" s="60" t="s">
        <v>247</v>
      </c>
      <c r="C141" s="34">
        <v>4301051476</v>
      </c>
      <c r="D141" s="558">
        <v>4680115882584</v>
      </c>
      <c r="E141" s="559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76</v>
      </c>
      <c r="L141" s="35"/>
      <c r="M141" s="36" t="s">
        <v>98</v>
      </c>
      <c r="N141" s="36"/>
      <c r="O141" s="35">
        <v>60</v>
      </c>
      <c r="P141" s="73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6"/>
      <c r="R141" s="556"/>
      <c r="S141" s="556"/>
      <c r="T141" s="557"/>
      <c r="U141" s="37"/>
      <c r="V141" s="37"/>
      <c r="W141" s="38" t="s">
        <v>69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/>
      <c r="AB141" s="66"/>
      <c r="AC141" s="199" t="s">
        <v>239</v>
      </c>
      <c r="AG141" s="75"/>
      <c r="AJ141" s="79"/>
      <c r="AK141" s="79">
        <v>0</v>
      </c>
      <c r="BB141" s="200" t="s">
        <v>1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x14ac:dyDescent="0.2">
      <c r="A142" s="571"/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72"/>
      <c r="P142" s="566" t="s">
        <v>71</v>
      </c>
      <c r="Q142" s="567"/>
      <c r="R142" s="567"/>
      <c r="S142" s="567"/>
      <c r="T142" s="567"/>
      <c r="U142" s="567"/>
      <c r="V142" s="568"/>
      <c r="W142" s="40" t="s">
        <v>72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x14ac:dyDescent="0.2">
      <c r="A143" s="565"/>
      <c r="B143" s="565"/>
      <c r="C143" s="565"/>
      <c r="D143" s="565"/>
      <c r="E143" s="565"/>
      <c r="F143" s="565"/>
      <c r="G143" s="565"/>
      <c r="H143" s="565"/>
      <c r="I143" s="565"/>
      <c r="J143" s="565"/>
      <c r="K143" s="565"/>
      <c r="L143" s="565"/>
      <c r="M143" s="565"/>
      <c r="N143" s="565"/>
      <c r="O143" s="572"/>
      <c r="P143" s="566" t="s">
        <v>71</v>
      </c>
      <c r="Q143" s="567"/>
      <c r="R143" s="567"/>
      <c r="S143" s="567"/>
      <c r="T143" s="567"/>
      <c r="U143" s="567"/>
      <c r="V143" s="568"/>
      <c r="W143" s="40" t="s">
        <v>69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6.5" customHeight="1" x14ac:dyDescent="0.25">
      <c r="A144" s="609" t="s">
        <v>101</v>
      </c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65"/>
      <c r="P144" s="565"/>
      <c r="Q144" s="565"/>
      <c r="R144" s="565"/>
      <c r="S144" s="565"/>
      <c r="T144" s="565"/>
      <c r="U144" s="565"/>
      <c r="V144" s="565"/>
      <c r="W144" s="565"/>
      <c r="X144" s="565"/>
      <c r="Y144" s="565"/>
      <c r="Z144" s="565"/>
      <c r="AA144" s="62"/>
      <c r="AB144" s="62"/>
      <c r="AC144" s="62"/>
    </row>
    <row r="145" spans="1:68" ht="14.25" customHeight="1" x14ac:dyDescent="0.25">
      <c r="A145" s="564" t="s">
        <v>103</v>
      </c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5"/>
      <c r="P145" s="565"/>
      <c r="Q145" s="565"/>
      <c r="R145" s="565"/>
      <c r="S145" s="565"/>
      <c r="T145" s="565"/>
      <c r="U145" s="565"/>
      <c r="V145" s="565"/>
      <c r="W145" s="565"/>
      <c r="X145" s="565"/>
      <c r="Y145" s="565"/>
      <c r="Z145" s="565"/>
      <c r="AA145" s="63"/>
      <c r="AB145" s="63"/>
      <c r="AC145" s="63"/>
    </row>
    <row r="146" spans="1:68" ht="27" customHeight="1" x14ac:dyDescent="0.25">
      <c r="A146" s="60" t="s">
        <v>248</v>
      </c>
      <c r="B146" s="60" t="s">
        <v>249</v>
      </c>
      <c r="C146" s="34">
        <v>4301011705</v>
      </c>
      <c r="D146" s="558">
        <v>4607091384604</v>
      </c>
      <c r="E146" s="559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111</v>
      </c>
      <c r="L146" s="35"/>
      <c r="M146" s="36" t="s">
        <v>107</v>
      </c>
      <c r="N146" s="36"/>
      <c r="O146" s="35">
        <v>50</v>
      </c>
      <c r="P146" s="8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6"/>
      <c r="R146" s="556"/>
      <c r="S146" s="556"/>
      <c r="T146" s="557"/>
      <c r="U146" s="37"/>
      <c r="V146" s="37"/>
      <c r="W146" s="38" t="s">
        <v>69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/>
      <c r="AB146" s="66"/>
      <c r="AC146" s="201" t="s">
        <v>250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x14ac:dyDescent="0.2">
      <c r="A147" s="571"/>
      <c r="B147" s="565"/>
      <c r="C147" s="565"/>
      <c r="D147" s="565"/>
      <c r="E147" s="565"/>
      <c r="F147" s="565"/>
      <c r="G147" s="565"/>
      <c r="H147" s="565"/>
      <c r="I147" s="565"/>
      <c r="J147" s="565"/>
      <c r="K147" s="565"/>
      <c r="L147" s="565"/>
      <c r="M147" s="565"/>
      <c r="N147" s="565"/>
      <c r="O147" s="572"/>
      <c r="P147" s="566" t="s">
        <v>71</v>
      </c>
      <c r="Q147" s="567"/>
      <c r="R147" s="567"/>
      <c r="S147" s="567"/>
      <c r="T147" s="567"/>
      <c r="U147" s="567"/>
      <c r="V147" s="568"/>
      <c r="W147" s="40" t="s">
        <v>72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x14ac:dyDescent="0.2">
      <c r="A148" s="565"/>
      <c r="B148" s="565"/>
      <c r="C148" s="565"/>
      <c r="D148" s="565"/>
      <c r="E148" s="565"/>
      <c r="F148" s="565"/>
      <c r="G148" s="565"/>
      <c r="H148" s="565"/>
      <c r="I148" s="565"/>
      <c r="J148" s="565"/>
      <c r="K148" s="565"/>
      <c r="L148" s="565"/>
      <c r="M148" s="565"/>
      <c r="N148" s="565"/>
      <c r="O148" s="572"/>
      <c r="P148" s="566" t="s">
        <v>71</v>
      </c>
      <c r="Q148" s="567"/>
      <c r="R148" s="567"/>
      <c r="S148" s="567"/>
      <c r="T148" s="567"/>
      <c r="U148" s="567"/>
      <c r="V148" s="568"/>
      <c r="W148" s="40" t="s">
        <v>69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customHeight="1" x14ac:dyDescent="0.25">
      <c r="A149" s="564" t="s">
        <v>64</v>
      </c>
      <c r="B149" s="565"/>
      <c r="C149" s="565"/>
      <c r="D149" s="565"/>
      <c r="E149" s="565"/>
      <c r="F149" s="565"/>
      <c r="G149" s="565"/>
      <c r="H149" s="565"/>
      <c r="I149" s="565"/>
      <c r="J149" s="565"/>
      <c r="K149" s="565"/>
      <c r="L149" s="565"/>
      <c r="M149" s="565"/>
      <c r="N149" s="565"/>
      <c r="O149" s="565"/>
      <c r="P149" s="565"/>
      <c r="Q149" s="565"/>
      <c r="R149" s="565"/>
      <c r="S149" s="565"/>
      <c r="T149" s="565"/>
      <c r="U149" s="565"/>
      <c r="V149" s="565"/>
      <c r="W149" s="565"/>
      <c r="X149" s="565"/>
      <c r="Y149" s="565"/>
      <c r="Z149" s="565"/>
      <c r="AA149" s="63"/>
      <c r="AB149" s="63"/>
      <c r="AC149" s="63"/>
    </row>
    <row r="150" spans="1:68" ht="16.5" customHeight="1" x14ac:dyDescent="0.25">
      <c r="A150" s="60" t="s">
        <v>251</v>
      </c>
      <c r="B150" s="60" t="s">
        <v>252</v>
      </c>
      <c r="C150" s="34">
        <v>4301030895</v>
      </c>
      <c r="D150" s="558">
        <v>4607091387667</v>
      </c>
      <c r="E150" s="559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106</v>
      </c>
      <c r="L150" s="35"/>
      <c r="M150" s="36" t="s">
        <v>107</v>
      </c>
      <c r="N150" s="36"/>
      <c r="O150" s="35">
        <v>40</v>
      </c>
      <c r="P150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6"/>
      <c r="R150" s="556"/>
      <c r="S150" s="556"/>
      <c r="T150" s="557"/>
      <c r="U150" s="37"/>
      <c r="V150" s="37"/>
      <c r="W150" s="38" t="s">
        <v>69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253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customHeight="1" x14ac:dyDescent="0.25">
      <c r="A151" s="60" t="s">
        <v>254</v>
      </c>
      <c r="B151" s="60" t="s">
        <v>255</v>
      </c>
      <c r="C151" s="34">
        <v>4301030961</v>
      </c>
      <c r="D151" s="558">
        <v>4607091387636</v>
      </c>
      <c r="E151" s="559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76</v>
      </c>
      <c r="L151" s="35"/>
      <c r="M151" s="36" t="s">
        <v>68</v>
      </c>
      <c r="N151" s="36"/>
      <c r="O151" s="35">
        <v>40</v>
      </c>
      <c r="P151" s="8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6"/>
      <c r="R151" s="556"/>
      <c r="S151" s="556"/>
      <c r="T151" s="557"/>
      <c r="U151" s="37"/>
      <c r="V151" s="37"/>
      <c r="W151" s="38" t="s">
        <v>69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/>
      <c r="AB151" s="66"/>
      <c r="AC151" s="205" t="s">
        <v>256</v>
      </c>
      <c r="AG151" s="75"/>
      <c r="AJ151" s="79"/>
      <c r="AK151" s="79">
        <v>0</v>
      </c>
      <c r="BB151" s="206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257</v>
      </c>
      <c r="B152" s="60" t="s">
        <v>258</v>
      </c>
      <c r="C152" s="34">
        <v>4301030963</v>
      </c>
      <c r="D152" s="558">
        <v>4607091382426</v>
      </c>
      <c r="E152" s="559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106</v>
      </c>
      <c r="L152" s="35"/>
      <c r="M152" s="36" t="s">
        <v>68</v>
      </c>
      <c r="N152" s="36"/>
      <c r="O152" s="35">
        <v>40</v>
      </c>
      <c r="P152" s="5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6"/>
      <c r="R152" s="556"/>
      <c r="S152" s="556"/>
      <c r="T152" s="557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259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571"/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72"/>
      <c r="P153" s="566" t="s">
        <v>71</v>
      </c>
      <c r="Q153" s="567"/>
      <c r="R153" s="567"/>
      <c r="S153" s="567"/>
      <c r="T153" s="567"/>
      <c r="U153" s="567"/>
      <c r="V153" s="568"/>
      <c r="W153" s="40" t="s">
        <v>72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x14ac:dyDescent="0.2">
      <c r="A154" s="565"/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72"/>
      <c r="P154" s="566" t="s">
        <v>71</v>
      </c>
      <c r="Q154" s="567"/>
      <c r="R154" s="567"/>
      <c r="S154" s="567"/>
      <c r="T154" s="567"/>
      <c r="U154" s="567"/>
      <c r="V154" s="568"/>
      <c r="W154" s="40" t="s">
        <v>69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customHeight="1" x14ac:dyDescent="0.2">
      <c r="A155" s="611" t="s">
        <v>260</v>
      </c>
      <c r="B155" s="612"/>
      <c r="C155" s="612"/>
      <c r="D155" s="612"/>
      <c r="E155" s="612"/>
      <c r="F155" s="612"/>
      <c r="G155" s="612"/>
      <c r="H155" s="612"/>
      <c r="I155" s="612"/>
      <c r="J155" s="612"/>
      <c r="K155" s="612"/>
      <c r="L155" s="612"/>
      <c r="M155" s="612"/>
      <c r="N155" s="612"/>
      <c r="O155" s="612"/>
      <c r="P155" s="612"/>
      <c r="Q155" s="612"/>
      <c r="R155" s="612"/>
      <c r="S155" s="612"/>
      <c r="T155" s="612"/>
      <c r="U155" s="612"/>
      <c r="V155" s="612"/>
      <c r="W155" s="612"/>
      <c r="X155" s="612"/>
      <c r="Y155" s="612"/>
      <c r="Z155" s="612"/>
      <c r="AA155" s="52"/>
      <c r="AB155" s="52"/>
      <c r="AC155" s="52"/>
    </row>
    <row r="156" spans="1:68" ht="16.5" customHeight="1" x14ac:dyDescent="0.25">
      <c r="A156" s="609" t="s">
        <v>261</v>
      </c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65"/>
      <c r="P156" s="565"/>
      <c r="Q156" s="565"/>
      <c r="R156" s="565"/>
      <c r="S156" s="565"/>
      <c r="T156" s="565"/>
      <c r="U156" s="565"/>
      <c r="V156" s="565"/>
      <c r="W156" s="565"/>
      <c r="X156" s="565"/>
      <c r="Y156" s="565"/>
      <c r="Z156" s="565"/>
      <c r="AA156" s="62"/>
      <c r="AB156" s="62"/>
      <c r="AC156" s="62"/>
    </row>
    <row r="157" spans="1:68" ht="14.25" customHeight="1" x14ac:dyDescent="0.25">
      <c r="A157" s="564" t="s">
        <v>139</v>
      </c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5"/>
      <c r="P157" s="565"/>
      <c r="Q157" s="565"/>
      <c r="R157" s="565"/>
      <c r="S157" s="565"/>
      <c r="T157" s="565"/>
      <c r="U157" s="565"/>
      <c r="V157" s="565"/>
      <c r="W157" s="565"/>
      <c r="X157" s="565"/>
      <c r="Y157" s="565"/>
      <c r="Z157" s="565"/>
      <c r="AA157" s="63"/>
      <c r="AB157" s="63"/>
      <c r="AC157" s="63"/>
    </row>
    <row r="158" spans="1:68" ht="27" customHeight="1" x14ac:dyDescent="0.25">
      <c r="A158" s="60" t="s">
        <v>262</v>
      </c>
      <c r="B158" s="60" t="s">
        <v>263</v>
      </c>
      <c r="C158" s="34">
        <v>4301020323</v>
      </c>
      <c r="D158" s="558">
        <v>4680115886223</v>
      </c>
      <c r="E158" s="559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67</v>
      </c>
      <c r="L158" s="35"/>
      <c r="M158" s="36" t="s">
        <v>68</v>
      </c>
      <c r="N158" s="36"/>
      <c r="O158" s="35">
        <v>40</v>
      </c>
      <c r="P158" s="62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6"/>
      <c r="R158" s="556"/>
      <c r="S158" s="556"/>
      <c r="T158" s="557"/>
      <c r="U158" s="37"/>
      <c r="V158" s="37"/>
      <c r="W158" s="38" t="s">
        <v>69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IFERROR(IF(Y158=0,"",ROUNDUP(Y158/H158,0)*0.00502),"")</f>
        <v/>
      </c>
      <c r="AA158" s="65"/>
      <c r="AB158" s="66"/>
      <c r="AC158" s="209" t="s">
        <v>264</v>
      </c>
      <c r="AG158" s="75"/>
      <c r="AJ158" s="79"/>
      <c r="AK158" s="79">
        <v>0</v>
      </c>
      <c r="BB158" s="210" t="s">
        <v>1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571"/>
      <c r="B159" s="565"/>
      <c r="C159" s="565"/>
      <c r="D159" s="565"/>
      <c r="E159" s="565"/>
      <c r="F159" s="565"/>
      <c r="G159" s="565"/>
      <c r="H159" s="565"/>
      <c r="I159" s="565"/>
      <c r="J159" s="565"/>
      <c r="K159" s="565"/>
      <c r="L159" s="565"/>
      <c r="M159" s="565"/>
      <c r="N159" s="565"/>
      <c r="O159" s="572"/>
      <c r="P159" s="566" t="s">
        <v>71</v>
      </c>
      <c r="Q159" s="567"/>
      <c r="R159" s="567"/>
      <c r="S159" s="567"/>
      <c r="T159" s="567"/>
      <c r="U159" s="567"/>
      <c r="V159" s="568"/>
      <c r="W159" s="40" t="s">
        <v>72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x14ac:dyDescent="0.2">
      <c r="A160" s="565"/>
      <c r="B160" s="565"/>
      <c r="C160" s="565"/>
      <c r="D160" s="565"/>
      <c r="E160" s="565"/>
      <c r="F160" s="565"/>
      <c r="G160" s="565"/>
      <c r="H160" s="565"/>
      <c r="I160" s="565"/>
      <c r="J160" s="565"/>
      <c r="K160" s="565"/>
      <c r="L160" s="565"/>
      <c r="M160" s="565"/>
      <c r="N160" s="565"/>
      <c r="O160" s="572"/>
      <c r="P160" s="566" t="s">
        <v>71</v>
      </c>
      <c r="Q160" s="567"/>
      <c r="R160" s="567"/>
      <c r="S160" s="567"/>
      <c r="T160" s="567"/>
      <c r="U160" s="567"/>
      <c r="V160" s="568"/>
      <c r="W160" s="40" t="s">
        <v>69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customHeight="1" x14ac:dyDescent="0.25">
      <c r="A161" s="564" t="s">
        <v>64</v>
      </c>
      <c r="B161" s="565"/>
      <c r="C161" s="565"/>
      <c r="D161" s="565"/>
      <c r="E161" s="565"/>
      <c r="F161" s="565"/>
      <c r="G161" s="565"/>
      <c r="H161" s="565"/>
      <c r="I161" s="565"/>
      <c r="J161" s="565"/>
      <c r="K161" s="565"/>
      <c r="L161" s="565"/>
      <c r="M161" s="565"/>
      <c r="N161" s="565"/>
      <c r="O161" s="565"/>
      <c r="P161" s="565"/>
      <c r="Q161" s="565"/>
      <c r="R161" s="565"/>
      <c r="S161" s="565"/>
      <c r="T161" s="565"/>
      <c r="U161" s="565"/>
      <c r="V161" s="565"/>
      <c r="W161" s="565"/>
      <c r="X161" s="565"/>
      <c r="Y161" s="565"/>
      <c r="Z161" s="565"/>
      <c r="AA161" s="63"/>
      <c r="AB161" s="63"/>
      <c r="AC161" s="63"/>
    </row>
    <row r="162" spans="1:68" ht="27" customHeight="1" x14ac:dyDescent="0.25">
      <c r="A162" s="60" t="s">
        <v>265</v>
      </c>
      <c r="B162" s="60" t="s">
        <v>266</v>
      </c>
      <c r="C162" s="34">
        <v>4301031191</v>
      </c>
      <c r="D162" s="558">
        <v>4680115880993</v>
      </c>
      <c r="E162" s="559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111</v>
      </c>
      <c r="L162" s="35"/>
      <c r="M162" s="36" t="s">
        <v>68</v>
      </c>
      <c r="N162" s="36"/>
      <c r="O162" s="35">
        <v>40</v>
      </c>
      <c r="P162" s="7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6"/>
      <c r="R162" s="556"/>
      <c r="S162" s="556"/>
      <c r="T162" s="557"/>
      <c r="U162" s="37"/>
      <c r="V162" s="37"/>
      <c r="W162" s="38" t="s">
        <v>69</v>
      </c>
      <c r="X162" s="56">
        <v>0</v>
      </c>
      <c r="Y162" s="53">
        <f t="shared" ref="Y162:Y170" si="16">IFERROR(IF(X162="",0,CEILING((X162/$H162),1)*$H162),"")</f>
        <v>0</v>
      </c>
      <c r="Z162" s="39" t="str">
        <f>IFERROR(IF(Y162=0,"",ROUNDUP(Y162/H162,0)*0.00902),"")</f>
        <v/>
      </c>
      <c r="AA162" s="65"/>
      <c r="AB162" s="66"/>
      <c r="AC162" s="211" t="s">
        <v>267</v>
      </c>
      <c r="AG162" s="75"/>
      <c r="AJ162" s="79"/>
      <c r="AK162" s="79">
        <v>0</v>
      </c>
      <c r="BB162" s="212" t="s">
        <v>1</v>
      </c>
      <c r="BM162" s="75">
        <f t="shared" ref="BM162:BM170" si="17">IFERROR(X162*I162/H162,"0")</f>
        <v>0</v>
      </c>
      <c r="BN162" s="75">
        <f t="shared" ref="BN162:BN170" si="18">IFERROR(Y162*I162/H162,"0")</f>
        <v>0</v>
      </c>
      <c r="BO162" s="75">
        <f t="shared" ref="BO162:BO170" si="19">IFERROR(1/J162*(X162/H162),"0")</f>
        <v>0</v>
      </c>
      <c r="BP162" s="75">
        <f t="shared" ref="BP162:BP170" si="20">IFERROR(1/J162*(Y162/H162),"0")</f>
        <v>0</v>
      </c>
    </row>
    <row r="163" spans="1:68" ht="27" customHeight="1" x14ac:dyDescent="0.25">
      <c r="A163" s="60" t="s">
        <v>268</v>
      </c>
      <c r="B163" s="60" t="s">
        <v>269</v>
      </c>
      <c r="C163" s="34">
        <v>4301031204</v>
      </c>
      <c r="D163" s="558">
        <v>4680115881761</v>
      </c>
      <c r="E163" s="559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111</v>
      </c>
      <c r="L163" s="35"/>
      <c r="M163" s="36" t="s">
        <v>68</v>
      </c>
      <c r="N163" s="36"/>
      <c r="O163" s="35">
        <v>40</v>
      </c>
      <c r="P163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6"/>
      <c r="R163" s="556"/>
      <c r="S163" s="556"/>
      <c r="T163" s="557"/>
      <c r="U163" s="37"/>
      <c r="V163" s="37"/>
      <c r="W163" s="38" t="s">
        <v>69</v>
      </c>
      <c r="X163" s="56">
        <v>0</v>
      </c>
      <c r="Y163" s="53">
        <f t="shared" si="16"/>
        <v>0</v>
      </c>
      <c r="Z163" s="39" t="str">
        <f>IFERROR(IF(Y163=0,"",ROUNDUP(Y163/H163,0)*0.00902),"")</f>
        <v/>
      </c>
      <c r="AA163" s="65"/>
      <c r="AB163" s="66"/>
      <c r="AC163" s="213" t="s">
        <v>270</v>
      </c>
      <c r="AG163" s="75"/>
      <c r="AJ163" s="79"/>
      <c r="AK163" s="79">
        <v>0</v>
      </c>
      <c r="BB163" s="214" t="s">
        <v>1</v>
      </c>
      <c r="BM163" s="75">
        <f t="shared" si="17"/>
        <v>0</v>
      </c>
      <c r="BN163" s="75">
        <f t="shared" si="18"/>
        <v>0</v>
      </c>
      <c r="BO163" s="75">
        <f t="shared" si="19"/>
        <v>0</v>
      </c>
      <c r="BP163" s="75">
        <f t="shared" si="20"/>
        <v>0</v>
      </c>
    </row>
    <row r="164" spans="1:68" ht="27" customHeight="1" x14ac:dyDescent="0.25">
      <c r="A164" s="60" t="s">
        <v>271</v>
      </c>
      <c r="B164" s="60" t="s">
        <v>272</v>
      </c>
      <c r="C164" s="34">
        <v>4301031201</v>
      </c>
      <c r="D164" s="558">
        <v>4680115881563</v>
      </c>
      <c r="E164" s="559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111</v>
      </c>
      <c r="L164" s="35"/>
      <c r="M164" s="36" t="s">
        <v>68</v>
      </c>
      <c r="N164" s="36"/>
      <c r="O164" s="35">
        <v>40</v>
      </c>
      <c r="P164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6"/>
      <c r="R164" s="556"/>
      <c r="S164" s="556"/>
      <c r="T164" s="557"/>
      <c r="U164" s="37"/>
      <c r="V164" s="37"/>
      <c r="W164" s="38" t="s">
        <v>69</v>
      </c>
      <c r="X164" s="56">
        <v>0</v>
      </c>
      <c r="Y164" s="53">
        <f t="shared" si="16"/>
        <v>0</v>
      </c>
      <c r="Z164" s="39" t="str">
        <f>IFERROR(IF(Y164=0,"",ROUNDUP(Y164/H164,0)*0.00902),"")</f>
        <v/>
      </c>
      <c r="AA164" s="65"/>
      <c r="AB164" s="66"/>
      <c r="AC164" s="215" t="s">
        <v>273</v>
      </c>
      <c r="AG164" s="75"/>
      <c r="AJ164" s="79"/>
      <c r="AK164" s="79">
        <v>0</v>
      </c>
      <c r="BB164" s="216" t="s">
        <v>1</v>
      </c>
      <c r="BM164" s="75">
        <f t="shared" si="17"/>
        <v>0</v>
      </c>
      <c r="BN164" s="75">
        <f t="shared" si="18"/>
        <v>0</v>
      </c>
      <c r="BO164" s="75">
        <f t="shared" si="19"/>
        <v>0</v>
      </c>
      <c r="BP164" s="75">
        <f t="shared" si="20"/>
        <v>0</v>
      </c>
    </row>
    <row r="165" spans="1:68" ht="27" customHeight="1" x14ac:dyDescent="0.25">
      <c r="A165" s="60" t="s">
        <v>274</v>
      </c>
      <c r="B165" s="60" t="s">
        <v>275</v>
      </c>
      <c r="C165" s="34">
        <v>4301031199</v>
      </c>
      <c r="D165" s="558">
        <v>4680115880986</v>
      </c>
      <c r="E165" s="559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67</v>
      </c>
      <c r="L165" s="35"/>
      <c r="M165" s="36" t="s">
        <v>68</v>
      </c>
      <c r="N165" s="36"/>
      <c r="O165" s="35">
        <v>40</v>
      </c>
      <c r="P165" s="5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6"/>
      <c r="R165" s="556"/>
      <c r="S165" s="556"/>
      <c r="T165" s="557"/>
      <c r="U165" s="37"/>
      <c r="V165" s="37"/>
      <c r="W165" s="38" t="s">
        <v>69</v>
      </c>
      <c r="X165" s="56">
        <v>0</v>
      </c>
      <c r="Y165" s="53">
        <f t="shared" si="16"/>
        <v>0</v>
      </c>
      <c r="Z165" s="39" t="str">
        <f>IFERROR(IF(Y165=0,"",ROUNDUP(Y165/H165,0)*0.00502),"")</f>
        <v/>
      </c>
      <c r="AA165" s="65"/>
      <c r="AB165" s="66"/>
      <c r="AC165" s="217" t="s">
        <v>267</v>
      </c>
      <c r="AG165" s="75"/>
      <c r="AJ165" s="79"/>
      <c r="AK165" s="79">
        <v>0</v>
      </c>
      <c r="BB165" s="218" t="s">
        <v>1</v>
      </c>
      <c r="BM165" s="75">
        <f t="shared" si="17"/>
        <v>0</v>
      </c>
      <c r="BN165" s="75">
        <f t="shared" si="18"/>
        <v>0</v>
      </c>
      <c r="BO165" s="75">
        <f t="shared" si="19"/>
        <v>0</v>
      </c>
      <c r="BP165" s="75">
        <f t="shared" si="20"/>
        <v>0</v>
      </c>
    </row>
    <row r="166" spans="1:68" ht="27" customHeight="1" x14ac:dyDescent="0.25">
      <c r="A166" s="60" t="s">
        <v>276</v>
      </c>
      <c r="B166" s="60" t="s">
        <v>277</v>
      </c>
      <c r="C166" s="34">
        <v>4301031205</v>
      </c>
      <c r="D166" s="558">
        <v>4680115881785</v>
      </c>
      <c r="E166" s="559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67</v>
      </c>
      <c r="L166" s="35"/>
      <c r="M166" s="36" t="s">
        <v>68</v>
      </c>
      <c r="N166" s="36"/>
      <c r="O166" s="35">
        <v>40</v>
      </c>
      <c r="P166" s="8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6"/>
      <c r="R166" s="556"/>
      <c r="S166" s="556"/>
      <c r="T166" s="557"/>
      <c r="U166" s="37"/>
      <c r="V166" s="37"/>
      <c r="W166" s="38" t="s">
        <v>69</v>
      </c>
      <c r="X166" s="56">
        <v>0</v>
      </c>
      <c r="Y166" s="53">
        <f t="shared" si="16"/>
        <v>0</v>
      </c>
      <c r="Z166" s="39" t="str">
        <f>IFERROR(IF(Y166=0,"",ROUNDUP(Y166/H166,0)*0.00502),"")</f>
        <v/>
      </c>
      <c r="AA166" s="65"/>
      <c r="AB166" s="66"/>
      <c r="AC166" s="219" t="s">
        <v>270</v>
      </c>
      <c r="AG166" s="75"/>
      <c r="AJ166" s="79"/>
      <c r="AK166" s="79">
        <v>0</v>
      </c>
      <c r="BB166" s="220" t="s">
        <v>1</v>
      </c>
      <c r="BM166" s="75">
        <f t="shared" si="17"/>
        <v>0</v>
      </c>
      <c r="BN166" s="75">
        <f t="shared" si="18"/>
        <v>0</v>
      </c>
      <c r="BO166" s="75">
        <f t="shared" si="19"/>
        <v>0</v>
      </c>
      <c r="BP166" s="75">
        <f t="shared" si="20"/>
        <v>0</v>
      </c>
    </row>
    <row r="167" spans="1:68" ht="27" customHeight="1" x14ac:dyDescent="0.25">
      <c r="A167" s="60" t="s">
        <v>278</v>
      </c>
      <c r="B167" s="60" t="s">
        <v>279</v>
      </c>
      <c r="C167" s="34">
        <v>4301031399</v>
      </c>
      <c r="D167" s="558">
        <v>4680115886537</v>
      </c>
      <c r="E167" s="559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67</v>
      </c>
      <c r="L167" s="35"/>
      <c r="M167" s="36" t="s">
        <v>68</v>
      </c>
      <c r="N167" s="36"/>
      <c r="O167" s="35">
        <v>40</v>
      </c>
      <c r="P167" s="66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6"/>
      <c r="R167" s="556"/>
      <c r="S167" s="556"/>
      <c r="T167" s="557"/>
      <c r="U167" s="37"/>
      <c r="V167" s="37"/>
      <c r="W167" s="38" t="s">
        <v>69</v>
      </c>
      <c r="X167" s="56">
        <v>0</v>
      </c>
      <c r="Y167" s="53">
        <f t="shared" si="16"/>
        <v>0</v>
      </c>
      <c r="Z167" s="39" t="str">
        <f>IFERROR(IF(Y167=0,"",ROUNDUP(Y167/H167,0)*0.00502),"")</f>
        <v/>
      </c>
      <c r="AA167" s="65"/>
      <c r="AB167" s="66"/>
      <c r="AC167" s="221" t="s">
        <v>280</v>
      </c>
      <c r="AG167" s="75"/>
      <c r="AJ167" s="79"/>
      <c r="AK167" s="79">
        <v>0</v>
      </c>
      <c r="BB167" s="222" t="s">
        <v>1</v>
      </c>
      <c r="BM167" s="75">
        <f t="shared" si="17"/>
        <v>0</v>
      </c>
      <c r="BN167" s="75">
        <f t="shared" si="18"/>
        <v>0</v>
      </c>
      <c r="BO167" s="75">
        <f t="shared" si="19"/>
        <v>0</v>
      </c>
      <c r="BP167" s="75">
        <f t="shared" si="20"/>
        <v>0</v>
      </c>
    </row>
    <row r="168" spans="1:68" ht="37.5" customHeight="1" x14ac:dyDescent="0.25">
      <c r="A168" s="60" t="s">
        <v>281</v>
      </c>
      <c r="B168" s="60" t="s">
        <v>282</v>
      </c>
      <c r="C168" s="34">
        <v>4301031202</v>
      </c>
      <c r="D168" s="558">
        <v>4680115881679</v>
      </c>
      <c r="E168" s="559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67</v>
      </c>
      <c r="L168" s="35"/>
      <c r="M168" s="36" t="s">
        <v>68</v>
      </c>
      <c r="N168" s="36"/>
      <c r="O168" s="35">
        <v>40</v>
      </c>
      <c r="P168" s="6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6"/>
      <c r="R168" s="556"/>
      <c r="S168" s="556"/>
      <c r="T168" s="557"/>
      <c r="U168" s="37"/>
      <c r="V168" s="37"/>
      <c r="W168" s="38" t="s">
        <v>69</v>
      </c>
      <c r="X168" s="56">
        <v>0</v>
      </c>
      <c r="Y168" s="53">
        <f t="shared" si="16"/>
        <v>0</v>
      </c>
      <c r="Z168" s="39" t="str">
        <f>IFERROR(IF(Y168=0,"",ROUNDUP(Y168/H168,0)*0.00502),"")</f>
        <v/>
      </c>
      <c r="AA168" s="65"/>
      <c r="AB168" s="66"/>
      <c r="AC168" s="223" t="s">
        <v>273</v>
      </c>
      <c r="AG168" s="75"/>
      <c r="AJ168" s="79"/>
      <c r="AK168" s="79">
        <v>0</v>
      </c>
      <c r="BB168" s="224" t="s">
        <v>1</v>
      </c>
      <c r="BM168" s="75">
        <f t="shared" si="17"/>
        <v>0</v>
      </c>
      <c r="BN168" s="75">
        <f t="shared" si="18"/>
        <v>0</v>
      </c>
      <c r="BO168" s="75">
        <f t="shared" si="19"/>
        <v>0</v>
      </c>
      <c r="BP168" s="75">
        <f t="shared" si="20"/>
        <v>0</v>
      </c>
    </row>
    <row r="169" spans="1:68" ht="27" customHeight="1" x14ac:dyDescent="0.25">
      <c r="A169" s="60" t="s">
        <v>283</v>
      </c>
      <c r="B169" s="60" t="s">
        <v>284</v>
      </c>
      <c r="C169" s="34">
        <v>4301031158</v>
      </c>
      <c r="D169" s="558">
        <v>4680115880191</v>
      </c>
      <c r="E169" s="559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76</v>
      </c>
      <c r="L169" s="35"/>
      <c r="M169" s="36" t="s">
        <v>68</v>
      </c>
      <c r="N169" s="36"/>
      <c r="O169" s="35">
        <v>40</v>
      </c>
      <c r="P169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6"/>
      <c r="R169" s="556"/>
      <c r="S169" s="556"/>
      <c r="T169" s="557"/>
      <c r="U169" s="37"/>
      <c r="V169" s="37"/>
      <c r="W169" s="38" t="s">
        <v>69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/>
      <c r="AB169" s="66"/>
      <c r="AC169" s="225" t="s">
        <v>273</v>
      </c>
      <c r="AG169" s="75"/>
      <c r="AJ169" s="79"/>
      <c r="AK169" s="79">
        <v>0</v>
      </c>
      <c r="BB169" s="226" t="s">
        <v>1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customHeight="1" x14ac:dyDescent="0.25">
      <c r="A170" s="60" t="s">
        <v>285</v>
      </c>
      <c r="B170" s="60" t="s">
        <v>286</v>
      </c>
      <c r="C170" s="34">
        <v>4301031245</v>
      </c>
      <c r="D170" s="558">
        <v>4680115883963</v>
      </c>
      <c r="E170" s="559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67</v>
      </c>
      <c r="L170" s="35"/>
      <c r="M170" s="36" t="s">
        <v>68</v>
      </c>
      <c r="N170" s="36"/>
      <c r="O170" s="35">
        <v>40</v>
      </c>
      <c r="P170" s="6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6"/>
      <c r="R170" s="556"/>
      <c r="S170" s="556"/>
      <c r="T170" s="557"/>
      <c r="U170" s="37"/>
      <c r="V170" s="37"/>
      <c r="W170" s="38" t="s">
        <v>69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/>
      <c r="AB170" s="66"/>
      <c r="AC170" s="227" t="s">
        <v>287</v>
      </c>
      <c r="AG170" s="75"/>
      <c r="AJ170" s="79"/>
      <c r="AK170" s="79">
        <v>0</v>
      </c>
      <c r="BB170" s="228" t="s">
        <v>1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x14ac:dyDescent="0.2">
      <c r="A171" s="571"/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72"/>
      <c r="P171" s="566" t="s">
        <v>71</v>
      </c>
      <c r="Q171" s="567"/>
      <c r="R171" s="567"/>
      <c r="S171" s="567"/>
      <c r="T171" s="567"/>
      <c r="U171" s="567"/>
      <c r="V171" s="568"/>
      <c r="W171" s="40" t="s">
        <v>72</v>
      </c>
      <c r="X171" s="41">
        <f>IFERROR(X162/H162,"0")+IFERROR(X163/H163,"0")+IFERROR(X164/H164,"0")+IFERROR(X165/H165,"0")+IFERROR(X166/H166,"0")+IFERROR(X167/H167,"0")+IFERROR(X168/H168,"0")+IFERROR(X169/H169,"0")+IFERROR(X170/H170,"0")</f>
        <v>0</v>
      </c>
      <c r="Y171" s="41">
        <f>IFERROR(Y162/H162,"0")+IFERROR(Y163/H163,"0")+IFERROR(Y164/H164,"0")+IFERROR(Y165/H165,"0")+IFERROR(Y166/H166,"0")+IFERROR(Y167/H167,"0")+IFERROR(Y168/H168,"0")+IFERROR(Y169/H169,"0")+IFERROR(Y170/H170,"0")</f>
        <v>0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4"/>
      <c r="AB171" s="64"/>
      <c r="AC171" s="64"/>
    </row>
    <row r="172" spans="1:68" x14ac:dyDescent="0.2">
      <c r="A172" s="565"/>
      <c r="B172" s="565"/>
      <c r="C172" s="565"/>
      <c r="D172" s="565"/>
      <c r="E172" s="565"/>
      <c r="F172" s="565"/>
      <c r="G172" s="565"/>
      <c r="H172" s="565"/>
      <c r="I172" s="565"/>
      <c r="J172" s="565"/>
      <c r="K172" s="565"/>
      <c r="L172" s="565"/>
      <c r="M172" s="565"/>
      <c r="N172" s="565"/>
      <c r="O172" s="572"/>
      <c r="P172" s="566" t="s">
        <v>71</v>
      </c>
      <c r="Q172" s="567"/>
      <c r="R172" s="567"/>
      <c r="S172" s="567"/>
      <c r="T172" s="567"/>
      <c r="U172" s="567"/>
      <c r="V172" s="568"/>
      <c r="W172" s="40" t="s">
        <v>69</v>
      </c>
      <c r="X172" s="41">
        <f>IFERROR(SUM(X162:X170),"0")</f>
        <v>0</v>
      </c>
      <c r="Y172" s="41">
        <f>IFERROR(SUM(Y162:Y170),"0")</f>
        <v>0</v>
      </c>
      <c r="Z172" s="40"/>
      <c r="AA172" s="64"/>
      <c r="AB172" s="64"/>
      <c r="AC172" s="64"/>
    </row>
    <row r="173" spans="1:68" ht="14.25" customHeight="1" x14ac:dyDescent="0.25">
      <c r="A173" s="564" t="s">
        <v>95</v>
      </c>
      <c r="B173" s="565"/>
      <c r="C173" s="565"/>
      <c r="D173" s="565"/>
      <c r="E173" s="565"/>
      <c r="F173" s="565"/>
      <c r="G173" s="565"/>
      <c r="H173" s="565"/>
      <c r="I173" s="565"/>
      <c r="J173" s="565"/>
      <c r="K173" s="565"/>
      <c r="L173" s="565"/>
      <c r="M173" s="565"/>
      <c r="N173" s="565"/>
      <c r="O173" s="565"/>
      <c r="P173" s="565"/>
      <c r="Q173" s="565"/>
      <c r="R173" s="565"/>
      <c r="S173" s="565"/>
      <c r="T173" s="565"/>
      <c r="U173" s="565"/>
      <c r="V173" s="565"/>
      <c r="W173" s="565"/>
      <c r="X173" s="565"/>
      <c r="Y173" s="565"/>
      <c r="Z173" s="565"/>
      <c r="AA173" s="63"/>
      <c r="AB173" s="63"/>
      <c r="AC173" s="63"/>
    </row>
    <row r="174" spans="1:68" ht="27" customHeight="1" x14ac:dyDescent="0.25">
      <c r="A174" s="60" t="s">
        <v>288</v>
      </c>
      <c r="B174" s="60" t="s">
        <v>289</v>
      </c>
      <c r="C174" s="34">
        <v>4301032053</v>
      </c>
      <c r="D174" s="558">
        <v>4680115886780</v>
      </c>
      <c r="E174" s="559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290</v>
      </c>
      <c r="L174" s="35"/>
      <c r="M174" s="36" t="s">
        <v>291</v>
      </c>
      <c r="N174" s="36"/>
      <c r="O174" s="35">
        <v>60</v>
      </c>
      <c r="P174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6"/>
      <c r="R174" s="556"/>
      <c r="S174" s="556"/>
      <c r="T174" s="557"/>
      <c r="U174" s="37"/>
      <c r="V174" s="37"/>
      <c r="W174" s="38" t="s">
        <v>69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292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293</v>
      </c>
      <c r="B175" s="60" t="s">
        <v>294</v>
      </c>
      <c r="C175" s="34">
        <v>4301032051</v>
      </c>
      <c r="D175" s="558">
        <v>4680115886742</v>
      </c>
      <c r="E175" s="559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290</v>
      </c>
      <c r="L175" s="35"/>
      <c r="M175" s="36" t="s">
        <v>291</v>
      </c>
      <c r="N175" s="36"/>
      <c r="O175" s="35">
        <v>90</v>
      </c>
      <c r="P175" s="7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6"/>
      <c r="R175" s="556"/>
      <c r="S175" s="556"/>
      <c r="T175" s="557"/>
      <c r="U175" s="37"/>
      <c r="V175" s="37"/>
      <c r="W175" s="38" t="s">
        <v>69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/>
      <c r="AB175" s="66"/>
      <c r="AC175" s="231" t="s">
        <v>295</v>
      </c>
      <c r="AG175" s="75"/>
      <c r="AJ175" s="79"/>
      <c r="AK175" s="79">
        <v>0</v>
      </c>
      <c r="BB175" s="232" t="s">
        <v>1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296</v>
      </c>
      <c r="B176" s="60" t="s">
        <v>297</v>
      </c>
      <c r="C176" s="34">
        <v>4301032052</v>
      </c>
      <c r="D176" s="558">
        <v>4680115886766</v>
      </c>
      <c r="E176" s="559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290</v>
      </c>
      <c r="L176" s="35"/>
      <c r="M176" s="36" t="s">
        <v>291</v>
      </c>
      <c r="N176" s="36"/>
      <c r="O176" s="35">
        <v>90</v>
      </c>
      <c r="P176" s="8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6"/>
      <c r="R176" s="556"/>
      <c r="S176" s="556"/>
      <c r="T176" s="557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295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571"/>
      <c r="B177" s="565"/>
      <c r="C177" s="565"/>
      <c r="D177" s="565"/>
      <c r="E177" s="565"/>
      <c r="F177" s="565"/>
      <c r="G177" s="565"/>
      <c r="H177" s="565"/>
      <c r="I177" s="565"/>
      <c r="J177" s="565"/>
      <c r="K177" s="565"/>
      <c r="L177" s="565"/>
      <c r="M177" s="565"/>
      <c r="N177" s="565"/>
      <c r="O177" s="572"/>
      <c r="P177" s="566" t="s">
        <v>71</v>
      </c>
      <c r="Q177" s="567"/>
      <c r="R177" s="567"/>
      <c r="S177" s="567"/>
      <c r="T177" s="567"/>
      <c r="U177" s="567"/>
      <c r="V177" s="568"/>
      <c r="W177" s="40" t="s">
        <v>72</v>
      </c>
      <c r="X177" s="41">
        <f>IFERROR(X174/H174,"0")+IFERROR(X175/H175,"0")+IFERROR(X176/H176,"0")</f>
        <v>0</v>
      </c>
      <c r="Y177" s="41">
        <f>IFERROR(Y174/H174,"0")+IFERROR(Y175/H175,"0")+IFERROR(Y176/H176,"0")</f>
        <v>0</v>
      </c>
      <c r="Z177" s="41">
        <f>IFERROR(IF(Z174="",0,Z174),"0")+IFERROR(IF(Z175="",0,Z175),"0")+IFERROR(IF(Z176="",0,Z176),"0")</f>
        <v>0</v>
      </c>
      <c r="AA177" s="64"/>
      <c r="AB177" s="64"/>
      <c r="AC177" s="64"/>
    </row>
    <row r="178" spans="1:68" x14ac:dyDescent="0.2">
      <c r="A178" s="565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72"/>
      <c r="P178" s="566" t="s">
        <v>71</v>
      </c>
      <c r="Q178" s="567"/>
      <c r="R178" s="567"/>
      <c r="S178" s="567"/>
      <c r="T178" s="567"/>
      <c r="U178" s="567"/>
      <c r="V178" s="568"/>
      <c r="W178" s="40" t="s">
        <v>69</v>
      </c>
      <c r="X178" s="41">
        <f>IFERROR(SUM(X174:X176),"0")</f>
        <v>0</v>
      </c>
      <c r="Y178" s="41">
        <f>IFERROR(SUM(Y174:Y176),"0")</f>
        <v>0</v>
      </c>
      <c r="Z178" s="40"/>
      <c r="AA178" s="64"/>
      <c r="AB178" s="64"/>
      <c r="AC178" s="64"/>
    </row>
    <row r="179" spans="1:68" ht="14.25" customHeight="1" x14ac:dyDescent="0.25">
      <c r="A179" s="564" t="s">
        <v>298</v>
      </c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5"/>
      <c r="P179" s="565"/>
      <c r="Q179" s="565"/>
      <c r="R179" s="565"/>
      <c r="S179" s="565"/>
      <c r="T179" s="565"/>
      <c r="U179" s="565"/>
      <c r="V179" s="565"/>
      <c r="W179" s="565"/>
      <c r="X179" s="565"/>
      <c r="Y179" s="565"/>
      <c r="Z179" s="565"/>
      <c r="AA179" s="63"/>
      <c r="AB179" s="63"/>
      <c r="AC179" s="63"/>
    </row>
    <row r="180" spans="1:68" ht="27" customHeight="1" x14ac:dyDescent="0.25">
      <c r="A180" s="60" t="s">
        <v>299</v>
      </c>
      <c r="B180" s="60" t="s">
        <v>300</v>
      </c>
      <c r="C180" s="34">
        <v>4301170013</v>
      </c>
      <c r="D180" s="558">
        <v>4680115886797</v>
      </c>
      <c r="E180" s="559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290</v>
      </c>
      <c r="L180" s="35"/>
      <c r="M180" s="36" t="s">
        <v>291</v>
      </c>
      <c r="N180" s="36"/>
      <c r="O180" s="35">
        <v>90</v>
      </c>
      <c r="P180" s="66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6"/>
      <c r="R180" s="556"/>
      <c r="S180" s="556"/>
      <c r="T180" s="557"/>
      <c r="U180" s="37"/>
      <c r="V180" s="37"/>
      <c r="W180" s="38" t="s">
        <v>69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IFERROR(IF(Y180=0,"",ROUNDUP(Y180/H180,0)*0.0059),"")</f>
        <v/>
      </c>
      <c r="AA180" s="65"/>
      <c r="AB180" s="66"/>
      <c r="AC180" s="235" t="s">
        <v>295</v>
      </c>
      <c r="AG180" s="75"/>
      <c r="AJ180" s="79"/>
      <c r="AK180" s="79">
        <v>0</v>
      </c>
      <c r="BB180" s="236" t="s">
        <v>1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x14ac:dyDescent="0.2">
      <c r="A181" s="571"/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72"/>
      <c r="P181" s="566" t="s">
        <v>71</v>
      </c>
      <c r="Q181" s="567"/>
      <c r="R181" s="567"/>
      <c r="S181" s="567"/>
      <c r="T181" s="567"/>
      <c r="U181" s="567"/>
      <c r="V181" s="568"/>
      <c r="W181" s="40" t="s">
        <v>72</v>
      </c>
      <c r="X181" s="41">
        <f>IFERROR(X180/H180,"0")</f>
        <v>0</v>
      </c>
      <c r="Y181" s="41">
        <f>IFERROR(Y180/H180,"0")</f>
        <v>0</v>
      </c>
      <c r="Z181" s="41">
        <f>IFERROR(IF(Z180="",0,Z180),"0")</f>
        <v>0</v>
      </c>
      <c r="AA181" s="64"/>
      <c r="AB181" s="64"/>
      <c r="AC181" s="64"/>
    </row>
    <row r="182" spans="1:68" x14ac:dyDescent="0.2">
      <c r="A182" s="565"/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72"/>
      <c r="P182" s="566" t="s">
        <v>71</v>
      </c>
      <c r="Q182" s="567"/>
      <c r="R182" s="567"/>
      <c r="S182" s="567"/>
      <c r="T182" s="567"/>
      <c r="U182" s="567"/>
      <c r="V182" s="568"/>
      <c r="W182" s="40" t="s">
        <v>69</v>
      </c>
      <c r="X182" s="41">
        <f>IFERROR(SUM(X180:X180),"0")</f>
        <v>0</v>
      </c>
      <c r="Y182" s="41">
        <f>IFERROR(SUM(Y180:Y180),"0")</f>
        <v>0</v>
      </c>
      <c r="Z182" s="40"/>
      <c r="AA182" s="64"/>
      <c r="AB182" s="64"/>
      <c r="AC182" s="64"/>
    </row>
    <row r="183" spans="1:68" ht="16.5" customHeight="1" x14ac:dyDescent="0.25">
      <c r="A183" s="609" t="s">
        <v>301</v>
      </c>
      <c r="B183" s="565"/>
      <c r="C183" s="565"/>
      <c r="D183" s="565"/>
      <c r="E183" s="565"/>
      <c r="F183" s="565"/>
      <c r="G183" s="565"/>
      <c r="H183" s="565"/>
      <c r="I183" s="565"/>
      <c r="J183" s="565"/>
      <c r="K183" s="565"/>
      <c r="L183" s="565"/>
      <c r="M183" s="565"/>
      <c r="N183" s="565"/>
      <c r="O183" s="565"/>
      <c r="P183" s="565"/>
      <c r="Q183" s="565"/>
      <c r="R183" s="565"/>
      <c r="S183" s="565"/>
      <c r="T183" s="565"/>
      <c r="U183" s="565"/>
      <c r="V183" s="565"/>
      <c r="W183" s="565"/>
      <c r="X183" s="565"/>
      <c r="Y183" s="565"/>
      <c r="Z183" s="565"/>
      <c r="AA183" s="62"/>
      <c r="AB183" s="62"/>
      <c r="AC183" s="62"/>
    </row>
    <row r="184" spans="1:68" ht="14.25" customHeight="1" x14ac:dyDescent="0.25">
      <c r="A184" s="564" t="s">
        <v>103</v>
      </c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65"/>
      <c r="P184" s="565"/>
      <c r="Q184" s="565"/>
      <c r="R184" s="565"/>
      <c r="S184" s="565"/>
      <c r="T184" s="565"/>
      <c r="U184" s="565"/>
      <c r="V184" s="565"/>
      <c r="W184" s="565"/>
      <c r="X184" s="565"/>
      <c r="Y184" s="565"/>
      <c r="Z184" s="565"/>
      <c r="AA184" s="63"/>
      <c r="AB184" s="63"/>
      <c r="AC184" s="63"/>
    </row>
    <row r="185" spans="1:68" ht="16.5" customHeight="1" x14ac:dyDescent="0.25">
      <c r="A185" s="60" t="s">
        <v>302</v>
      </c>
      <c r="B185" s="60" t="s">
        <v>303</v>
      </c>
      <c r="C185" s="34">
        <v>4301011450</v>
      </c>
      <c r="D185" s="558">
        <v>4680115881402</v>
      </c>
      <c r="E185" s="559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106</v>
      </c>
      <c r="L185" s="35"/>
      <c r="M185" s="36" t="s">
        <v>107</v>
      </c>
      <c r="N185" s="36"/>
      <c r="O185" s="35">
        <v>55</v>
      </c>
      <c r="P185" s="6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6"/>
      <c r="R185" s="556"/>
      <c r="S185" s="556"/>
      <c r="T185" s="557"/>
      <c r="U185" s="37"/>
      <c r="V185" s="37"/>
      <c r="W185" s="38" t="s">
        <v>69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37" t="s">
        <v>304</v>
      </c>
      <c r="AG185" s="75"/>
      <c r="AJ185" s="79"/>
      <c r="AK185" s="79">
        <v>0</v>
      </c>
      <c r="BB185" s="238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customHeight="1" x14ac:dyDescent="0.25">
      <c r="A186" s="60" t="s">
        <v>305</v>
      </c>
      <c r="B186" s="60" t="s">
        <v>306</v>
      </c>
      <c r="C186" s="34">
        <v>4301011768</v>
      </c>
      <c r="D186" s="558">
        <v>4680115881396</v>
      </c>
      <c r="E186" s="559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76</v>
      </c>
      <c r="L186" s="35"/>
      <c r="M186" s="36" t="s">
        <v>107</v>
      </c>
      <c r="N186" s="36"/>
      <c r="O186" s="35">
        <v>55</v>
      </c>
      <c r="P186" s="8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6"/>
      <c r="R186" s="556"/>
      <c r="S186" s="556"/>
      <c r="T186" s="557"/>
      <c r="U186" s="37"/>
      <c r="V186" s="37"/>
      <c r="W186" s="38" t="s">
        <v>69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/>
      <c r="AB186" s="66"/>
      <c r="AC186" s="239" t="s">
        <v>304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x14ac:dyDescent="0.2">
      <c r="A187" s="571"/>
      <c r="B187" s="565"/>
      <c r="C187" s="565"/>
      <c r="D187" s="565"/>
      <c r="E187" s="565"/>
      <c r="F187" s="565"/>
      <c r="G187" s="565"/>
      <c r="H187" s="565"/>
      <c r="I187" s="565"/>
      <c r="J187" s="565"/>
      <c r="K187" s="565"/>
      <c r="L187" s="565"/>
      <c r="M187" s="565"/>
      <c r="N187" s="565"/>
      <c r="O187" s="572"/>
      <c r="P187" s="566" t="s">
        <v>71</v>
      </c>
      <c r="Q187" s="567"/>
      <c r="R187" s="567"/>
      <c r="S187" s="567"/>
      <c r="T187" s="567"/>
      <c r="U187" s="567"/>
      <c r="V187" s="568"/>
      <c r="W187" s="40" t="s">
        <v>72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x14ac:dyDescent="0.2">
      <c r="A188" s="565"/>
      <c r="B188" s="565"/>
      <c r="C188" s="565"/>
      <c r="D188" s="565"/>
      <c r="E188" s="565"/>
      <c r="F188" s="565"/>
      <c r="G188" s="565"/>
      <c r="H188" s="565"/>
      <c r="I188" s="565"/>
      <c r="J188" s="565"/>
      <c r="K188" s="565"/>
      <c r="L188" s="565"/>
      <c r="M188" s="565"/>
      <c r="N188" s="565"/>
      <c r="O188" s="572"/>
      <c r="P188" s="566" t="s">
        <v>71</v>
      </c>
      <c r="Q188" s="567"/>
      <c r="R188" s="567"/>
      <c r="S188" s="567"/>
      <c r="T188" s="567"/>
      <c r="U188" s="567"/>
      <c r="V188" s="568"/>
      <c r="W188" s="40" t="s">
        <v>69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customHeight="1" x14ac:dyDescent="0.25">
      <c r="A189" s="564" t="s">
        <v>139</v>
      </c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65"/>
      <c r="P189" s="565"/>
      <c r="Q189" s="565"/>
      <c r="R189" s="565"/>
      <c r="S189" s="565"/>
      <c r="T189" s="565"/>
      <c r="U189" s="565"/>
      <c r="V189" s="565"/>
      <c r="W189" s="565"/>
      <c r="X189" s="565"/>
      <c r="Y189" s="565"/>
      <c r="Z189" s="565"/>
      <c r="AA189" s="63"/>
      <c r="AB189" s="63"/>
      <c r="AC189" s="63"/>
    </row>
    <row r="190" spans="1:68" ht="16.5" customHeight="1" x14ac:dyDescent="0.25">
      <c r="A190" s="60" t="s">
        <v>307</v>
      </c>
      <c r="B190" s="60" t="s">
        <v>308</v>
      </c>
      <c r="C190" s="34">
        <v>4301020262</v>
      </c>
      <c r="D190" s="558">
        <v>4680115882935</v>
      </c>
      <c r="E190" s="559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106</v>
      </c>
      <c r="L190" s="35"/>
      <c r="M190" s="36" t="s">
        <v>77</v>
      </c>
      <c r="N190" s="36"/>
      <c r="O190" s="35">
        <v>50</v>
      </c>
      <c r="P190" s="7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6"/>
      <c r="R190" s="556"/>
      <c r="S190" s="556"/>
      <c r="T190" s="557"/>
      <c r="U190" s="37"/>
      <c r="V190" s="37"/>
      <c r="W190" s="38" t="s">
        <v>69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/>
      <c r="AB190" s="66"/>
      <c r="AC190" s="241" t="s">
        <v>309</v>
      </c>
      <c r="AG190" s="75"/>
      <c r="AJ190" s="79"/>
      <c r="AK190" s="79">
        <v>0</v>
      </c>
      <c r="BB190" s="242" t="s">
        <v>1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customHeight="1" x14ac:dyDescent="0.25">
      <c r="A191" s="60" t="s">
        <v>310</v>
      </c>
      <c r="B191" s="60" t="s">
        <v>311</v>
      </c>
      <c r="C191" s="34">
        <v>4301020220</v>
      </c>
      <c r="D191" s="558">
        <v>4680115880764</v>
      </c>
      <c r="E191" s="559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76</v>
      </c>
      <c r="L191" s="35"/>
      <c r="M191" s="36" t="s">
        <v>107</v>
      </c>
      <c r="N191" s="36"/>
      <c r="O191" s="35">
        <v>50</v>
      </c>
      <c r="P191" s="8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6"/>
      <c r="R191" s="556"/>
      <c r="S191" s="556"/>
      <c r="T191" s="557"/>
      <c r="U191" s="37"/>
      <c r="V191" s="37"/>
      <c r="W191" s="38" t="s">
        <v>69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/>
      <c r="AB191" s="66"/>
      <c r="AC191" s="243" t="s">
        <v>309</v>
      </c>
      <c r="AG191" s="75"/>
      <c r="AJ191" s="79"/>
      <c r="AK191" s="79">
        <v>0</v>
      </c>
      <c r="BB191" s="244" t="s">
        <v>1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571"/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72"/>
      <c r="P192" s="566" t="s">
        <v>71</v>
      </c>
      <c r="Q192" s="567"/>
      <c r="R192" s="567"/>
      <c r="S192" s="567"/>
      <c r="T192" s="567"/>
      <c r="U192" s="567"/>
      <c r="V192" s="568"/>
      <c r="W192" s="40" t="s">
        <v>72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x14ac:dyDescent="0.2">
      <c r="A193" s="565"/>
      <c r="B193" s="565"/>
      <c r="C193" s="565"/>
      <c r="D193" s="565"/>
      <c r="E193" s="565"/>
      <c r="F193" s="565"/>
      <c r="G193" s="565"/>
      <c r="H193" s="565"/>
      <c r="I193" s="565"/>
      <c r="J193" s="565"/>
      <c r="K193" s="565"/>
      <c r="L193" s="565"/>
      <c r="M193" s="565"/>
      <c r="N193" s="565"/>
      <c r="O193" s="572"/>
      <c r="P193" s="566" t="s">
        <v>71</v>
      </c>
      <c r="Q193" s="567"/>
      <c r="R193" s="567"/>
      <c r="S193" s="567"/>
      <c r="T193" s="567"/>
      <c r="U193" s="567"/>
      <c r="V193" s="568"/>
      <c r="W193" s="40" t="s">
        <v>69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customHeight="1" x14ac:dyDescent="0.25">
      <c r="A194" s="564" t="s">
        <v>64</v>
      </c>
      <c r="B194" s="565"/>
      <c r="C194" s="565"/>
      <c r="D194" s="565"/>
      <c r="E194" s="565"/>
      <c r="F194" s="565"/>
      <c r="G194" s="565"/>
      <c r="H194" s="565"/>
      <c r="I194" s="565"/>
      <c r="J194" s="565"/>
      <c r="K194" s="565"/>
      <c r="L194" s="565"/>
      <c r="M194" s="565"/>
      <c r="N194" s="565"/>
      <c r="O194" s="565"/>
      <c r="P194" s="565"/>
      <c r="Q194" s="565"/>
      <c r="R194" s="565"/>
      <c r="S194" s="565"/>
      <c r="T194" s="565"/>
      <c r="U194" s="565"/>
      <c r="V194" s="565"/>
      <c r="W194" s="565"/>
      <c r="X194" s="565"/>
      <c r="Y194" s="565"/>
      <c r="Z194" s="565"/>
      <c r="AA194" s="63"/>
      <c r="AB194" s="63"/>
      <c r="AC194" s="63"/>
    </row>
    <row r="195" spans="1:68" ht="27" customHeight="1" x14ac:dyDescent="0.25">
      <c r="A195" s="60" t="s">
        <v>312</v>
      </c>
      <c r="B195" s="60" t="s">
        <v>313</v>
      </c>
      <c r="C195" s="34">
        <v>4301031224</v>
      </c>
      <c r="D195" s="558">
        <v>4680115882683</v>
      </c>
      <c r="E195" s="559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111</v>
      </c>
      <c r="L195" s="35"/>
      <c r="M195" s="36" t="s">
        <v>68</v>
      </c>
      <c r="N195" s="36"/>
      <c r="O195" s="35">
        <v>40</v>
      </c>
      <c r="P195" s="6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6"/>
      <c r="R195" s="556"/>
      <c r="S195" s="556"/>
      <c r="T195" s="557"/>
      <c r="U195" s="37"/>
      <c r="V195" s="37"/>
      <c r="W195" s="38" t="s">
        <v>69</v>
      </c>
      <c r="X195" s="56">
        <v>300</v>
      </c>
      <c r="Y195" s="53">
        <f t="shared" ref="Y195:Y202" si="21">IFERROR(IF(X195="",0,CEILING((X195/$H195),1)*$H195),"")</f>
        <v>302.40000000000003</v>
      </c>
      <c r="Z195" s="39">
        <f>IFERROR(IF(Y195=0,"",ROUNDUP(Y195/H195,0)*0.00902),"")</f>
        <v>0.50512000000000001</v>
      </c>
      <c r="AA195" s="65"/>
      <c r="AB195" s="66"/>
      <c r="AC195" s="245" t="s">
        <v>314</v>
      </c>
      <c r="AG195" s="75"/>
      <c r="AJ195" s="79"/>
      <c r="AK195" s="79">
        <v>0</v>
      </c>
      <c r="BB195" s="246" t="s">
        <v>1</v>
      </c>
      <c r="BM195" s="75">
        <f t="shared" ref="BM195:BM202" si="22">IFERROR(X195*I195/H195,"0")</f>
        <v>311.66666666666663</v>
      </c>
      <c r="BN195" s="75">
        <f t="shared" ref="BN195:BN202" si="23">IFERROR(Y195*I195/H195,"0")</f>
        <v>314.16000000000003</v>
      </c>
      <c r="BO195" s="75">
        <f t="shared" ref="BO195:BO202" si="24">IFERROR(1/J195*(X195/H195),"0")</f>
        <v>0.42087542087542085</v>
      </c>
      <c r="BP195" s="75">
        <f t="shared" ref="BP195:BP202" si="25">IFERROR(1/J195*(Y195/H195),"0")</f>
        <v>0.42424242424242425</v>
      </c>
    </row>
    <row r="196" spans="1:68" ht="27" customHeight="1" x14ac:dyDescent="0.25">
      <c r="A196" s="60" t="s">
        <v>315</v>
      </c>
      <c r="B196" s="60" t="s">
        <v>316</v>
      </c>
      <c r="C196" s="34">
        <v>4301031230</v>
      </c>
      <c r="D196" s="558">
        <v>4680115882690</v>
      </c>
      <c r="E196" s="559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111</v>
      </c>
      <c r="L196" s="35"/>
      <c r="M196" s="36" t="s">
        <v>68</v>
      </c>
      <c r="N196" s="36"/>
      <c r="O196" s="35">
        <v>40</v>
      </c>
      <c r="P196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6"/>
      <c r="R196" s="556"/>
      <c r="S196" s="556"/>
      <c r="T196" s="557"/>
      <c r="U196" s="37"/>
      <c r="V196" s="37"/>
      <c r="W196" s="38" t="s">
        <v>69</v>
      </c>
      <c r="X196" s="56">
        <v>300</v>
      </c>
      <c r="Y196" s="53">
        <f t="shared" si="21"/>
        <v>302.40000000000003</v>
      </c>
      <c r="Z196" s="39">
        <f>IFERROR(IF(Y196=0,"",ROUNDUP(Y196/H196,0)*0.00902),"")</f>
        <v>0.50512000000000001</v>
      </c>
      <c r="AA196" s="65"/>
      <c r="AB196" s="66"/>
      <c r="AC196" s="247" t="s">
        <v>317</v>
      </c>
      <c r="AG196" s="75"/>
      <c r="AJ196" s="79"/>
      <c r="AK196" s="79">
        <v>0</v>
      </c>
      <c r="BB196" s="248" t="s">
        <v>1</v>
      </c>
      <c r="BM196" s="75">
        <f t="shared" si="22"/>
        <v>311.66666666666663</v>
      </c>
      <c r="BN196" s="75">
        <f t="shared" si="23"/>
        <v>314.16000000000003</v>
      </c>
      <c r="BO196" s="75">
        <f t="shared" si="24"/>
        <v>0.42087542087542085</v>
      </c>
      <c r="BP196" s="75">
        <f t="shared" si="25"/>
        <v>0.42424242424242425</v>
      </c>
    </row>
    <row r="197" spans="1:68" ht="27" customHeight="1" x14ac:dyDescent="0.25">
      <c r="A197" s="60" t="s">
        <v>318</v>
      </c>
      <c r="B197" s="60" t="s">
        <v>319</v>
      </c>
      <c r="C197" s="34">
        <v>4301031220</v>
      </c>
      <c r="D197" s="558">
        <v>4680115882669</v>
      </c>
      <c r="E197" s="559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111</v>
      </c>
      <c r="L197" s="35"/>
      <c r="M197" s="36" t="s">
        <v>68</v>
      </c>
      <c r="N197" s="36"/>
      <c r="O197" s="35">
        <v>40</v>
      </c>
      <c r="P197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6"/>
      <c r="R197" s="556"/>
      <c r="S197" s="556"/>
      <c r="T197" s="557"/>
      <c r="U197" s="37"/>
      <c r="V197" s="37"/>
      <c r="W197" s="38" t="s">
        <v>69</v>
      </c>
      <c r="X197" s="56">
        <v>400</v>
      </c>
      <c r="Y197" s="53">
        <f t="shared" si="21"/>
        <v>405</v>
      </c>
      <c r="Z197" s="39">
        <f>IFERROR(IF(Y197=0,"",ROUNDUP(Y197/H197,0)*0.00902),"")</f>
        <v>0.67649999999999999</v>
      </c>
      <c r="AA197" s="65"/>
      <c r="AB197" s="66"/>
      <c r="AC197" s="249" t="s">
        <v>320</v>
      </c>
      <c r="AG197" s="75"/>
      <c r="AJ197" s="79"/>
      <c r="AK197" s="79">
        <v>0</v>
      </c>
      <c r="BB197" s="250" t="s">
        <v>1</v>
      </c>
      <c r="BM197" s="75">
        <f t="shared" si="22"/>
        <v>415.55555555555554</v>
      </c>
      <c r="BN197" s="75">
        <f t="shared" si="23"/>
        <v>420.75</v>
      </c>
      <c r="BO197" s="75">
        <f t="shared" si="24"/>
        <v>0.5611672278338945</v>
      </c>
      <c r="BP197" s="75">
        <f t="shared" si="25"/>
        <v>0.56818181818181823</v>
      </c>
    </row>
    <row r="198" spans="1:68" ht="27" customHeight="1" x14ac:dyDescent="0.25">
      <c r="A198" s="60" t="s">
        <v>321</v>
      </c>
      <c r="B198" s="60" t="s">
        <v>322</v>
      </c>
      <c r="C198" s="34">
        <v>4301031221</v>
      </c>
      <c r="D198" s="558">
        <v>4680115882676</v>
      </c>
      <c r="E198" s="559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111</v>
      </c>
      <c r="L198" s="35"/>
      <c r="M198" s="36" t="s">
        <v>68</v>
      </c>
      <c r="N198" s="36"/>
      <c r="O198" s="35">
        <v>40</v>
      </c>
      <c r="P198" s="8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6"/>
      <c r="R198" s="556"/>
      <c r="S198" s="556"/>
      <c r="T198" s="557"/>
      <c r="U198" s="37"/>
      <c r="V198" s="37"/>
      <c r="W198" s="38" t="s">
        <v>69</v>
      </c>
      <c r="X198" s="56">
        <v>300</v>
      </c>
      <c r="Y198" s="53">
        <f t="shared" si="21"/>
        <v>302.40000000000003</v>
      </c>
      <c r="Z198" s="39">
        <f>IFERROR(IF(Y198=0,"",ROUNDUP(Y198/H198,0)*0.00902),"")</f>
        <v>0.50512000000000001</v>
      </c>
      <c r="AA198" s="65"/>
      <c r="AB198" s="66"/>
      <c r="AC198" s="251" t="s">
        <v>323</v>
      </c>
      <c r="AG198" s="75"/>
      <c r="AJ198" s="79"/>
      <c r="AK198" s="79">
        <v>0</v>
      </c>
      <c r="BB198" s="252" t="s">
        <v>1</v>
      </c>
      <c r="BM198" s="75">
        <f t="shared" si="22"/>
        <v>311.66666666666663</v>
      </c>
      <c r="BN198" s="75">
        <f t="shared" si="23"/>
        <v>314.16000000000003</v>
      </c>
      <c r="BO198" s="75">
        <f t="shared" si="24"/>
        <v>0.42087542087542085</v>
      </c>
      <c r="BP198" s="75">
        <f t="shared" si="25"/>
        <v>0.42424242424242425</v>
      </c>
    </row>
    <row r="199" spans="1:68" ht="27" customHeight="1" x14ac:dyDescent="0.25">
      <c r="A199" s="60" t="s">
        <v>324</v>
      </c>
      <c r="B199" s="60" t="s">
        <v>325</v>
      </c>
      <c r="C199" s="34">
        <v>4301031223</v>
      </c>
      <c r="D199" s="558">
        <v>4680115884014</v>
      </c>
      <c r="E199" s="559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67</v>
      </c>
      <c r="L199" s="35"/>
      <c r="M199" s="36" t="s">
        <v>68</v>
      </c>
      <c r="N199" s="36"/>
      <c r="O199" s="35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6"/>
      <c r="R199" s="556"/>
      <c r="S199" s="556"/>
      <c r="T199" s="557"/>
      <c r="U199" s="37"/>
      <c r="V199" s="37"/>
      <c r="W199" s="38" t="s">
        <v>69</v>
      </c>
      <c r="X199" s="56">
        <v>0</v>
      </c>
      <c r="Y199" s="53">
        <f t="shared" si="21"/>
        <v>0</v>
      </c>
      <c r="Z199" s="39" t="str">
        <f>IFERROR(IF(Y199=0,"",ROUNDUP(Y199/H199,0)*0.00502),"")</f>
        <v/>
      </c>
      <c r="AA199" s="65"/>
      <c r="AB199" s="66"/>
      <c r="AC199" s="253" t="s">
        <v>314</v>
      </c>
      <c r="AG199" s="75"/>
      <c r="AJ199" s="79"/>
      <c r="AK199" s="79">
        <v>0</v>
      </c>
      <c r="BB199" s="254" t="s">
        <v>1</v>
      </c>
      <c r="BM199" s="75">
        <f t="shared" si="22"/>
        <v>0</v>
      </c>
      <c r="BN199" s="75">
        <f t="shared" si="23"/>
        <v>0</v>
      </c>
      <c r="BO199" s="75">
        <f t="shared" si="24"/>
        <v>0</v>
      </c>
      <c r="BP199" s="75">
        <f t="shared" si="25"/>
        <v>0</v>
      </c>
    </row>
    <row r="200" spans="1:68" ht="27" customHeight="1" x14ac:dyDescent="0.25">
      <c r="A200" s="60" t="s">
        <v>326</v>
      </c>
      <c r="B200" s="60" t="s">
        <v>327</v>
      </c>
      <c r="C200" s="34">
        <v>4301031222</v>
      </c>
      <c r="D200" s="558">
        <v>4680115884007</v>
      </c>
      <c r="E200" s="559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67</v>
      </c>
      <c r="L200" s="35"/>
      <c r="M200" s="36" t="s">
        <v>68</v>
      </c>
      <c r="N200" s="36"/>
      <c r="O200" s="35">
        <v>40</v>
      </c>
      <c r="P200" s="8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6"/>
      <c r="R200" s="556"/>
      <c r="S200" s="556"/>
      <c r="T200" s="557"/>
      <c r="U200" s="37"/>
      <c r="V200" s="37"/>
      <c r="W200" s="38" t="s">
        <v>69</v>
      </c>
      <c r="X200" s="56">
        <v>0</v>
      </c>
      <c r="Y200" s="53">
        <f t="shared" si="21"/>
        <v>0</v>
      </c>
      <c r="Z200" s="39" t="str">
        <f>IFERROR(IF(Y200=0,"",ROUNDUP(Y200/H200,0)*0.00502),"")</f>
        <v/>
      </c>
      <c r="AA200" s="65"/>
      <c r="AB200" s="66"/>
      <c r="AC200" s="255" t="s">
        <v>317</v>
      </c>
      <c r="AG200" s="75"/>
      <c r="AJ200" s="79"/>
      <c r="AK200" s="79">
        <v>0</v>
      </c>
      <c r="BB200" s="256" t="s">
        <v>1</v>
      </c>
      <c r="BM200" s="75">
        <f t="shared" si="22"/>
        <v>0</v>
      </c>
      <c r="BN200" s="75">
        <f t="shared" si="23"/>
        <v>0</v>
      </c>
      <c r="BO200" s="75">
        <f t="shared" si="24"/>
        <v>0</v>
      </c>
      <c r="BP200" s="75">
        <f t="shared" si="25"/>
        <v>0</v>
      </c>
    </row>
    <row r="201" spans="1:68" ht="27" customHeight="1" x14ac:dyDescent="0.25">
      <c r="A201" s="60" t="s">
        <v>328</v>
      </c>
      <c r="B201" s="60" t="s">
        <v>329</v>
      </c>
      <c r="C201" s="34">
        <v>4301031229</v>
      </c>
      <c r="D201" s="558">
        <v>4680115884038</v>
      </c>
      <c r="E201" s="559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67</v>
      </c>
      <c r="L201" s="35"/>
      <c r="M201" s="36" t="s">
        <v>68</v>
      </c>
      <c r="N201" s="36"/>
      <c r="O201" s="35">
        <v>40</v>
      </c>
      <c r="P201" s="8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6"/>
      <c r="R201" s="556"/>
      <c r="S201" s="556"/>
      <c r="T201" s="557"/>
      <c r="U201" s="37"/>
      <c r="V201" s="37"/>
      <c r="W201" s="38" t="s">
        <v>69</v>
      </c>
      <c r="X201" s="56">
        <v>0</v>
      </c>
      <c r="Y201" s="53">
        <f t="shared" si="21"/>
        <v>0</v>
      </c>
      <c r="Z201" s="39" t="str">
        <f>IFERROR(IF(Y201=0,"",ROUNDUP(Y201/H201,0)*0.00502),"")</f>
        <v/>
      </c>
      <c r="AA201" s="65"/>
      <c r="AB201" s="66"/>
      <c r="AC201" s="257" t="s">
        <v>320</v>
      </c>
      <c r="AG201" s="75"/>
      <c r="AJ201" s="79"/>
      <c r="AK201" s="79">
        <v>0</v>
      </c>
      <c r="BB201" s="258" t="s">
        <v>1</v>
      </c>
      <c r="BM201" s="75">
        <f t="shared" si="22"/>
        <v>0</v>
      </c>
      <c r="BN201" s="75">
        <f t="shared" si="23"/>
        <v>0</v>
      </c>
      <c r="BO201" s="75">
        <f t="shared" si="24"/>
        <v>0</v>
      </c>
      <c r="BP201" s="75">
        <f t="shared" si="25"/>
        <v>0</v>
      </c>
    </row>
    <row r="202" spans="1:68" ht="27" customHeight="1" x14ac:dyDescent="0.25">
      <c r="A202" s="60" t="s">
        <v>330</v>
      </c>
      <c r="B202" s="60" t="s">
        <v>331</v>
      </c>
      <c r="C202" s="34">
        <v>4301031225</v>
      </c>
      <c r="D202" s="558">
        <v>4680115884021</v>
      </c>
      <c r="E202" s="559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67</v>
      </c>
      <c r="L202" s="35"/>
      <c r="M202" s="36" t="s">
        <v>68</v>
      </c>
      <c r="N202" s="36"/>
      <c r="O202" s="35">
        <v>40</v>
      </c>
      <c r="P202" s="8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6"/>
      <c r="R202" s="556"/>
      <c r="S202" s="556"/>
      <c r="T202" s="557"/>
      <c r="U202" s="37"/>
      <c r="V202" s="37"/>
      <c r="W202" s="38" t="s">
        <v>69</v>
      </c>
      <c r="X202" s="56">
        <v>0</v>
      </c>
      <c r="Y202" s="53">
        <f t="shared" si="21"/>
        <v>0</v>
      </c>
      <c r="Z202" s="39" t="str">
        <f>IFERROR(IF(Y202=0,"",ROUNDUP(Y202/H202,0)*0.00502),"")</f>
        <v/>
      </c>
      <c r="AA202" s="65"/>
      <c r="AB202" s="66"/>
      <c r="AC202" s="259" t="s">
        <v>323</v>
      </c>
      <c r="AG202" s="75"/>
      <c r="AJ202" s="79"/>
      <c r="AK202" s="79">
        <v>0</v>
      </c>
      <c r="BB202" s="260" t="s">
        <v>1</v>
      </c>
      <c r="BM202" s="75">
        <f t="shared" si="22"/>
        <v>0</v>
      </c>
      <c r="BN202" s="75">
        <f t="shared" si="23"/>
        <v>0</v>
      </c>
      <c r="BO202" s="75">
        <f t="shared" si="24"/>
        <v>0</v>
      </c>
      <c r="BP202" s="75">
        <f t="shared" si="25"/>
        <v>0</v>
      </c>
    </row>
    <row r="203" spans="1:68" x14ac:dyDescent="0.2">
      <c r="A203" s="571"/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72"/>
      <c r="P203" s="566" t="s">
        <v>71</v>
      </c>
      <c r="Q203" s="567"/>
      <c r="R203" s="567"/>
      <c r="S203" s="567"/>
      <c r="T203" s="567"/>
      <c r="U203" s="567"/>
      <c r="V203" s="568"/>
      <c r="W203" s="40" t="s">
        <v>72</v>
      </c>
      <c r="X203" s="41">
        <f>IFERROR(X195/H195,"0")+IFERROR(X196/H196,"0")+IFERROR(X197/H197,"0")+IFERROR(X198/H198,"0")+IFERROR(X199/H199,"0")+IFERROR(X200/H200,"0")+IFERROR(X201/H201,"0")+IFERROR(X202/H202,"0")</f>
        <v>240.7407407407407</v>
      </c>
      <c r="Y203" s="41">
        <f>IFERROR(Y195/H195,"0")+IFERROR(Y196/H196,"0")+IFERROR(Y197/H197,"0")+IFERROR(Y198/H198,"0")+IFERROR(Y199/H199,"0")+IFERROR(Y200/H200,"0")+IFERROR(Y201/H201,"0")+IFERROR(Y202/H202,"0")</f>
        <v>243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2.1918600000000001</v>
      </c>
      <c r="AA203" s="64"/>
      <c r="AB203" s="64"/>
      <c r="AC203" s="64"/>
    </row>
    <row r="204" spans="1:68" x14ac:dyDescent="0.2">
      <c r="A204" s="565"/>
      <c r="B204" s="565"/>
      <c r="C204" s="565"/>
      <c r="D204" s="565"/>
      <c r="E204" s="565"/>
      <c r="F204" s="565"/>
      <c r="G204" s="565"/>
      <c r="H204" s="565"/>
      <c r="I204" s="565"/>
      <c r="J204" s="565"/>
      <c r="K204" s="565"/>
      <c r="L204" s="565"/>
      <c r="M204" s="565"/>
      <c r="N204" s="565"/>
      <c r="O204" s="572"/>
      <c r="P204" s="566" t="s">
        <v>71</v>
      </c>
      <c r="Q204" s="567"/>
      <c r="R204" s="567"/>
      <c r="S204" s="567"/>
      <c r="T204" s="567"/>
      <c r="U204" s="567"/>
      <c r="V204" s="568"/>
      <c r="W204" s="40" t="s">
        <v>69</v>
      </c>
      <c r="X204" s="41">
        <f>IFERROR(SUM(X195:X202),"0")</f>
        <v>1300</v>
      </c>
      <c r="Y204" s="41">
        <f>IFERROR(SUM(Y195:Y202),"0")</f>
        <v>1312.2</v>
      </c>
      <c r="Z204" s="40"/>
      <c r="AA204" s="64"/>
      <c r="AB204" s="64"/>
      <c r="AC204" s="64"/>
    </row>
    <row r="205" spans="1:68" ht="14.25" customHeight="1" x14ac:dyDescent="0.25">
      <c r="A205" s="564" t="s">
        <v>73</v>
      </c>
      <c r="B205" s="565"/>
      <c r="C205" s="565"/>
      <c r="D205" s="565"/>
      <c r="E205" s="565"/>
      <c r="F205" s="565"/>
      <c r="G205" s="565"/>
      <c r="H205" s="565"/>
      <c r="I205" s="565"/>
      <c r="J205" s="565"/>
      <c r="K205" s="565"/>
      <c r="L205" s="565"/>
      <c r="M205" s="565"/>
      <c r="N205" s="565"/>
      <c r="O205" s="565"/>
      <c r="P205" s="565"/>
      <c r="Q205" s="565"/>
      <c r="R205" s="565"/>
      <c r="S205" s="565"/>
      <c r="T205" s="565"/>
      <c r="U205" s="565"/>
      <c r="V205" s="565"/>
      <c r="W205" s="565"/>
      <c r="X205" s="565"/>
      <c r="Y205" s="565"/>
      <c r="Z205" s="565"/>
      <c r="AA205" s="63"/>
      <c r="AB205" s="63"/>
      <c r="AC205" s="63"/>
    </row>
    <row r="206" spans="1:68" ht="27" customHeight="1" x14ac:dyDescent="0.25">
      <c r="A206" s="60" t="s">
        <v>332</v>
      </c>
      <c r="B206" s="60" t="s">
        <v>333</v>
      </c>
      <c r="C206" s="34">
        <v>4301051408</v>
      </c>
      <c r="D206" s="558">
        <v>4680115881594</v>
      </c>
      <c r="E206" s="559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106</v>
      </c>
      <c r="L206" s="35"/>
      <c r="M206" s="36" t="s">
        <v>77</v>
      </c>
      <c r="N206" s="36"/>
      <c r="O206" s="35">
        <v>40</v>
      </c>
      <c r="P206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6"/>
      <c r="R206" s="556"/>
      <c r="S206" s="556"/>
      <c r="T206" s="557"/>
      <c r="U206" s="37"/>
      <c r="V206" s="37"/>
      <c r="W206" s="38" t="s">
        <v>69</v>
      </c>
      <c r="X206" s="56">
        <v>150</v>
      </c>
      <c r="Y206" s="53">
        <f t="shared" ref="Y206:Y214" si="26">IFERROR(IF(X206="",0,CEILING((X206/$H206),1)*$H206),"")</f>
        <v>153.9</v>
      </c>
      <c r="Z206" s="39">
        <f>IFERROR(IF(Y206=0,"",ROUNDUP(Y206/H206,0)*0.01898),"")</f>
        <v>0.36062</v>
      </c>
      <c r="AA206" s="65"/>
      <c r="AB206" s="66"/>
      <c r="AC206" s="261" t="s">
        <v>334</v>
      </c>
      <c r="AG206" s="75"/>
      <c r="AJ206" s="79"/>
      <c r="AK206" s="79">
        <v>0</v>
      </c>
      <c r="BB206" s="262" t="s">
        <v>1</v>
      </c>
      <c r="BM206" s="75">
        <f t="shared" ref="BM206:BM214" si="27">IFERROR(X206*I206/H206,"0")</f>
        <v>159.61111111111111</v>
      </c>
      <c r="BN206" s="75">
        <f t="shared" ref="BN206:BN214" si="28">IFERROR(Y206*I206/H206,"0")</f>
        <v>163.761</v>
      </c>
      <c r="BO206" s="75">
        <f t="shared" ref="BO206:BO214" si="29">IFERROR(1/J206*(X206/H206),"0")</f>
        <v>0.28935185185185186</v>
      </c>
      <c r="BP206" s="75">
        <f t="shared" ref="BP206:BP214" si="30">IFERROR(1/J206*(Y206/H206),"0")</f>
        <v>0.296875</v>
      </c>
    </row>
    <row r="207" spans="1:68" ht="27" customHeight="1" x14ac:dyDescent="0.25">
      <c r="A207" s="60" t="s">
        <v>335</v>
      </c>
      <c r="B207" s="60" t="s">
        <v>336</v>
      </c>
      <c r="C207" s="34">
        <v>4301051411</v>
      </c>
      <c r="D207" s="558">
        <v>4680115881617</v>
      </c>
      <c r="E207" s="559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106</v>
      </c>
      <c r="L207" s="35"/>
      <c r="M207" s="36" t="s">
        <v>77</v>
      </c>
      <c r="N207" s="36"/>
      <c r="O207" s="35">
        <v>40</v>
      </c>
      <c r="P207" s="7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6"/>
      <c r="R207" s="556"/>
      <c r="S207" s="556"/>
      <c r="T207" s="557"/>
      <c r="U207" s="37"/>
      <c r="V207" s="37"/>
      <c r="W207" s="38" t="s">
        <v>69</v>
      </c>
      <c r="X207" s="56">
        <v>100</v>
      </c>
      <c r="Y207" s="53">
        <f t="shared" si="26"/>
        <v>105.3</v>
      </c>
      <c r="Z207" s="39">
        <f>IFERROR(IF(Y207=0,"",ROUNDUP(Y207/H207,0)*0.01898),"")</f>
        <v>0.24674000000000001</v>
      </c>
      <c r="AA207" s="65"/>
      <c r="AB207" s="66"/>
      <c r="AC207" s="263" t="s">
        <v>337</v>
      </c>
      <c r="AG207" s="75"/>
      <c r="AJ207" s="79"/>
      <c r="AK207" s="79">
        <v>0</v>
      </c>
      <c r="BB207" s="264" t="s">
        <v>1</v>
      </c>
      <c r="BM207" s="75">
        <f t="shared" si="27"/>
        <v>106.1851851851852</v>
      </c>
      <c r="BN207" s="75">
        <f t="shared" si="28"/>
        <v>111.81300000000002</v>
      </c>
      <c r="BO207" s="75">
        <f t="shared" si="29"/>
        <v>0.19290123456790123</v>
      </c>
      <c r="BP207" s="75">
        <f t="shared" si="30"/>
        <v>0.203125</v>
      </c>
    </row>
    <row r="208" spans="1:68" ht="16.5" customHeight="1" x14ac:dyDescent="0.25">
      <c r="A208" s="60" t="s">
        <v>338</v>
      </c>
      <c r="B208" s="60" t="s">
        <v>339</v>
      </c>
      <c r="C208" s="34">
        <v>4301051656</v>
      </c>
      <c r="D208" s="558">
        <v>4680115880573</v>
      </c>
      <c r="E208" s="559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106</v>
      </c>
      <c r="L208" s="35"/>
      <c r="M208" s="36" t="s">
        <v>77</v>
      </c>
      <c r="N208" s="36"/>
      <c r="O208" s="35">
        <v>45</v>
      </c>
      <c r="P208" s="6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6"/>
      <c r="R208" s="556"/>
      <c r="S208" s="556"/>
      <c r="T208" s="557"/>
      <c r="U208" s="37"/>
      <c r="V208" s="37"/>
      <c r="W208" s="38" t="s">
        <v>69</v>
      </c>
      <c r="X208" s="56">
        <v>150</v>
      </c>
      <c r="Y208" s="53">
        <f t="shared" si="26"/>
        <v>156.6</v>
      </c>
      <c r="Z208" s="39">
        <f>IFERROR(IF(Y208=0,"",ROUNDUP(Y208/H208,0)*0.01898),"")</f>
        <v>0.34164</v>
      </c>
      <c r="AA208" s="65"/>
      <c r="AB208" s="66"/>
      <c r="AC208" s="265" t="s">
        <v>340</v>
      </c>
      <c r="AG208" s="75"/>
      <c r="AJ208" s="79"/>
      <c r="AK208" s="79">
        <v>0</v>
      </c>
      <c r="BB208" s="266" t="s">
        <v>1</v>
      </c>
      <c r="BM208" s="75">
        <f t="shared" si="27"/>
        <v>158.94827586206898</v>
      </c>
      <c r="BN208" s="75">
        <f t="shared" si="28"/>
        <v>165.94200000000001</v>
      </c>
      <c r="BO208" s="75">
        <f t="shared" si="29"/>
        <v>0.26939655172413796</v>
      </c>
      <c r="BP208" s="75">
        <f t="shared" si="30"/>
        <v>0.28125</v>
      </c>
    </row>
    <row r="209" spans="1:68" ht="27" customHeight="1" x14ac:dyDescent="0.25">
      <c r="A209" s="60" t="s">
        <v>341</v>
      </c>
      <c r="B209" s="60" t="s">
        <v>342</v>
      </c>
      <c r="C209" s="34">
        <v>4301051407</v>
      </c>
      <c r="D209" s="558">
        <v>4680115882195</v>
      </c>
      <c r="E209" s="559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76</v>
      </c>
      <c r="L209" s="35"/>
      <c r="M209" s="36" t="s">
        <v>77</v>
      </c>
      <c r="N209" s="36"/>
      <c r="O209" s="35">
        <v>40</v>
      </c>
      <c r="P209" s="6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6"/>
      <c r="R209" s="556"/>
      <c r="S209" s="556"/>
      <c r="T209" s="557"/>
      <c r="U209" s="37"/>
      <c r="V209" s="37"/>
      <c r="W209" s="38" t="s">
        <v>69</v>
      </c>
      <c r="X209" s="56">
        <v>150</v>
      </c>
      <c r="Y209" s="53">
        <f t="shared" si="26"/>
        <v>151.19999999999999</v>
      </c>
      <c r="Z209" s="39">
        <f t="shared" ref="Z209:Z214" si="31">IFERROR(IF(Y209=0,"",ROUNDUP(Y209/H209,0)*0.00651),"")</f>
        <v>0.41012999999999999</v>
      </c>
      <c r="AA209" s="65"/>
      <c r="AB209" s="66"/>
      <c r="AC209" s="267" t="s">
        <v>334</v>
      </c>
      <c r="AG209" s="75"/>
      <c r="AJ209" s="79"/>
      <c r="AK209" s="79">
        <v>0</v>
      </c>
      <c r="BB209" s="268" t="s">
        <v>1</v>
      </c>
      <c r="BM209" s="75">
        <f t="shared" si="27"/>
        <v>166.875</v>
      </c>
      <c r="BN209" s="75">
        <f t="shared" si="28"/>
        <v>168.20999999999998</v>
      </c>
      <c r="BO209" s="75">
        <f t="shared" si="29"/>
        <v>0.34340659340659341</v>
      </c>
      <c r="BP209" s="75">
        <f t="shared" si="30"/>
        <v>0.3461538461538462</v>
      </c>
    </row>
    <row r="210" spans="1:68" ht="27" customHeight="1" x14ac:dyDescent="0.25">
      <c r="A210" s="60" t="s">
        <v>343</v>
      </c>
      <c r="B210" s="60" t="s">
        <v>344</v>
      </c>
      <c r="C210" s="34">
        <v>4301051752</v>
      </c>
      <c r="D210" s="558">
        <v>4680115882607</v>
      </c>
      <c r="E210" s="559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76</v>
      </c>
      <c r="L210" s="35"/>
      <c r="M210" s="36" t="s">
        <v>93</v>
      </c>
      <c r="N210" s="36"/>
      <c r="O210" s="35">
        <v>45</v>
      </c>
      <c r="P210" s="6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6"/>
      <c r="R210" s="556"/>
      <c r="S210" s="556"/>
      <c r="T210" s="557"/>
      <c r="U210" s="37"/>
      <c r="V210" s="37"/>
      <c r="W210" s="38" t="s">
        <v>69</v>
      </c>
      <c r="X210" s="56">
        <v>0</v>
      </c>
      <c r="Y210" s="53">
        <f t="shared" si="26"/>
        <v>0</v>
      </c>
      <c r="Z210" s="39" t="str">
        <f t="shared" si="31"/>
        <v/>
      </c>
      <c r="AA210" s="65"/>
      <c r="AB210" s="66"/>
      <c r="AC210" s="269" t="s">
        <v>345</v>
      </c>
      <c r="AG210" s="75"/>
      <c r="AJ210" s="79"/>
      <c r="AK210" s="79">
        <v>0</v>
      </c>
      <c r="BB210" s="270" t="s">
        <v>1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346</v>
      </c>
      <c r="B211" s="60" t="s">
        <v>347</v>
      </c>
      <c r="C211" s="34">
        <v>4301051666</v>
      </c>
      <c r="D211" s="558">
        <v>4680115880092</v>
      </c>
      <c r="E211" s="559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45</v>
      </c>
      <c r="P211" s="7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6"/>
      <c r="R211" s="556"/>
      <c r="S211" s="556"/>
      <c r="T211" s="557"/>
      <c r="U211" s="37"/>
      <c r="V211" s="37"/>
      <c r="W211" s="38" t="s">
        <v>69</v>
      </c>
      <c r="X211" s="56">
        <v>450</v>
      </c>
      <c r="Y211" s="53">
        <f t="shared" si="26"/>
        <v>451.2</v>
      </c>
      <c r="Z211" s="39">
        <f t="shared" si="31"/>
        <v>1.2238800000000001</v>
      </c>
      <c r="AA211" s="65"/>
      <c r="AB211" s="66"/>
      <c r="AC211" s="271" t="s">
        <v>340</v>
      </c>
      <c r="AG211" s="75"/>
      <c r="AJ211" s="79"/>
      <c r="AK211" s="79">
        <v>0</v>
      </c>
      <c r="BB211" s="272" t="s">
        <v>1</v>
      </c>
      <c r="BM211" s="75">
        <f t="shared" si="27"/>
        <v>497.25000000000006</v>
      </c>
      <c r="BN211" s="75">
        <f t="shared" si="28"/>
        <v>498.57600000000002</v>
      </c>
      <c r="BO211" s="75">
        <f t="shared" si="29"/>
        <v>1.0302197802197803</v>
      </c>
      <c r="BP211" s="75">
        <f t="shared" si="30"/>
        <v>1.0329670329670331</v>
      </c>
    </row>
    <row r="212" spans="1:68" ht="27" customHeight="1" x14ac:dyDescent="0.25">
      <c r="A212" s="60" t="s">
        <v>348</v>
      </c>
      <c r="B212" s="60" t="s">
        <v>349</v>
      </c>
      <c r="C212" s="34">
        <v>4301051668</v>
      </c>
      <c r="D212" s="558">
        <v>4680115880221</v>
      </c>
      <c r="E212" s="559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76</v>
      </c>
      <c r="L212" s="35"/>
      <c r="M212" s="36" t="s">
        <v>77</v>
      </c>
      <c r="N212" s="36"/>
      <c r="O212" s="35">
        <v>45</v>
      </c>
      <c r="P212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6"/>
      <c r="R212" s="556"/>
      <c r="S212" s="556"/>
      <c r="T212" s="557"/>
      <c r="U212" s="37"/>
      <c r="V212" s="37"/>
      <c r="W212" s="38" t="s">
        <v>69</v>
      </c>
      <c r="X212" s="56">
        <v>450</v>
      </c>
      <c r="Y212" s="53">
        <f t="shared" si="26"/>
        <v>451.2</v>
      </c>
      <c r="Z212" s="39">
        <f t="shared" si="31"/>
        <v>1.2238800000000001</v>
      </c>
      <c r="AA212" s="65"/>
      <c r="AB212" s="66"/>
      <c r="AC212" s="273" t="s">
        <v>340</v>
      </c>
      <c r="AG212" s="75"/>
      <c r="AJ212" s="79"/>
      <c r="AK212" s="79">
        <v>0</v>
      </c>
      <c r="BB212" s="274" t="s">
        <v>1</v>
      </c>
      <c r="BM212" s="75">
        <f t="shared" si="27"/>
        <v>497.25000000000006</v>
      </c>
      <c r="BN212" s="75">
        <f t="shared" si="28"/>
        <v>498.57600000000002</v>
      </c>
      <c r="BO212" s="75">
        <f t="shared" si="29"/>
        <v>1.0302197802197803</v>
      </c>
      <c r="BP212" s="75">
        <f t="shared" si="30"/>
        <v>1.0329670329670331</v>
      </c>
    </row>
    <row r="213" spans="1:68" ht="27" customHeight="1" x14ac:dyDescent="0.25">
      <c r="A213" s="60" t="s">
        <v>350</v>
      </c>
      <c r="B213" s="60" t="s">
        <v>351</v>
      </c>
      <c r="C213" s="34">
        <v>4301051945</v>
      </c>
      <c r="D213" s="558">
        <v>4680115880504</v>
      </c>
      <c r="E213" s="559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93</v>
      </c>
      <c r="N213" s="36"/>
      <c r="O213" s="35">
        <v>40</v>
      </c>
      <c r="P213" s="5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6"/>
      <c r="R213" s="556"/>
      <c r="S213" s="556"/>
      <c r="T213" s="557"/>
      <c r="U213" s="37"/>
      <c r="V213" s="37"/>
      <c r="W213" s="38" t="s">
        <v>69</v>
      </c>
      <c r="X213" s="56">
        <v>250</v>
      </c>
      <c r="Y213" s="53">
        <f t="shared" si="26"/>
        <v>252</v>
      </c>
      <c r="Z213" s="39">
        <f t="shared" si="31"/>
        <v>0.68354999999999999</v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si="27"/>
        <v>276.25</v>
      </c>
      <c r="BN213" s="75">
        <f t="shared" si="28"/>
        <v>278.46000000000004</v>
      </c>
      <c r="BO213" s="75">
        <f t="shared" si="29"/>
        <v>0.57234432234432242</v>
      </c>
      <c r="BP213" s="75">
        <f t="shared" si="30"/>
        <v>0.57692307692307698</v>
      </c>
    </row>
    <row r="214" spans="1:68" ht="27" customHeight="1" x14ac:dyDescent="0.25">
      <c r="A214" s="60" t="s">
        <v>353</v>
      </c>
      <c r="B214" s="60" t="s">
        <v>354</v>
      </c>
      <c r="C214" s="34">
        <v>4301051410</v>
      </c>
      <c r="D214" s="558">
        <v>4680115882164</v>
      </c>
      <c r="E214" s="559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40</v>
      </c>
      <c r="P214" s="8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6"/>
      <c r="R214" s="556"/>
      <c r="S214" s="556"/>
      <c r="T214" s="557"/>
      <c r="U214" s="37"/>
      <c r="V214" s="37"/>
      <c r="W214" s="38" t="s">
        <v>69</v>
      </c>
      <c r="X214" s="56">
        <v>250</v>
      </c>
      <c r="Y214" s="53">
        <f t="shared" si="26"/>
        <v>252</v>
      </c>
      <c r="Z214" s="39">
        <f t="shared" si="31"/>
        <v>0.68354999999999999</v>
      </c>
      <c r="AA214" s="65"/>
      <c r="AB214" s="66"/>
      <c r="AC214" s="277" t="s">
        <v>337</v>
      </c>
      <c r="AG214" s="75"/>
      <c r="AJ214" s="79"/>
      <c r="AK214" s="79">
        <v>0</v>
      </c>
      <c r="BB214" s="278" t="s">
        <v>1</v>
      </c>
      <c r="BM214" s="75">
        <f t="shared" si="27"/>
        <v>276.875</v>
      </c>
      <c r="BN214" s="75">
        <f t="shared" si="28"/>
        <v>279.09000000000003</v>
      </c>
      <c r="BO214" s="75">
        <f t="shared" si="29"/>
        <v>0.57234432234432242</v>
      </c>
      <c r="BP214" s="75">
        <f t="shared" si="30"/>
        <v>0.57692307692307698</v>
      </c>
    </row>
    <row r="215" spans="1:68" x14ac:dyDescent="0.2">
      <c r="A215" s="571"/>
      <c r="B215" s="565"/>
      <c r="C215" s="565"/>
      <c r="D215" s="565"/>
      <c r="E215" s="565"/>
      <c r="F215" s="565"/>
      <c r="G215" s="565"/>
      <c r="H215" s="565"/>
      <c r="I215" s="565"/>
      <c r="J215" s="565"/>
      <c r="K215" s="565"/>
      <c r="L215" s="565"/>
      <c r="M215" s="565"/>
      <c r="N215" s="565"/>
      <c r="O215" s="572"/>
      <c r="P215" s="566" t="s">
        <v>71</v>
      </c>
      <c r="Q215" s="567"/>
      <c r="R215" s="567"/>
      <c r="S215" s="567"/>
      <c r="T215" s="567"/>
      <c r="U215" s="567"/>
      <c r="V215" s="568"/>
      <c r="W215" s="40" t="s">
        <v>72</v>
      </c>
      <c r="X215" s="41">
        <f>IFERROR(X206/H206,"0")+IFERROR(X207/H207,"0")+IFERROR(X208/H208,"0")+IFERROR(X209/H209,"0")+IFERROR(X210/H210,"0")+IFERROR(X211/H211,"0")+IFERROR(X212/H212,"0")+IFERROR(X213/H213,"0")+IFERROR(X214/H214,"0")</f>
        <v>693.93891017454234</v>
      </c>
      <c r="Y215" s="41">
        <f>IFERROR(Y206/H206,"0")+IFERROR(Y207/H207,"0")+IFERROR(Y208/H208,"0")+IFERROR(Y209/H209,"0")+IFERROR(Y210/H210,"0")+IFERROR(Y211/H211,"0")+IFERROR(Y212/H212,"0")+IFERROR(Y213/H213,"0")+IFERROR(Y214/H214,"0")</f>
        <v>699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5.1739900000000008</v>
      </c>
      <c r="AA215" s="64"/>
      <c r="AB215" s="64"/>
      <c r="AC215" s="64"/>
    </row>
    <row r="216" spans="1:68" x14ac:dyDescent="0.2">
      <c r="A216" s="565"/>
      <c r="B216" s="565"/>
      <c r="C216" s="565"/>
      <c r="D216" s="565"/>
      <c r="E216" s="565"/>
      <c r="F216" s="565"/>
      <c r="G216" s="565"/>
      <c r="H216" s="565"/>
      <c r="I216" s="565"/>
      <c r="J216" s="565"/>
      <c r="K216" s="565"/>
      <c r="L216" s="565"/>
      <c r="M216" s="565"/>
      <c r="N216" s="565"/>
      <c r="O216" s="572"/>
      <c r="P216" s="566" t="s">
        <v>71</v>
      </c>
      <c r="Q216" s="567"/>
      <c r="R216" s="567"/>
      <c r="S216" s="567"/>
      <c r="T216" s="567"/>
      <c r="U216" s="567"/>
      <c r="V216" s="568"/>
      <c r="W216" s="40" t="s">
        <v>69</v>
      </c>
      <c r="X216" s="41">
        <f>IFERROR(SUM(X206:X214),"0")</f>
        <v>1950</v>
      </c>
      <c r="Y216" s="41">
        <f>IFERROR(SUM(Y206:Y214),"0")</f>
        <v>1973.4</v>
      </c>
      <c r="Z216" s="40"/>
      <c r="AA216" s="64"/>
      <c r="AB216" s="64"/>
      <c r="AC216" s="64"/>
    </row>
    <row r="217" spans="1:68" ht="14.25" customHeight="1" x14ac:dyDescent="0.25">
      <c r="A217" s="564" t="s">
        <v>174</v>
      </c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65"/>
      <c r="P217" s="565"/>
      <c r="Q217" s="565"/>
      <c r="R217" s="565"/>
      <c r="S217" s="565"/>
      <c r="T217" s="565"/>
      <c r="U217" s="565"/>
      <c r="V217" s="565"/>
      <c r="W217" s="565"/>
      <c r="X217" s="565"/>
      <c r="Y217" s="565"/>
      <c r="Z217" s="565"/>
      <c r="AA217" s="63"/>
      <c r="AB217" s="63"/>
      <c r="AC217" s="63"/>
    </row>
    <row r="218" spans="1:68" ht="27" customHeight="1" x14ac:dyDescent="0.25">
      <c r="A218" s="60" t="s">
        <v>355</v>
      </c>
      <c r="B218" s="60" t="s">
        <v>356</v>
      </c>
      <c r="C218" s="34">
        <v>4301060463</v>
      </c>
      <c r="D218" s="558">
        <v>4680115880818</v>
      </c>
      <c r="E218" s="559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76</v>
      </c>
      <c r="L218" s="35"/>
      <c r="M218" s="36" t="s">
        <v>93</v>
      </c>
      <c r="N218" s="36"/>
      <c r="O218" s="35">
        <v>40</v>
      </c>
      <c r="P218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6"/>
      <c r="R218" s="556"/>
      <c r="S218" s="556"/>
      <c r="T218" s="557"/>
      <c r="U218" s="37"/>
      <c r="V218" s="37"/>
      <c r="W218" s="38" t="s">
        <v>69</v>
      </c>
      <c r="X218" s="56">
        <v>0</v>
      </c>
      <c r="Y218" s="53">
        <f>IFERROR(IF(X218="",0,CEILING((X218/$H218),1)*$H218),"")</f>
        <v>0</v>
      </c>
      <c r="Z218" s="39" t="str">
        <f>IFERROR(IF(Y218=0,"",ROUNDUP(Y218/H218,0)*0.00651),"")</f>
        <v/>
      </c>
      <c r="AA218" s="65"/>
      <c r="AB218" s="66"/>
      <c r="AC218" s="279" t="s">
        <v>357</v>
      </c>
      <c r="AG218" s="75"/>
      <c r="AJ218" s="79"/>
      <c r="AK218" s="79">
        <v>0</v>
      </c>
      <c r="BB218" s="280" t="s">
        <v>1</v>
      </c>
      <c r="BM218" s="75">
        <f>IFERROR(X218*I218/H218,"0")</f>
        <v>0</v>
      </c>
      <c r="BN218" s="75">
        <f>IFERROR(Y218*I218/H218,"0")</f>
        <v>0</v>
      </c>
      <c r="BO218" s="75">
        <f>IFERROR(1/J218*(X218/H218),"0")</f>
        <v>0</v>
      </c>
      <c r="BP218" s="75">
        <f>IFERROR(1/J218*(Y218/H218),"0")</f>
        <v>0</v>
      </c>
    </row>
    <row r="219" spans="1:68" ht="27" customHeight="1" x14ac:dyDescent="0.25">
      <c r="A219" s="60" t="s">
        <v>358</v>
      </c>
      <c r="B219" s="60" t="s">
        <v>359</v>
      </c>
      <c r="C219" s="34">
        <v>4301060389</v>
      </c>
      <c r="D219" s="558">
        <v>4680115880801</v>
      </c>
      <c r="E219" s="559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76</v>
      </c>
      <c r="L219" s="35"/>
      <c r="M219" s="36" t="s">
        <v>77</v>
      </c>
      <c r="N219" s="36"/>
      <c r="O219" s="35">
        <v>40</v>
      </c>
      <c r="P219" s="69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6"/>
      <c r="R219" s="556"/>
      <c r="S219" s="556"/>
      <c r="T219" s="557"/>
      <c r="U219" s="37"/>
      <c r="V219" s="37"/>
      <c r="W219" s="38" t="s">
        <v>69</v>
      </c>
      <c r="X219" s="56">
        <v>0</v>
      </c>
      <c r="Y219" s="53">
        <f>IFERROR(IF(X219="",0,CEILING((X219/$H219),1)*$H219),"")</f>
        <v>0</v>
      </c>
      <c r="Z219" s="39" t="str">
        <f>IFERROR(IF(Y219=0,"",ROUNDUP(Y219/H219,0)*0.00651),"")</f>
        <v/>
      </c>
      <c r="AA219" s="65"/>
      <c r="AB219" s="66"/>
      <c r="AC219" s="281" t="s">
        <v>360</v>
      </c>
      <c r="AG219" s="75"/>
      <c r="AJ219" s="79"/>
      <c r="AK219" s="79">
        <v>0</v>
      </c>
      <c r="BB219" s="282" t="s">
        <v>1</v>
      </c>
      <c r="BM219" s="75">
        <f>IFERROR(X219*I219/H219,"0")</f>
        <v>0</v>
      </c>
      <c r="BN219" s="75">
        <f>IFERROR(Y219*I219/H219,"0")</f>
        <v>0</v>
      </c>
      <c r="BO219" s="75">
        <f>IFERROR(1/J219*(X219/H219),"0")</f>
        <v>0</v>
      </c>
      <c r="BP219" s="75">
        <f>IFERROR(1/J219*(Y219/H219),"0")</f>
        <v>0</v>
      </c>
    </row>
    <row r="220" spans="1:68" x14ac:dyDescent="0.2">
      <c r="A220" s="571"/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72"/>
      <c r="P220" s="566" t="s">
        <v>71</v>
      </c>
      <c r="Q220" s="567"/>
      <c r="R220" s="567"/>
      <c r="S220" s="567"/>
      <c r="T220" s="567"/>
      <c r="U220" s="567"/>
      <c r="V220" s="568"/>
      <c r="W220" s="40" t="s">
        <v>72</v>
      </c>
      <c r="X220" s="41">
        <f>IFERROR(X218/H218,"0")+IFERROR(X219/H219,"0")</f>
        <v>0</v>
      </c>
      <c r="Y220" s="41">
        <f>IFERROR(Y218/H218,"0")+IFERROR(Y219/H219,"0")</f>
        <v>0</v>
      </c>
      <c r="Z220" s="41">
        <f>IFERROR(IF(Z218="",0,Z218),"0")+IFERROR(IF(Z219="",0,Z219),"0")</f>
        <v>0</v>
      </c>
      <c r="AA220" s="64"/>
      <c r="AB220" s="64"/>
      <c r="AC220" s="64"/>
    </row>
    <row r="221" spans="1:68" x14ac:dyDescent="0.2">
      <c r="A221" s="565"/>
      <c r="B221" s="565"/>
      <c r="C221" s="565"/>
      <c r="D221" s="565"/>
      <c r="E221" s="565"/>
      <c r="F221" s="565"/>
      <c r="G221" s="565"/>
      <c r="H221" s="565"/>
      <c r="I221" s="565"/>
      <c r="J221" s="565"/>
      <c r="K221" s="565"/>
      <c r="L221" s="565"/>
      <c r="M221" s="565"/>
      <c r="N221" s="565"/>
      <c r="O221" s="572"/>
      <c r="P221" s="566" t="s">
        <v>71</v>
      </c>
      <c r="Q221" s="567"/>
      <c r="R221" s="567"/>
      <c r="S221" s="567"/>
      <c r="T221" s="567"/>
      <c r="U221" s="567"/>
      <c r="V221" s="568"/>
      <c r="W221" s="40" t="s">
        <v>69</v>
      </c>
      <c r="X221" s="41">
        <f>IFERROR(SUM(X218:X219),"0")</f>
        <v>0</v>
      </c>
      <c r="Y221" s="41">
        <f>IFERROR(SUM(Y218:Y219),"0")</f>
        <v>0</v>
      </c>
      <c r="Z221" s="40"/>
      <c r="AA221" s="64"/>
      <c r="AB221" s="64"/>
      <c r="AC221" s="64"/>
    </row>
    <row r="222" spans="1:68" ht="16.5" customHeight="1" x14ac:dyDescent="0.25">
      <c r="A222" s="609" t="s">
        <v>361</v>
      </c>
      <c r="B222" s="565"/>
      <c r="C222" s="565"/>
      <c r="D222" s="565"/>
      <c r="E222" s="565"/>
      <c r="F222" s="565"/>
      <c r="G222" s="565"/>
      <c r="H222" s="565"/>
      <c r="I222" s="565"/>
      <c r="J222" s="565"/>
      <c r="K222" s="565"/>
      <c r="L222" s="565"/>
      <c r="M222" s="565"/>
      <c r="N222" s="565"/>
      <c r="O222" s="565"/>
      <c r="P222" s="565"/>
      <c r="Q222" s="565"/>
      <c r="R222" s="565"/>
      <c r="S222" s="565"/>
      <c r="T222" s="565"/>
      <c r="U222" s="565"/>
      <c r="V222" s="565"/>
      <c r="W222" s="565"/>
      <c r="X222" s="565"/>
      <c r="Y222" s="565"/>
      <c r="Z222" s="565"/>
      <c r="AA222" s="62"/>
      <c r="AB222" s="62"/>
      <c r="AC222" s="62"/>
    </row>
    <row r="223" spans="1:68" ht="14.25" customHeight="1" x14ac:dyDescent="0.25">
      <c r="A223" s="564" t="s">
        <v>103</v>
      </c>
      <c r="B223" s="565"/>
      <c r="C223" s="565"/>
      <c r="D223" s="565"/>
      <c r="E223" s="565"/>
      <c r="F223" s="565"/>
      <c r="G223" s="565"/>
      <c r="H223" s="565"/>
      <c r="I223" s="565"/>
      <c r="J223" s="565"/>
      <c r="K223" s="565"/>
      <c r="L223" s="565"/>
      <c r="M223" s="565"/>
      <c r="N223" s="565"/>
      <c r="O223" s="565"/>
      <c r="P223" s="565"/>
      <c r="Q223" s="565"/>
      <c r="R223" s="565"/>
      <c r="S223" s="565"/>
      <c r="T223" s="565"/>
      <c r="U223" s="565"/>
      <c r="V223" s="565"/>
      <c r="W223" s="565"/>
      <c r="X223" s="565"/>
      <c r="Y223" s="565"/>
      <c r="Z223" s="565"/>
      <c r="AA223" s="63"/>
      <c r="AB223" s="63"/>
      <c r="AC223" s="63"/>
    </row>
    <row r="224" spans="1:68" ht="27" customHeight="1" x14ac:dyDescent="0.25">
      <c r="A224" s="60" t="s">
        <v>362</v>
      </c>
      <c r="B224" s="60" t="s">
        <v>363</v>
      </c>
      <c r="C224" s="34">
        <v>4301011826</v>
      </c>
      <c r="D224" s="558">
        <v>4680115884137</v>
      </c>
      <c r="E224" s="559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106</v>
      </c>
      <c r="L224" s="35"/>
      <c r="M224" s="36" t="s">
        <v>107</v>
      </c>
      <c r="N224" s="36"/>
      <c r="O224" s="35">
        <v>55</v>
      </c>
      <c r="P224" s="7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6"/>
      <c r="R224" s="556"/>
      <c r="S224" s="556"/>
      <c r="T224" s="557"/>
      <c r="U224" s="37"/>
      <c r="V224" s="37"/>
      <c r="W224" s="38" t="s">
        <v>69</v>
      </c>
      <c r="X224" s="56">
        <v>0</v>
      </c>
      <c r="Y224" s="53">
        <f t="shared" ref="Y224:Y230" si="32">IFERROR(IF(X224="",0,CEILING((X224/$H224),1)*$H224),"")</f>
        <v>0</v>
      </c>
      <c r="Z224" s="39" t="str">
        <f>IFERROR(IF(Y224=0,"",ROUNDUP(Y224/H224,0)*0.01898),"")</f>
        <v/>
      </c>
      <c r="AA224" s="65"/>
      <c r="AB224" s="66"/>
      <c r="AC224" s="283" t="s">
        <v>364</v>
      </c>
      <c r="AG224" s="75"/>
      <c r="AJ224" s="79"/>
      <c r="AK224" s="79">
        <v>0</v>
      </c>
      <c r="BB224" s="284" t="s">
        <v>1</v>
      </c>
      <c r="BM224" s="75">
        <f t="shared" ref="BM224:BM230" si="33">IFERROR(X224*I224/H224,"0")</f>
        <v>0</v>
      </c>
      <c r="BN224" s="75">
        <f t="shared" ref="BN224:BN230" si="34">IFERROR(Y224*I224/H224,"0")</f>
        <v>0</v>
      </c>
      <c r="BO224" s="75">
        <f t="shared" ref="BO224:BO230" si="35">IFERROR(1/J224*(X224/H224),"0")</f>
        <v>0</v>
      </c>
      <c r="BP224" s="75">
        <f t="shared" ref="BP224:BP230" si="36">IFERROR(1/J224*(Y224/H224),"0")</f>
        <v>0</v>
      </c>
    </row>
    <row r="225" spans="1:68" ht="27" customHeight="1" x14ac:dyDescent="0.25">
      <c r="A225" s="60" t="s">
        <v>365</v>
      </c>
      <c r="B225" s="60" t="s">
        <v>366</v>
      </c>
      <c r="C225" s="34">
        <v>4301011724</v>
      </c>
      <c r="D225" s="558">
        <v>4680115884236</v>
      </c>
      <c r="E225" s="559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106</v>
      </c>
      <c r="L225" s="35"/>
      <c r="M225" s="36" t="s">
        <v>107</v>
      </c>
      <c r="N225" s="36"/>
      <c r="O225" s="35">
        <v>55</v>
      </c>
      <c r="P225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6"/>
      <c r="R225" s="556"/>
      <c r="S225" s="556"/>
      <c r="T225" s="557"/>
      <c r="U225" s="37"/>
      <c r="V225" s="37"/>
      <c r="W225" s="38" t="s">
        <v>69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/>
      <c r="AB225" s="66"/>
      <c r="AC225" s="285" t="s">
        <v>367</v>
      </c>
      <c r="AG225" s="75"/>
      <c r="AJ225" s="79"/>
      <c r="AK225" s="79">
        <v>0</v>
      </c>
      <c r="BB225" s="286" t="s">
        <v>1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customHeight="1" x14ac:dyDescent="0.25">
      <c r="A226" s="60" t="s">
        <v>368</v>
      </c>
      <c r="B226" s="60" t="s">
        <v>369</v>
      </c>
      <c r="C226" s="34">
        <v>4301011721</v>
      </c>
      <c r="D226" s="558">
        <v>4680115884175</v>
      </c>
      <c r="E226" s="559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106</v>
      </c>
      <c r="L226" s="35"/>
      <c r="M226" s="36" t="s">
        <v>107</v>
      </c>
      <c r="N226" s="36"/>
      <c r="O226" s="35">
        <v>55</v>
      </c>
      <c r="P226" s="7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6"/>
      <c r="R226" s="556"/>
      <c r="S226" s="556"/>
      <c r="T226" s="557"/>
      <c r="U226" s="37"/>
      <c r="V226" s="37"/>
      <c r="W226" s="38" t="s">
        <v>69</v>
      </c>
      <c r="X226" s="56">
        <v>0</v>
      </c>
      <c r="Y226" s="53">
        <f t="shared" si="32"/>
        <v>0</v>
      </c>
      <c r="Z226" s="39" t="str">
        <f>IFERROR(IF(Y226=0,"",ROUNDUP(Y226/H226,0)*0.01898),"")</f>
        <v/>
      </c>
      <c r="AA226" s="65"/>
      <c r="AB226" s="66"/>
      <c r="AC226" s="287" t="s">
        <v>370</v>
      </c>
      <c r="AG226" s="75"/>
      <c r="AJ226" s="79"/>
      <c r="AK226" s="79">
        <v>0</v>
      </c>
      <c r="BB226" s="288" t="s">
        <v>1</v>
      </c>
      <c r="BM226" s="75">
        <f t="shared" si="33"/>
        <v>0</v>
      </c>
      <c r="BN226" s="75">
        <f t="shared" si="34"/>
        <v>0</v>
      </c>
      <c r="BO226" s="75">
        <f t="shared" si="35"/>
        <v>0</v>
      </c>
      <c r="BP226" s="75">
        <f t="shared" si="36"/>
        <v>0</v>
      </c>
    </row>
    <row r="227" spans="1:68" ht="27" customHeight="1" x14ac:dyDescent="0.25">
      <c r="A227" s="60" t="s">
        <v>371</v>
      </c>
      <c r="B227" s="60" t="s">
        <v>372</v>
      </c>
      <c r="C227" s="34">
        <v>4301011824</v>
      </c>
      <c r="D227" s="558">
        <v>4680115884144</v>
      </c>
      <c r="E227" s="559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111</v>
      </c>
      <c r="L227" s="35"/>
      <c r="M227" s="36" t="s">
        <v>107</v>
      </c>
      <c r="N227" s="36"/>
      <c r="O227" s="35">
        <v>55</v>
      </c>
      <c r="P227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6"/>
      <c r="R227" s="556"/>
      <c r="S227" s="556"/>
      <c r="T227" s="557"/>
      <c r="U227" s="37"/>
      <c r="V227" s="37"/>
      <c r="W227" s="38" t="s">
        <v>69</v>
      </c>
      <c r="X227" s="56">
        <v>0</v>
      </c>
      <c r="Y227" s="53">
        <f t="shared" si="32"/>
        <v>0</v>
      </c>
      <c r="Z227" s="39" t="str">
        <f>IFERROR(IF(Y227=0,"",ROUNDUP(Y227/H227,0)*0.00902),"")</f>
        <v/>
      </c>
      <c r="AA227" s="65"/>
      <c r="AB227" s="66"/>
      <c r="AC227" s="289" t="s">
        <v>364</v>
      </c>
      <c r="AG227" s="75"/>
      <c r="AJ227" s="79"/>
      <c r="AK227" s="79">
        <v>0</v>
      </c>
      <c r="BB227" s="290" t="s">
        <v>1</v>
      </c>
      <c r="BM227" s="75">
        <f t="shared" si="33"/>
        <v>0</v>
      </c>
      <c r="BN227" s="75">
        <f t="shared" si="34"/>
        <v>0</v>
      </c>
      <c r="BO227" s="75">
        <f t="shared" si="35"/>
        <v>0</v>
      </c>
      <c r="BP227" s="75">
        <f t="shared" si="36"/>
        <v>0</v>
      </c>
    </row>
    <row r="228" spans="1:68" ht="27" customHeight="1" x14ac:dyDescent="0.25">
      <c r="A228" s="60" t="s">
        <v>373</v>
      </c>
      <c r="B228" s="60" t="s">
        <v>374</v>
      </c>
      <c r="C228" s="34">
        <v>4301012149</v>
      </c>
      <c r="D228" s="558">
        <v>4680115886551</v>
      </c>
      <c r="E228" s="559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111</v>
      </c>
      <c r="L228" s="35"/>
      <c r="M228" s="36" t="s">
        <v>107</v>
      </c>
      <c r="N228" s="36"/>
      <c r="O228" s="35">
        <v>55</v>
      </c>
      <c r="P228" s="8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6"/>
      <c r="R228" s="556"/>
      <c r="S228" s="556"/>
      <c r="T228" s="557"/>
      <c r="U228" s="37"/>
      <c r="V228" s="37"/>
      <c r="W228" s="38" t="s">
        <v>69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/>
      <c r="AB228" s="66"/>
      <c r="AC228" s="291" t="s">
        <v>375</v>
      </c>
      <c r="AG228" s="75"/>
      <c r="AJ228" s="79"/>
      <c r="AK228" s="79">
        <v>0</v>
      </c>
      <c r="BB228" s="292" t="s">
        <v>1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customHeight="1" x14ac:dyDescent="0.25">
      <c r="A229" s="60" t="s">
        <v>376</v>
      </c>
      <c r="B229" s="60" t="s">
        <v>377</v>
      </c>
      <c r="C229" s="34">
        <v>4301011726</v>
      </c>
      <c r="D229" s="558">
        <v>4680115884182</v>
      </c>
      <c r="E229" s="559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111</v>
      </c>
      <c r="L229" s="35"/>
      <c r="M229" s="36" t="s">
        <v>107</v>
      </c>
      <c r="N229" s="36"/>
      <c r="O229" s="35">
        <v>55</v>
      </c>
      <c r="P229" s="7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6"/>
      <c r="R229" s="556"/>
      <c r="S229" s="556"/>
      <c r="T229" s="557"/>
      <c r="U229" s="37"/>
      <c r="V229" s="37"/>
      <c r="W229" s="38" t="s">
        <v>69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/>
      <c r="AB229" s="66"/>
      <c r="AC229" s="293" t="s">
        <v>367</v>
      </c>
      <c r="AG229" s="75"/>
      <c r="AJ229" s="79"/>
      <c r="AK229" s="79">
        <v>0</v>
      </c>
      <c r="BB229" s="294" t="s">
        <v>1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customHeight="1" x14ac:dyDescent="0.25">
      <c r="A230" s="60" t="s">
        <v>378</v>
      </c>
      <c r="B230" s="60" t="s">
        <v>379</v>
      </c>
      <c r="C230" s="34">
        <v>4301011722</v>
      </c>
      <c r="D230" s="558">
        <v>4680115884205</v>
      </c>
      <c r="E230" s="559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111</v>
      </c>
      <c r="L230" s="35"/>
      <c r="M230" s="36" t="s">
        <v>107</v>
      </c>
      <c r="N230" s="36"/>
      <c r="O230" s="35">
        <v>55</v>
      </c>
      <c r="P230" s="6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6"/>
      <c r="R230" s="556"/>
      <c r="S230" s="556"/>
      <c r="T230" s="557"/>
      <c r="U230" s="37"/>
      <c r="V230" s="37"/>
      <c r="W230" s="38" t="s">
        <v>69</v>
      </c>
      <c r="X230" s="56">
        <v>0</v>
      </c>
      <c r="Y230" s="53">
        <f t="shared" si="32"/>
        <v>0</v>
      </c>
      <c r="Z230" s="39" t="str">
        <f>IFERROR(IF(Y230=0,"",ROUNDUP(Y230/H230,0)*0.00902),"")</f>
        <v/>
      </c>
      <c r="AA230" s="65"/>
      <c r="AB230" s="66"/>
      <c r="AC230" s="295" t="s">
        <v>380</v>
      </c>
      <c r="AG230" s="75"/>
      <c r="AJ230" s="79"/>
      <c r="AK230" s="79">
        <v>0</v>
      </c>
      <c r="BB230" s="296" t="s">
        <v>1</v>
      </c>
      <c r="BM230" s="75">
        <f t="shared" si="33"/>
        <v>0</v>
      </c>
      <c r="BN230" s="75">
        <f t="shared" si="34"/>
        <v>0</v>
      </c>
      <c r="BO230" s="75">
        <f t="shared" si="35"/>
        <v>0</v>
      </c>
      <c r="BP230" s="75">
        <f t="shared" si="36"/>
        <v>0</v>
      </c>
    </row>
    <row r="231" spans="1:68" x14ac:dyDescent="0.2">
      <c r="A231" s="571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72"/>
      <c r="P231" s="566" t="s">
        <v>71</v>
      </c>
      <c r="Q231" s="567"/>
      <c r="R231" s="567"/>
      <c r="S231" s="567"/>
      <c r="T231" s="567"/>
      <c r="U231" s="567"/>
      <c r="V231" s="568"/>
      <c r="W231" s="40" t="s">
        <v>72</v>
      </c>
      <c r="X231" s="41">
        <f>IFERROR(X224/H224,"0")+IFERROR(X225/H225,"0")+IFERROR(X226/H226,"0")+IFERROR(X227/H227,"0")+IFERROR(X228/H228,"0")+IFERROR(X229/H229,"0")+IFERROR(X230/H230,"0")</f>
        <v>0</v>
      </c>
      <c r="Y231" s="41">
        <f>IFERROR(Y224/H224,"0")+IFERROR(Y225/H225,"0")+IFERROR(Y226/H226,"0")+IFERROR(Y227/H227,"0")+IFERROR(Y228/H228,"0")+IFERROR(Y229/H229,"0")+IFERROR(Y230/H230,"0")</f>
        <v>0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x14ac:dyDescent="0.2">
      <c r="A232" s="565"/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72"/>
      <c r="P232" s="566" t="s">
        <v>71</v>
      </c>
      <c r="Q232" s="567"/>
      <c r="R232" s="567"/>
      <c r="S232" s="567"/>
      <c r="T232" s="567"/>
      <c r="U232" s="567"/>
      <c r="V232" s="568"/>
      <c r="W232" s="40" t="s">
        <v>69</v>
      </c>
      <c r="X232" s="41">
        <f>IFERROR(SUM(X224:X230),"0")</f>
        <v>0</v>
      </c>
      <c r="Y232" s="41">
        <f>IFERROR(SUM(Y224:Y230),"0")</f>
        <v>0</v>
      </c>
      <c r="Z232" s="40"/>
      <c r="AA232" s="64"/>
      <c r="AB232" s="64"/>
      <c r="AC232" s="64"/>
    </row>
    <row r="233" spans="1:68" ht="14.25" customHeight="1" x14ac:dyDescent="0.25">
      <c r="A233" s="564" t="s">
        <v>139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63"/>
      <c r="AB233" s="63"/>
      <c r="AC233" s="63"/>
    </row>
    <row r="234" spans="1:68" ht="27" customHeight="1" x14ac:dyDescent="0.25">
      <c r="A234" s="60" t="s">
        <v>381</v>
      </c>
      <c r="B234" s="60" t="s">
        <v>382</v>
      </c>
      <c r="C234" s="34">
        <v>4301020377</v>
      </c>
      <c r="D234" s="558">
        <v>4680115885981</v>
      </c>
      <c r="E234" s="559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67</v>
      </c>
      <c r="L234" s="35"/>
      <c r="M234" s="36" t="s">
        <v>77</v>
      </c>
      <c r="N234" s="36"/>
      <c r="O234" s="35">
        <v>50</v>
      </c>
      <c r="P234" s="61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7"/>
      <c r="V234" s="37"/>
      <c r="W234" s="38" t="s">
        <v>69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383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x14ac:dyDescent="0.2">
      <c r="A235" s="571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72"/>
      <c r="P235" s="566" t="s">
        <v>71</v>
      </c>
      <c r="Q235" s="567"/>
      <c r="R235" s="567"/>
      <c r="S235" s="567"/>
      <c r="T235" s="567"/>
      <c r="U235" s="567"/>
      <c r="V235" s="568"/>
      <c r="W235" s="40" t="s">
        <v>72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x14ac:dyDescent="0.2">
      <c r="A236" s="565"/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72"/>
      <c r="P236" s="566" t="s">
        <v>71</v>
      </c>
      <c r="Q236" s="567"/>
      <c r="R236" s="567"/>
      <c r="S236" s="567"/>
      <c r="T236" s="567"/>
      <c r="U236" s="567"/>
      <c r="V236" s="568"/>
      <c r="W236" s="40" t="s">
        <v>69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customHeight="1" x14ac:dyDescent="0.25">
      <c r="A237" s="564" t="s">
        <v>384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63"/>
      <c r="AB237" s="63"/>
      <c r="AC237" s="63"/>
    </row>
    <row r="238" spans="1:68" ht="27" customHeight="1" x14ac:dyDescent="0.25">
      <c r="A238" s="60" t="s">
        <v>385</v>
      </c>
      <c r="B238" s="60" t="s">
        <v>386</v>
      </c>
      <c r="C238" s="34">
        <v>4301040362</v>
      </c>
      <c r="D238" s="558">
        <v>4680115886803</v>
      </c>
      <c r="E238" s="559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290</v>
      </c>
      <c r="L238" s="35"/>
      <c r="M238" s="36" t="s">
        <v>291</v>
      </c>
      <c r="N238" s="36"/>
      <c r="O238" s="35">
        <v>45</v>
      </c>
      <c r="P238" s="730" t="s">
        <v>387</v>
      </c>
      <c r="Q238" s="556"/>
      <c r="R238" s="556"/>
      <c r="S238" s="556"/>
      <c r="T238" s="557"/>
      <c r="U238" s="37"/>
      <c r="V238" s="37"/>
      <c r="W238" s="38" t="s">
        <v>69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/>
      <c r="AB238" s="66"/>
      <c r="AC238" s="299" t="s">
        <v>388</v>
      </c>
      <c r="AG238" s="75"/>
      <c r="AJ238" s="79"/>
      <c r="AK238" s="79">
        <v>0</v>
      </c>
      <c r="BB238" s="300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x14ac:dyDescent="0.2">
      <c r="A239" s="571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72"/>
      <c r="P239" s="566" t="s">
        <v>71</v>
      </c>
      <c r="Q239" s="567"/>
      <c r="R239" s="567"/>
      <c r="S239" s="567"/>
      <c r="T239" s="567"/>
      <c r="U239" s="567"/>
      <c r="V239" s="568"/>
      <c r="W239" s="40" t="s">
        <v>72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x14ac:dyDescent="0.2">
      <c r="A240" s="565"/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72"/>
      <c r="P240" s="566" t="s">
        <v>71</v>
      </c>
      <c r="Q240" s="567"/>
      <c r="R240" s="567"/>
      <c r="S240" s="567"/>
      <c r="T240" s="567"/>
      <c r="U240" s="567"/>
      <c r="V240" s="568"/>
      <c r="W240" s="40" t="s">
        <v>69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customHeight="1" x14ac:dyDescent="0.25">
      <c r="A241" s="564" t="s">
        <v>389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63"/>
      <c r="AB241" s="63"/>
      <c r="AC241" s="63"/>
    </row>
    <row r="242" spans="1:68" ht="27" customHeight="1" x14ac:dyDescent="0.25">
      <c r="A242" s="60" t="s">
        <v>390</v>
      </c>
      <c r="B242" s="60" t="s">
        <v>391</v>
      </c>
      <c r="C242" s="34">
        <v>4301041004</v>
      </c>
      <c r="D242" s="558">
        <v>4680115886704</v>
      </c>
      <c r="E242" s="559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290</v>
      </c>
      <c r="L242" s="35"/>
      <c r="M242" s="36" t="s">
        <v>291</v>
      </c>
      <c r="N242" s="36"/>
      <c r="O242" s="35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392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393</v>
      </c>
      <c r="B243" s="60" t="s">
        <v>394</v>
      </c>
      <c r="C243" s="34">
        <v>4301041008</v>
      </c>
      <c r="D243" s="558">
        <v>4680115886681</v>
      </c>
      <c r="E243" s="559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290</v>
      </c>
      <c r="L243" s="35"/>
      <c r="M243" s="36" t="s">
        <v>291</v>
      </c>
      <c r="N243" s="36"/>
      <c r="O243" s="35">
        <v>90</v>
      </c>
      <c r="P243" s="865" t="s">
        <v>395</v>
      </c>
      <c r="Q243" s="556"/>
      <c r="R243" s="556"/>
      <c r="S243" s="556"/>
      <c r="T243" s="557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392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396</v>
      </c>
      <c r="B244" s="60" t="s">
        <v>397</v>
      </c>
      <c r="C244" s="34">
        <v>4301041007</v>
      </c>
      <c r="D244" s="558">
        <v>4680115886735</v>
      </c>
      <c r="E244" s="559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290</v>
      </c>
      <c r="L244" s="35"/>
      <c r="M244" s="36" t="s">
        <v>291</v>
      </c>
      <c r="N244" s="36"/>
      <c r="O244" s="35">
        <v>90</v>
      </c>
      <c r="P244" s="5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7"/>
      <c r="V244" s="37"/>
      <c r="W244" s="38" t="s">
        <v>69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392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398</v>
      </c>
      <c r="B245" s="60" t="s">
        <v>399</v>
      </c>
      <c r="C245" s="34">
        <v>4301041005</v>
      </c>
      <c r="D245" s="558">
        <v>4680115886711</v>
      </c>
      <c r="E245" s="559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290</v>
      </c>
      <c r="L245" s="35"/>
      <c r="M245" s="36" t="s">
        <v>291</v>
      </c>
      <c r="N245" s="36"/>
      <c r="O245" s="35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7"/>
      <c r="V245" s="37"/>
      <c r="W245" s="38" t="s">
        <v>69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392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x14ac:dyDescent="0.2">
      <c r="A246" s="571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72"/>
      <c r="P246" s="566" t="s">
        <v>71</v>
      </c>
      <c r="Q246" s="567"/>
      <c r="R246" s="567"/>
      <c r="S246" s="567"/>
      <c r="T246" s="567"/>
      <c r="U246" s="567"/>
      <c r="V246" s="568"/>
      <c r="W246" s="40" t="s">
        <v>72</v>
      </c>
      <c r="X246" s="41">
        <f>IFERROR(X242/H242,"0")+IFERROR(X243/H243,"0")+IFERROR(X244/H244,"0")+IFERROR(X245/H245,"0")</f>
        <v>0</v>
      </c>
      <c r="Y246" s="41">
        <f>IFERROR(Y242/H242,"0")+IFERROR(Y243/H243,"0")+IFERROR(Y244/H244,"0")+IFERROR(Y245/H245,"0")</f>
        <v>0</v>
      </c>
      <c r="Z246" s="41">
        <f>IFERROR(IF(Z242="",0,Z242),"0")+IFERROR(IF(Z243="",0,Z243),"0")+IFERROR(IF(Z244="",0,Z244),"0")+IFERROR(IF(Z245="",0,Z245),"0")</f>
        <v>0</v>
      </c>
      <c r="AA246" s="64"/>
      <c r="AB246" s="64"/>
      <c r="AC246" s="6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72"/>
      <c r="P247" s="566" t="s">
        <v>71</v>
      </c>
      <c r="Q247" s="567"/>
      <c r="R247" s="567"/>
      <c r="S247" s="567"/>
      <c r="T247" s="567"/>
      <c r="U247" s="567"/>
      <c r="V247" s="568"/>
      <c r="W247" s="40" t="s">
        <v>69</v>
      </c>
      <c r="X247" s="41">
        <f>IFERROR(SUM(X242:X245),"0")</f>
        <v>0</v>
      </c>
      <c r="Y247" s="41">
        <f>IFERROR(SUM(Y242:Y245),"0")</f>
        <v>0</v>
      </c>
      <c r="Z247" s="40"/>
      <c r="AA247" s="64"/>
      <c r="AB247" s="64"/>
      <c r="AC247" s="64"/>
    </row>
    <row r="248" spans="1:68" ht="16.5" customHeight="1" x14ac:dyDescent="0.25">
      <c r="A248" s="609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62"/>
      <c r="AB248" s="62"/>
      <c r="AC248" s="62"/>
    </row>
    <row r="249" spans="1:68" ht="14.25" customHeight="1" x14ac:dyDescent="0.25">
      <c r="A249" s="564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63"/>
      <c r="AB249" s="63"/>
      <c r="AC249" s="63"/>
    </row>
    <row r="250" spans="1:68" ht="27" customHeight="1" x14ac:dyDescent="0.25">
      <c r="A250" s="60" t="s">
        <v>401</v>
      </c>
      <c r="B250" s="60" t="s">
        <v>402</v>
      </c>
      <c r="C250" s="34">
        <v>4301011855</v>
      </c>
      <c r="D250" s="558">
        <v>4680115885837</v>
      </c>
      <c r="E250" s="559"/>
      <c r="F250" s="59">
        <v>1.35</v>
      </c>
      <c r="G250" s="35">
        <v>8</v>
      </c>
      <c r="H250" s="59">
        <v>10.8</v>
      </c>
      <c r="I250" s="59">
        <v>11.234999999999999</v>
      </c>
      <c r="J250" s="35">
        <v>64</v>
      </c>
      <c r="K250" s="35" t="s">
        <v>106</v>
      </c>
      <c r="L250" s="35"/>
      <c r="M250" s="36" t="s">
        <v>107</v>
      </c>
      <c r="N250" s="36"/>
      <c r="O250" s="35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7"/>
      <c r="V250" s="37"/>
      <c r="W250" s="38" t="s">
        <v>69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IFERROR(IF(Y250=0,"",ROUNDUP(Y250/H250,0)*0.01898),"")</f>
        <v/>
      </c>
      <c r="AA250" s="65"/>
      <c r="AB250" s="66"/>
      <c r="AC250" s="309" t="s">
        <v>403</v>
      </c>
      <c r="AG250" s="75"/>
      <c r="AJ250" s="79"/>
      <c r="AK250" s="79">
        <v>0</v>
      </c>
      <c r="BB250" s="310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37.5" customHeight="1" x14ac:dyDescent="0.25">
      <c r="A251" s="60" t="s">
        <v>404</v>
      </c>
      <c r="B251" s="60" t="s">
        <v>405</v>
      </c>
      <c r="C251" s="34">
        <v>4301011853</v>
      </c>
      <c r="D251" s="558">
        <v>4680115885851</v>
      </c>
      <c r="E251" s="559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/>
      <c r="M251" s="36" t="s">
        <v>107</v>
      </c>
      <c r="N251" s="36"/>
      <c r="O251" s="35">
        <v>55</v>
      </c>
      <c r="P251" s="7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406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407</v>
      </c>
      <c r="B252" s="60" t="s">
        <v>408</v>
      </c>
      <c r="C252" s="34">
        <v>4301011850</v>
      </c>
      <c r="D252" s="558">
        <v>4680115885806</v>
      </c>
      <c r="E252" s="559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106</v>
      </c>
      <c r="L252" s="35"/>
      <c r="M252" s="36" t="s">
        <v>107</v>
      </c>
      <c r="N252" s="36"/>
      <c r="O252" s="35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409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410</v>
      </c>
      <c r="B253" s="60" t="s">
        <v>411</v>
      </c>
      <c r="C253" s="34">
        <v>4301011852</v>
      </c>
      <c r="D253" s="558">
        <v>4680115885844</v>
      </c>
      <c r="E253" s="559"/>
      <c r="F253" s="59">
        <v>0.4</v>
      </c>
      <c r="G253" s="35">
        <v>10</v>
      </c>
      <c r="H253" s="59">
        <v>4</v>
      </c>
      <c r="I253" s="59">
        <v>4.21</v>
      </c>
      <c r="J253" s="35">
        <v>132</v>
      </c>
      <c r="K253" s="35" t="s">
        <v>111</v>
      </c>
      <c r="L253" s="35"/>
      <c r="M253" s="36" t="s">
        <v>107</v>
      </c>
      <c r="N253" s="36"/>
      <c r="O253" s="35">
        <v>55</v>
      </c>
      <c r="P253" s="83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IFERROR(IF(Y253=0,"",ROUNDUP(Y253/H253,0)*0.00902),"")</f>
        <v/>
      </c>
      <c r="AA253" s="65"/>
      <c r="AB253" s="66"/>
      <c r="AC253" s="315" t="s">
        <v>412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37.5" customHeight="1" x14ac:dyDescent="0.25">
      <c r="A254" s="60" t="s">
        <v>413</v>
      </c>
      <c r="B254" s="60" t="s">
        <v>414</v>
      </c>
      <c r="C254" s="34">
        <v>4301011851</v>
      </c>
      <c r="D254" s="558">
        <v>4680115885820</v>
      </c>
      <c r="E254" s="559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111</v>
      </c>
      <c r="L254" s="35"/>
      <c r="M254" s="36" t="s">
        <v>107</v>
      </c>
      <c r="N254" s="36"/>
      <c r="O254" s="35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415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x14ac:dyDescent="0.2">
      <c r="A255" s="571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72"/>
      <c r="P255" s="566" t="s">
        <v>71</v>
      </c>
      <c r="Q255" s="567"/>
      <c r="R255" s="567"/>
      <c r="S255" s="567"/>
      <c r="T255" s="567"/>
      <c r="U255" s="567"/>
      <c r="V255" s="568"/>
      <c r="W255" s="40" t="s">
        <v>72</v>
      </c>
      <c r="X255" s="41">
        <f>IFERROR(X250/H250,"0")+IFERROR(X251/H251,"0")+IFERROR(X252/H252,"0")+IFERROR(X253/H253,"0")+IFERROR(X254/H254,"0")</f>
        <v>0</v>
      </c>
      <c r="Y255" s="41">
        <f>IFERROR(Y250/H250,"0")+IFERROR(Y251/H251,"0")+IFERROR(Y252/H252,"0")+IFERROR(Y253/H253,"0")+IFERROR(Y254/H254,"0")</f>
        <v>0</v>
      </c>
      <c r="Z255" s="41">
        <f>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72"/>
      <c r="P256" s="566" t="s">
        <v>71</v>
      </c>
      <c r="Q256" s="567"/>
      <c r="R256" s="567"/>
      <c r="S256" s="567"/>
      <c r="T256" s="567"/>
      <c r="U256" s="567"/>
      <c r="V256" s="568"/>
      <c r="W256" s="40" t="s">
        <v>69</v>
      </c>
      <c r="X256" s="41">
        <f>IFERROR(SUM(X250:X254),"0")</f>
        <v>0</v>
      </c>
      <c r="Y256" s="41">
        <f>IFERROR(SUM(Y250:Y254),"0")</f>
        <v>0</v>
      </c>
      <c r="Z256" s="40"/>
      <c r="AA256" s="64"/>
      <c r="AB256" s="64"/>
      <c r="AC256" s="64"/>
    </row>
    <row r="257" spans="1:68" ht="16.5" customHeight="1" x14ac:dyDescent="0.25">
      <c r="A257" s="609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62"/>
      <c r="AB257" s="62"/>
      <c r="AC257" s="62"/>
    </row>
    <row r="258" spans="1:68" ht="14.25" customHeight="1" x14ac:dyDescent="0.25">
      <c r="A258" s="564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63"/>
      <c r="AB258" s="63"/>
      <c r="AC258" s="63"/>
    </row>
    <row r="259" spans="1:68" ht="27" customHeight="1" x14ac:dyDescent="0.25">
      <c r="A259" s="60" t="s">
        <v>417</v>
      </c>
      <c r="B259" s="60" t="s">
        <v>418</v>
      </c>
      <c r="C259" s="34">
        <v>4301011223</v>
      </c>
      <c r="D259" s="558">
        <v>4607091383423</v>
      </c>
      <c r="E259" s="559"/>
      <c r="F259" s="59">
        <v>1.35</v>
      </c>
      <c r="G259" s="35">
        <v>8</v>
      </c>
      <c r="H259" s="59">
        <v>10.8</v>
      </c>
      <c r="I259" s="59">
        <v>11.331</v>
      </c>
      <c r="J259" s="35">
        <v>64</v>
      </c>
      <c r="K259" s="35" t="s">
        <v>106</v>
      </c>
      <c r="L259" s="35"/>
      <c r="M259" s="36" t="s">
        <v>77</v>
      </c>
      <c r="N259" s="36"/>
      <c r="O259" s="35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IFERROR(IF(Y259=0,"",ROUNDUP(Y259/H259,0)*0.01898),"")</f>
        <v/>
      </c>
      <c r="AA259" s="65"/>
      <c r="AB259" s="66"/>
      <c r="AC259" s="319" t="s">
        <v>108</v>
      </c>
      <c r="AG259" s="75"/>
      <c r="AJ259" s="79"/>
      <c r="AK259" s="79">
        <v>0</v>
      </c>
      <c r="BB259" s="320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customHeight="1" x14ac:dyDescent="0.25">
      <c r="A260" s="60" t="s">
        <v>419</v>
      </c>
      <c r="B260" s="60" t="s">
        <v>420</v>
      </c>
      <c r="C260" s="34">
        <v>4301012199</v>
      </c>
      <c r="D260" s="558">
        <v>4680115886957</v>
      </c>
      <c r="E260" s="559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106</v>
      </c>
      <c r="L260" s="35"/>
      <c r="M260" s="36" t="s">
        <v>77</v>
      </c>
      <c r="N260" s="36"/>
      <c r="O260" s="35">
        <v>30</v>
      </c>
      <c r="P260" s="724" t="s">
        <v>421</v>
      </c>
      <c r="Q260" s="556"/>
      <c r="R260" s="556"/>
      <c r="S260" s="556"/>
      <c r="T260" s="557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422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customHeight="1" x14ac:dyDescent="0.25">
      <c r="A261" s="60" t="s">
        <v>423</v>
      </c>
      <c r="B261" s="60" t="s">
        <v>424</v>
      </c>
      <c r="C261" s="34">
        <v>4301012098</v>
      </c>
      <c r="D261" s="558">
        <v>4680115885660</v>
      </c>
      <c r="E261" s="559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106</v>
      </c>
      <c r="L261" s="35"/>
      <c r="M261" s="36" t="s">
        <v>77</v>
      </c>
      <c r="N261" s="36"/>
      <c r="O261" s="35">
        <v>35</v>
      </c>
      <c r="P261" s="7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7"/>
      <c r="V261" s="37"/>
      <c r="W261" s="38" t="s">
        <v>69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425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37.5" customHeight="1" x14ac:dyDescent="0.25">
      <c r="A262" s="60" t="s">
        <v>426</v>
      </c>
      <c r="B262" s="60" t="s">
        <v>427</v>
      </c>
      <c r="C262" s="34">
        <v>4301012176</v>
      </c>
      <c r="D262" s="558">
        <v>4680115886773</v>
      </c>
      <c r="E262" s="559"/>
      <c r="F262" s="59">
        <v>0.9</v>
      </c>
      <c r="G262" s="35">
        <v>10</v>
      </c>
      <c r="H262" s="59">
        <v>9</v>
      </c>
      <c r="I262" s="59">
        <v>9.4350000000000005</v>
      </c>
      <c r="J262" s="35">
        <v>64</v>
      </c>
      <c r="K262" s="35" t="s">
        <v>106</v>
      </c>
      <c r="L262" s="35"/>
      <c r="M262" s="36" t="s">
        <v>107</v>
      </c>
      <c r="N262" s="36"/>
      <c r="O262" s="35">
        <v>31</v>
      </c>
      <c r="P262" s="848" t="s">
        <v>428</v>
      </c>
      <c r="Q262" s="556"/>
      <c r="R262" s="556"/>
      <c r="S262" s="556"/>
      <c r="T262" s="557"/>
      <c r="U262" s="37"/>
      <c r="V262" s="37"/>
      <c r="W262" s="38" t="s">
        <v>69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429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x14ac:dyDescent="0.2">
      <c r="A263" s="571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72"/>
      <c r="P263" s="566" t="s">
        <v>71</v>
      </c>
      <c r="Q263" s="567"/>
      <c r="R263" s="567"/>
      <c r="S263" s="567"/>
      <c r="T263" s="567"/>
      <c r="U263" s="567"/>
      <c r="V263" s="568"/>
      <c r="W263" s="40" t="s">
        <v>72</v>
      </c>
      <c r="X263" s="41">
        <f>IFERROR(X259/H259,"0")+IFERROR(X260/H260,"0")+IFERROR(X261/H261,"0")+IFERROR(X262/H262,"0")</f>
        <v>0</v>
      </c>
      <c r="Y263" s="41">
        <f>IFERROR(Y259/H259,"0")+IFERROR(Y260/H260,"0")+IFERROR(Y261/H261,"0")+IFERROR(Y262/H262,"0")</f>
        <v>0</v>
      </c>
      <c r="Z263" s="41">
        <f>IFERROR(IF(Z259="",0,Z259),"0")+IFERROR(IF(Z260="",0,Z260),"0")+IFERROR(IF(Z261="",0,Z261),"0")+IFERROR(IF(Z262="",0,Z262),"0")</f>
        <v>0</v>
      </c>
      <c r="AA263" s="64"/>
      <c r="AB263" s="64"/>
      <c r="AC263" s="6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72"/>
      <c r="P264" s="566" t="s">
        <v>71</v>
      </c>
      <c r="Q264" s="567"/>
      <c r="R264" s="567"/>
      <c r="S264" s="567"/>
      <c r="T264" s="567"/>
      <c r="U264" s="567"/>
      <c r="V264" s="568"/>
      <c r="W264" s="40" t="s">
        <v>69</v>
      </c>
      <c r="X264" s="41">
        <f>IFERROR(SUM(X259:X262),"0")</f>
        <v>0</v>
      </c>
      <c r="Y264" s="41">
        <f>IFERROR(SUM(Y259:Y262),"0")</f>
        <v>0</v>
      </c>
      <c r="Z264" s="40"/>
      <c r="AA264" s="64"/>
      <c r="AB264" s="64"/>
      <c r="AC264" s="64"/>
    </row>
    <row r="265" spans="1:68" ht="16.5" customHeight="1" x14ac:dyDescent="0.25">
      <c r="A265" s="609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62"/>
      <c r="AB265" s="62"/>
      <c r="AC265" s="62"/>
    </row>
    <row r="266" spans="1:68" ht="14.25" customHeight="1" x14ac:dyDescent="0.25">
      <c r="A266" s="564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63"/>
      <c r="AB266" s="63"/>
      <c r="AC266" s="63"/>
    </row>
    <row r="267" spans="1:68" ht="27" customHeight="1" x14ac:dyDescent="0.25">
      <c r="A267" s="60" t="s">
        <v>431</v>
      </c>
      <c r="B267" s="60" t="s">
        <v>432</v>
      </c>
      <c r="C267" s="34">
        <v>4301051893</v>
      </c>
      <c r="D267" s="558">
        <v>4680115886186</v>
      </c>
      <c r="E267" s="559"/>
      <c r="F267" s="59">
        <v>0.3</v>
      </c>
      <c r="G267" s="35">
        <v>6</v>
      </c>
      <c r="H267" s="59">
        <v>1.8</v>
      </c>
      <c r="I267" s="59">
        <v>1.98</v>
      </c>
      <c r="J267" s="35">
        <v>182</v>
      </c>
      <c r="K267" s="35" t="s">
        <v>76</v>
      </c>
      <c r="L267" s="35"/>
      <c r="M267" s="36" t="s">
        <v>77</v>
      </c>
      <c r="N267" s="36"/>
      <c r="O267" s="35">
        <v>45</v>
      </c>
      <c r="P267" s="7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IFERROR(IF(Y267=0,"",ROUNDUP(Y267/H267,0)*0.00651),"")</f>
        <v/>
      </c>
      <c r="AA267" s="65"/>
      <c r="AB267" s="66"/>
      <c r="AC267" s="327" t="s">
        <v>433</v>
      </c>
      <c r="AG267" s="75"/>
      <c r="AJ267" s="79"/>
      <c r="AK267" s="79">
        <v>0</v>
      </c>
      <c r="BB267" s="328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434</v>
      </c>
      <c r="B268" s="60" t="s">
        <v>435</v>
      </c>
      <c r="C268" s="34">
        <v>4301051795</v>
      </c>
      <c r="D268" s="558">
        <v>4680115881228</v>
      </c>
      <c r="E268" s="559"/>
      <c r="F268" s="59">
        <v>0.4</v>
      </c>
      <c r="G268" s="35">
        <v>6</v>
      </c>
      <c r="H268" s="59">
        <v>2.4</v>
      </c>
      <c r="I268" s="59">
        <v>2.6520000000000001</v>
      </c>
      <c r="J268" s="35">
        <v>182</v>
      </c>
      <c r="K268" s="35" t="s">
        <v>76</v>
      </c>
      <c r="L268" s="35"/>
      <c r="M268" s="36" t="s">
        <v>93</v>
      </c>
      <c r="N268" s="36"/>
      <c r="O268" s="35">
        <v>40</v>
      </c>
      <c r="P268" s="6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7"/>
      <c r="V268" s="37"/>
      <c r="W268" s="38" t="s">
        <v>69</v>
      </c>
      <c r="X268" s="56">
        <v>100</v>
      </c>
      <c r="Y268" s="53">
        <f>IFERROR(IF(X268="",0,CEILING((X268/$H268),1)*$H268),"")</f>
        <v>100.8</v>
      </c>
      <c r="Z268" s="39">
        <f>IFERROR(IF(Y268=0,"",ROUNDUP(Y268/H268,0)*0.00651),"")</f>
        <v>0.27342</v>
      </c>
      <c r="AA268" s="65"/>
      <c r="AB268" s="66"/>
      <c r="AC268" s="329" t="s">
        <v>436</v>
      </c>
      <c r="AG268" s="75"/>
      <c r="AJ268" s="79"/>
      <c r="AK268" s="79">
        <v>0</v>
      </c>
      <c r="BB268" s="330" t="s">
        <v>1</v>
      </c>
      <c r="BM268" s="75">
        <f>IFERROR(X268*I268/H268,"0")</f>
        <v>110.5</v>
      </c>
      <c r="BN268" s="75">
        <f>IFERROR(Y268*I268/H268,"0")</f>
        <v>111.384</v>
      </c>
      <c r="BO268" s="75">
        <f>IFERROR(1/J268*(X268/H268),"0")</f>
        <v>0.22893772893772898</v>
      </c>
      <c r="BP268" s="75">
        <f>IFERROR(1/J268*(Y268/H268),"0")</f>
        <v>0.23076923076923078</v>
      </c>
    </row>
    <row r="269" spans="1:68" ht="37.5" customHeight="1" x14ac:dyDescent="0.25">
      <c r="A269" s="60" t="s">
        <v>437</v>
      </c>
      <c r="B269" s="60" t="s">
        <v>438</v>
      </c>
      <c r="C269" s="34">
        <v>4301051388</v>
      </c>
      <c r="D269" s="558">
        <v>4680115881211</v>
      </c>
      <c r="E269" s="559"/>
      <c r="F269" s="59">
        <v>0.4</v>
      </c>
      <c r="G269" s="35">
        <v>6</v>
      </c>
      <c r="H269" s="59">
        <v>2.4</v>
      </c>
      <c r="I269" s="59">
        <v>2.58</v>
      </c>
      <c r="J269" s="35">
        <v>182</v>
      </c>
      <c r="K269" s="35" t="s">
        <v>76</v>
      </c>
      <c r="L269" s="35" t="s">
        <v>112</v>
      </c>
      <c r="M269" s="36" t="s">
        <v>77</v>
      </c>
      <c r="N269" s="36"/>
      <c r="O269" s="35">
        <v>45</v>
      </c>
      <c r="P269" s="7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7"/>
      <c r="V269" s="37"/>
      <c r="W269" s="38" t="s">
        <v>69</v>
      </c>
      <c r="X269" s="56">
        <v>100.8</v>
      </c>
      <c r="Y269" s="53">
        <f>IFERROR(IF(X269="",0,CEILING((X269/$H269),1)*$H269),"")</f>
        <v>100.8</v>
      </c>
      <c r="Z269" s="39">
        <f>IFERROR(IF(Y269=0,"",ROUNDUP(Y269/H269,0)*0.00651),"")</f>
        <v>0.27342</v>
      </c>
      <c r="AA269" s="65"/>
      <c r="AB269" s="66"/>
      <c r="AC269" s="331" t="s">
        <v>439</v>
      </c>
      <c r="AG269" s="75"/>
      <c r="AJ269" s="79" t="s">
        <v>113</v>
      </c>
      <c r="AK269" s="79">
        <v>33.6</v>
      </c>
      <c r="BB269" s="332" t="s">
        <v>1</v>
      </c>
      <c r="BM269" s="75">
        <f>IFERROR(X269*I269/H269,"0")</f>
        <v>108.36000000000001</v>
      </c>
      <c r="BN269" s="75">
        <f>IFERROR(Y269*I269/H269,"0")</f>
        <v>108.36000000000001</v>
      </c>
      <c r="BO269" s="75">
        <f>IFERROR(1/J269*(X269/H269),"0")</f>
        <v>0.23076923076923078</v>
      </c>
      <c r="BP269" s="75">
        <f>IFERROR(1/J269*(Y269/H269),"0")</f>
        <v>0.23076923076923078</v>
      </c>
    </row>
    <row r="270" spans="1:68" x14ac:dyDescent="0.2">
      <c r="A270" s="571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72"/>
      <c r="P270" s="566" t="s">
        <v>71</v>
      </c>
      <c r="Q270" s="567"/>
      <c r="R270" s="567"/>
      <c r="S270" s="567"/>
      <c r="T270" s="567"/>
      <c r="U270" s="567"/>
      <c r="V270" s="568"/>
      <c r="W270" s="40" t="s">
        <v>72</v>
      </c>
      <c r="X270" s="41">
        <f>IFERROR(X267/H267,"0")+IFERROR(X268/H268,"0")+IFERROR(X269/H269,"0")</f>
        <v>83.666666666666671</v>
      </c>
      <c r="Y270" s="41">
        <f>IFERROR(Y267/H267,"0")+IFERROR(Y268/H268,"0")+IFERROR(Y269/H269,"0")</f>
        <v>84</v>
      </c>
      <c r="Z270" s="41">
        <f>IFERROR(IF(Z267="",0,Z267),"0")+IFERROR(IF(Z268="",0,Z268),"0")+IFERROR(IF(Z269="",0,Z269),"0")</f>
        <v>0.54683999999999999</v>
      </c>
      <c r="AA270" s="64"/>
      <c r="AB270" s="64"/>
      <c r="AC270" s="6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72"/>
      <c r="P271" s="566" t="s">
        <v>71</v>
      </c>
      <c r="Q271" s="567"/>
      <c r="R271" s="567"/>
      <c r="S271" s="567"/>
      <c r="T271" s="567"/>
      <c r="U271" s="567"/>
      <c r="V271" s="568"/>
      <c r="W271" s="40" t="s">
        <v>69</v>
      </c>
      <c r="X271" s="41">
        <f>IFERROR(SUM(X267:X269),"0")</f>
        <v>200.8</v>
      </c>
      <c r="Y271" s="41">
        <f>IFERROR(SUM(Y267:Y269),"0")</f>
        <v>201.6</v>
      </c>
      <c r="Z271" s="40"/>
      <c r="AA271" s="64"/>
      <c r="AB271" s="64"/>
      <c r="AC271" s="64"/>
    </row>
    <row r="272" spans="1:68" ht="16.5" customHeight="1" x14ac:dyDescent="0.25">
      <c r="A272" s="609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62"/>
      <c r="AB272" s="62"/>
      <c r="AC272" s="62"/>
    </row>
    <row r="273" spans="1:68" ht="14.25" customHeight="1" x14ac:dyDescent="0.25">
      <c r="A273" s="564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63"/>
      <c r="AB273" s="63"/>
      <c r="AC273" s="63"/>
    </row>
    <row r="274" spans="1:68" ht="27" customHeight="1" x14ac:dyDescent="0.25">
      <c r="A274" s="60" t="s">
        <v>441</v>
      </c>
      <c r="B274" s="60" t="s">
        <v>442</v>
      </c>
      <c r="C274" s="34">
        <v>4301031307</v>
      </c>
      <c r="D274" s="558">
        <v>4680115880344</v>
      </c>
      <c r="E274" s="559"/>
      <c r="F274" s="59">
        <v>0.28000000000000003</v>
      </c>
      <c r="G274" s="35">
        <v>6</v>
      </c>
      <c r="H274" s="59">
        <v>1.68</v>
      </c>
      <c r="I274" s="59">
        <v>1.78</v>
      </c>
      <c r="J274" s="35">
        <v>234</v>
      </c>
      <c r="K274" s="35" t="s">
        <v>67</v>
      </c>
      <c r="L274" s="35"/>
      <c r="M274" s="36" t="s">
        <v>68</v>
      </c>
      <c r="N274" s="36"/>
      <c r="O274" s="35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7"/>
      <c r="V274" s="37"/>
      <c r="W274" s="38" t="s">
        <v>69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/>
      <c r="AB274" s="66"/>
      <c r="AC274" s="333" t="s">
        <v>443</v>
      </c>
      <c r="AG274" s="75"/>
      <c r="AJ274" s="79"/>
      <c r="AK274" s="79">
        <v>0</v>
      </c>
      <c r="BB274" s="334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571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72"/>
      <c r="P275" s="566" t="s">
        <v>71</v>
      </c>
      <c r="Q275" s="567"/>
      <c r="R275" s="567"/>
      <c r="S275" s="567"/>
      <c r="T275" s="567"/>
      <c r="U275" s="567"/>
      <c r="V275" s="568"/>
      <c r="W275" s="40" t="s">
        <v>72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72"/>
      <c r="P276" s="566" t="s">
        <v>71</v>
      </c>
      <c r="Q276" s="567"/>
      <c r="R276" s="567"/>
      <c r="S276" s="567"/>
      <c r="T276" s="567"/>
      <c r="U276" s="567"/>
      <c r="V276" s="568"/>
      <c r="W276" s="40" t="s">
        <v>69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4.25" customHeight="1" x14ac:dyDescent="0.25">
      <c r="A277" s="564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63"/>
      <c r="AB277" s="63"/>
      <c r="AC277" s="63"/>
    </row>
    <row r="278" spans="1:68" ht="27" customHeight="1" x14ac:dyDescent="0.25">
      <c r="A278" s="60" t="s">
        <v>444</v>
      </c>
      <c r="B278" s="60" t="s">
        <v>445</v>
      </c>
      <c r="C278" s="34">
        <v>4301051782</v>
      </c>
      <c r="D278" s="558">
        <v>4680115884618</v>
      </c>
      <c r="E278" s="559"/>
      <c r="F278" s="59">
        <v>0.6</v>
      </c>
      <c r="G278" s="35">
        <v>6</v>
      </c>
      <c r="H278" s="59">
        <v>3.6</v>
      </c>
      <c r="I278" s="59">
        <v>3.81</v>
      </c>
      <c r="J278" s="35">
        <v>132</v>
      </c>
      <c r="K278" s="35" t="s">
        <v>111</v>
      </c>
      <c r="L278" s="35"/>
      <c r="M278" s="36" t="s">
        <v>77</v>
      </c>
      <c r="N278" s="36"/>
      <c r="O278" s="35">
        <v>45</v>
      </c>
      <c r="P278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7"/>
      <c r="V278" s="37"/>
      <c r="W278" s="38" t="s">
        <v>69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IFERROR(IF(Y278=0,"",ROUNDUP(Y278/H278,0)*0.00902),"")</f>
        <v/>
      </c>
      <c r="AA278" s="65"/>
      <c r="AB278" s="66"/>
      <c r="AC278" s="335" t="s">
        <v>446</v>
      </c>
      <c r="AG278" s="75"/>
      <c r="AJ278" s="79"/>
      <c r="AK278" s="79">
        <v>0</v>
      </c>
      <c r="BB278" s="336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x14ac:dyDescent="0.2">
      <c r="A279" s="571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72"/>
      <c r="P279" s="566" t="s">
        <v>71</v>
      </c>
      <c r="Q279" s="567"/>
      <c r="R279" s="567"/>
      <c r="S279" s="567"/>
      <c r="T279" s="567"/>
      <c r="U279" s="567"/>
      <c r="V279" s="568"/>
      <c r="W279" s="40" t="s">
        <v>72</v>
      </c>
      <c r="X279" s="41">
        <f>IFERROR(X278/H278,"0")</f>
        <v>0</v>
      </c>
      <c r="Y279" s="41">
        <f>IFERROR(Y278/H278,"0")</f>
        <v>0</v>
      </c>
      <c r="Z279" s="41">
        <f>IFERROR(IF(Z278="",0,Z278),"0")</f>
        <v>0</v>
      </c>
      <c r="AA279" s="64"/>
      <c r="AB279" s="64"/>
      <c r="AC279" s="6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72"/>
      <c r="P280" s="566" t="s">
        <v>71</v>
      </c>
      <c r="Q280" s="567"/>
      <c r="R280" s="567"/>
      <c r="S280" s="567"/>
      <c r="T280" s="567"/>
      <c r="U280" s="567"/>
      <c r="V280" s="568"/>
      <c r="W280" s="40" t="s">
        <v>69</v>
      </c>
      <c r="X280" s="41">
        <f>IFERROR(SUM(X278:X278),"0")</f>
        <v>0</v>
      </c>
      <c r="Y280" s="41">
        <f>IFERROR(SUM(Y278:Y278),"0")</f>
        <v>0</v>
      </c>
      <c r="Z280" s="40"/>
      <c r="AA280" s="64"/>
      <c r="AB280" s="64"/>
      <c r="AC280" s="64"/>
    </row>
    <row r="281" spans="1:68" ht="16.5" customHeight="1" x14ac:dyDescent="0.25">
      <c r="A281" s="609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62"/>
      <c r="AB281" s="62"/>
      <c r="AC281" s="62"/>
    </row>
    <row r="282" spans="1:68" ht="14.25" customHeight="1" x14ac:dyDescent="0.25">
      <c r="A282" s="564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63"/>
      <c r="AB282" s="63"/>
      <c r="AC282" s="63"/>
    </row>
    <row r="283" spans="1:68" ht="27" customHeight="1" x14ac:dyDescent="0.25">
      <c r="A283" s="60" t="s">
        <v>448</v>
      </c>
      <c r="B283" s="60" t="s">
        <v>449</v>
      </c>
      <c r="C283" s="34">
        <v>4301011662</v>
      </c>
      <c r="D283" s="558">
        <v>4680115883703</v>
      </c>
      <c r="E283" s="559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106</v>
      </c>
      <c r="L283" s="35"/>
      <c r="M283" s="36" t="s">
        <v>107</v>
      </c>
      <c r="N283" s="36"/>
      <c r="O283" s="35">
        <v>55</v>
      </c>
      <c r="P283" s="7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7"/>
      <c r="V283" s="37"/>
      <c r="W283" s="38" t="s">
        <v>69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450</v>
      </c>
      <c r="AB283" s="66"/>
      <c r="AC283" s="337" t="s">
        <v>451</v>
      </c>
      <c r="AG283" s="75"/>
      <c r="AJ283" s="79"/>
      <c r="AK283" s="79">
        <v>0</v>
      </c>
      <c r="BB283" s="338" t="s">
        <v>1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x14ac:dyDescent="0.2">
      <c r="A284" s="571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72"/>
      <c r="P284" s="566" t="s">
        <v>71</v>
      </c>
      <c r="Q284" s="567"/>
      <c r="R284" s="567"/>
      <c r="S284" s="567"/>
      <c r="T284" s="567"/>
      <c r="U284" s="567"/>
      <c r="V284" s="568"/>
      <c r="W284" s="40" t="s">
        <v>72</v>
      </c>
      <c r="X284" s="41">
        <f>IFERROR(X283/H283,"0")</f>
        <v>0</v>
      </c>
      <c r="Y284" s="41">
        <f>IFERROR(Y283/H283,"0")</f>
        <v>0</v>
      </c>
      <c r="Z284" s="41">
        <f>IFERROR(IF(Z283="",0,Z283),"0")</f>
        <v>0</v>
      </c>
      <c r="AA284" s="64"/>
      <c r="AB284" s="64"/>
      <c r="AC284" s="6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72"/>
      <c r="P285" s="566" t="s">
        <v>71</v>
      </c>
      <c r="Q285" s="567"/>
      <c r="R285" s="567"/>
      <c r="S285" s="567"/>
      <c r="T285" s="567"/>
      <c r="U285" s="567"/>
      <c r="V285" s="568"/>
      <c r="W285" s="40" t="s">
        <v>69</v>
      </c>
      <c r="X285" s="41">
        <f>IFERROR(SUM(X283:X283),"0")</f>
        <v>0</v>
      </c>
      <c r="Y285" s="41">
        <f>IFERROR(SUM(Y283:Y283),"0")</f>
        <v>0</v>
      </c>
      <c r="Z285" s="40"/>
      <c r="AA285" s="64"/>
      <c r="AB285" s="64"/>
      <c r="AC285" s="64"/>
    </row>
    <row r="286" spans="1:68" ht="16.5" customHeight="1" x14ac:dyDescent="0.25">
      <c r="A286" s="609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62"/>
      <c r="AB286" s="62"/>
      <c r="AC286" s="62"/>
    </row>
    <row r="287" spans="1:68" ht="14.25" customHeight="1" x14ac:dyDescent="0.25">
      <c r="A287" s="564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63"/>
      <c r="AB287" s="63"/>
      <c r="AC287" s="63"/>
    </row>
    <row r="288" spans="1:68" ht="27" customHeight="1" x14ac:dyDescent="0.25">
      <c r="A288" s="60" t="s">
        <v>453</v>
      </c>
      <c r="B288" s="60" t="s">
        <v>454</v>
      </c>
      <c r="C288" s="34">
        <v>4301012126</v>
      </c>
      <c r="D288" s="558">
        <v>4607091386004</v>
      </c>
      <c r="E288" s="559"/>
      <c r="F288" s="59">
        <v>1.35</v>
      </c>
      <c r="G288" s="35">
        <v>8</v>
      </c>
      <c r="H288" s="59">
        <v>10.8</v>
      </c>
      <c r="I288" s="59">
        <v>11.234999999999999</v>
      </c>
      <c r="J288" s="35">
        <v>64</v>
      </c>
      <c r="K288" s="35" t="s">
        <v>106</v>
      </c>
      <c r="L288" s="35"/>
      <c r="M288" s="36" t="s">
        <v>107</v>
      </c>
      <c r="N288" s="36"/>
      <c r="O288" s="35">
        <v>55</v>
      </c>
      <c r="P288" s="85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6"/>
      <c r="R288" s="556"/>
      <c r="S288" s="556"/>
      <c r="T288" s="557"/>
      <c r="U288" s="37"/>
      <c r="V288" s="37"/>
      <c r="W288" s="38" t="s">
        <v>69</v>
      </c>
      <c r="X288" s="56">
        <v>0</v>
      </c>
      <c r="Y288" s="53">
        <f t="shared" ref="Y288:Y293" si="37">IFERROR(IF(X288="",0,CEILING((X288/$H288),1)*$H288),"")</f>
        <v>0</v>
      </c>
      <c r="Z288" s="39" t="str">
        <f>IFERROR(IF(Y288=0,"",ROUNDUP(Y288/H288,0)*0.01898),"")</f>
        <v/>
      </c>
      <c r="AA288" s="65"/>
      <c r="AB288" s="66"/>
      <c r="AC288" s="339" t="s">
        <v>455</v>
      </c>
      <c r="AG288" s="75"/>
      <c r="AJ288" s="79"/>
      <c r="AK288" s="79">
        <v>0</v>
      </c>
      <c r="BB288" s="340" t="s">
        <v>1</v>
      </c>
      <c r="BM288" s="75">
        <f t="shared" ref="BM288:BM293" si="38">IFERROR(X288*I288/H288,"0")</f>
        <v>0</v>
      </c>
      <c r="BN288" s="75">
        <f t="shared" ref="BN288:BN293" si="39">IFERROR(Y288*I288/H288,"0")</f>
        <v>0</v>
      </c>
      <c r="BO288" s="75">
        <f t="shared" ref="BO288:BO293" si="40">IFERROR(1/J288*(X288/H288),"0")</f>
        <v>0</v>
      </c>
      <c r="BP288" s="75">
        <f t="shared" ref="BP288:BP293" si="41">IFERROR(1/J288*(Y288/H288),"0")</f>
        <v>0</v>
      </c>
    </row>
    <row r="289" spans="1:68" ht="27" customHeight="1" x14ac:dyDescent="0.25">
      <c r="A289" s="60" t="s">
        <v>456</v>
      </c>
      <c r="B289" s="60" t="s">
        <v>457</v>
      </c>
      <c r="C289" s="34">
        <v>4301012024</v>
      </c>
      <c r="D289" s="558">
        <v>4680115885615</v>
      </c>
      <c r="E289" s="559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106</v>
      </c>
      <c r="L289" s="35"/>
      <c r="M289" s="36" t="s">
        <v>77</v>
      </c>
      <c r="N289" s="36"/>
      <c r="O289" s="35">
        <v>55</v>
      </c>
      <c r="P289" s="6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6"/>
      <c r="R289" s="556"/>
      <c r="S289" s="556"/>
      <c r="T289" s="557"/>
      <c r="U289" s="37"/>
      <c r="V289" s="37"/>
      <c r="W289" s="38" t="s">
        <v>69</v>
      </c>
      <c r="X289" s="56">
        <v>0</v>
      </c>
      <c r="Y289" s="53">
        <f t="shared" si="37"/>
        <v>0</v>
      </c>
      <c r="Z289" s="39" t="str">
        <f>IFERROR(IF(Y289=0,"",ROUNDUP(Y289/H289,0)*0.01898),"")</f>
        <v/>
      </c>
      <c r="AA289" s="65"/>
      <c r="AB289" s="66"/>
      <c r="AC289" s="341" t="s">
        <v>458</v>
      </c>
      <c r="AG289" s="75"/>
      <c r="AJ289" s="79"/>
      <c r="AK289" s="79">
        <v>0</v>
      </c>
      <c r="BB289" s="342" t="s">
        <v>1</v>
      </c>
      <c r="BM289" s="75">
        <f t="shared" si="38"/>
        <v>0</v>
      </c>
      <c r="BN289" s="75">
        <f t="shared" si="39"/>
        <v>0</v>
      </c>
      <c r="BO289" s="75">
        <f t="shared" si="40"/>
        <v>0</v>
      </c>
      <c r="BP289" s="75">
        <f t="shared" si="41"/>
        <v>0</v>
      </c>
    </row>
    <row r="290" spans="1:68" ht="37.5" customHeight="1" x14ac:dyDescent="0.25">
      <c r="A290" s="60" t="s">
        <v>459</v>
      </c>
      <c r="B290" s="60" t="s">
        <v>460</v>
      </c>
      <c r="C290" s="34">
        <v>4301011858</v>
      </c>
      <c r="D290" s="558">
        <v>4680115885646</v>
      </c>
      <c r="E290" s="559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106</v>
      </c>
      <c r="L290" s="35"/>
      <c r="M290" s="36" t="s">
        <v>107</v>
      </c>
      <c r="N290" s="36"/>
      <c r="O290" s="35">
        <v>55</v>
      </c>
      <c r="P290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6"/>
      <c r="R290" s="556"/>
      <c r="S290" s="556"/>
      <c r="T290" s="557"/>
      <c r="U290" s="37"/>
      <c r="V290" s="37"/>
      <c r="W290" s="38" t="s">
        <v>69</v>
      </c>
      <c r="X290" s="56">
        <v>0</v>
      </c>
      <c r="Y290" s="53">
        <f t="shared" si="37"/>
        <v>0</v>
      </c>
      <c r="Z290" s="39" t="str">
        <f>IFERROR(IF(Y290=0,"",ROUNDUP(Y290/H290,0)*0.01898),"")</f>
        <v/>
      </c>
      <c r="AA290" s="65"/>
      <c r="AB290" s="66"/>
      <c r="AC290" s="343" t="s">
        <v>461</v>
      </c>
      <c r="AG290" s="75"/>
      <c r="AJ290" s="79"/>
      <c r="AK290" s="79">
        <v>0</v>
      </c>
      <c r="BB290" s="344" t="s">
        <v>1</v>
      </c>
      <c r="BM290" s="75">
        <f t="shared" si="38"/>
        <v>0</v>
      </c>
      <c r="BN290" s="75">
        <f t="shared" si="39"/>
        <v>0</v>
      </c>
      <c r="BO290" s="75">
        <f t="shared" si="40"/>
        <v>0</v>
      </c>
      <c r="BP290" s="75">
        <f t="shared" si="41"/>
        <v>0</v>
      </c>
    </row>
    <row r="291" spans="1:68" ht="27" customHeight="1" x14ac:dyDescent="0.25">
      <c r="A291" s="60" t="s">
        <v>462</v>
      </c>
      <c r="B291" s="60" t="s">
        <v>463</v>
      </c>
      <c r="C291" s="34">
        <v>4301012016</v>
      </c>
      <c r="D291" s="558">
        <v>4680115885554</v>
      </c>
      <c r="E291" s="559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106</v>
      </c>
      <c r="L291" s="35" t="s">
        <v>125</v>
      </c>
      <c r="M291" s="36" t="s">
        <v>77</v>
      </c>
      <c r="N291" s="36"/>
      <c r="O291" s="35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6"/>
      <c r="R291" s="556"/>
      <c r="S291" s="556"/>
      <c r="T291" s="557"/>
      <c r="U291" s="37"/>
      <c r="V291" s="37"/>
      <c r="W291" s="38" t="s">
        <v>69</v>
      </c>
      <c r="X291" s="56">
        <v>0</v>
      </c>
      <c r="Y291" s="53">
        <f t="shared" si="37"/>
        <v>0</v>
      </c>
      <c r="Z291" s="39" t="str">
        <f>IFERROR(IF(Y291=0,"",ROUNDUP(Y291/H291,0)*0.01898),"")</f>
        <v/>
      </c>
      <c r="AA291" s="65"/>
      <c r="AB291" s="66"/>
      <c r="AC291" s="345" t="s">
        <v>464</v>
      </c>
      <c r="AG291" s="75"/>
      <c r="AJ291" s="79" t="s">
        <v>127</v>
      </c>
      <c r="AK291" s="79">
        <v>691.2</v>
      </c>
      <c r="BB291" s="346" t="s">
        <v>1</v>
      </c>
      <c r="BM291" s="75">
        <f t="shared" si="38"/>
        <v>0</v>
      </c>
      <c r="BN291" s="75">
        <f t="shared" si="39"/>
        <v>0</v>
      </c>
      <c r="BO291" s="75">
        <f t="shared" si="40"/>
        <v>0</v>
      </c>
      <c r="BP291" s="75">
        <f t="shared" si="41"/>
        <v>0</v>
      </c>
    </row>
    <row r="292" spans="1:68" ht="27" customHeight="1" x14ac:dyDescent="0.25">
      <c r="A292" s="60" t="s">
        <v>465</v>
      </c>
      <c r="B292" s="60" t="s">
        <v>466</v>
      </c>
      <c r="C292" s="34">
        <v>4301011857</v>
      </c>
      <c r="D292" s="558">
        <v>4680115885622</v>
      </c>
      <c r="E292" s="559"/>
      <c r="F292" s="59">
        <v>0.4</v>
      </c>
      <c r="G292" s="35">
        <v>10</v>
      </c>
      <c r="H292" s="59">
        <v>4</v>
      </c>
      <c r="I292" s="59">
        <v>4.21</v>
      </c>
      <c r="J292" s="35">
        <v>132</v>
      </c>
      <c r="K292" s="35" t="s">
        <v>111</v>
      </c>
      <c r="L292" s="35"/>
      <c r="M292" s="36" t="s">
        <v>107</v>
      </c>
      <c r="N292" s="36"/>
      <c r="O292" s="35">
        <v>55</v>
      </c>
      <c r="P292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6"/>
      <c r="R292" s="556"/>
      <c r="S292" s="556"/>
      <c r="T292" s="557"/>
      <c r="U292" s="37"/>
      <c r="V292" s="37"/>
      <c r="W292" s="38" t="s">
        <v>69</v>
      </c>
      <c r="X292" s="56">
        <v>0</v>
      </c>
      <c r="Y292" s="53">
        <f t="shared" si="37"/>
        <v>0</v>
      </c>
      <c r="Z292" s="39" t="str">
        <f>IFERROR(IF(Y292=0,"",ROUNDUP(Y292/H292,0)*0.00902),"")</f>
        <v/>
      </c>
      <c r="AA292" s="65"/>
      <c r="AB292" s="66"/>
      <c r="AC292" s="347" t="s">
        <v>458</v>
      </c>
      <c r="AG292" s="75"/>
      <c r="AJ292" s="79"/>
      <c r="AK292" s="79">
        <v>0</v>
      </c>
      <c r="BB292" s="348" t="s">
        <v>1</v>
      </c>
      <c r="BM292" s="75">
        <f t="shared" si="38"/>
        <v>0</v>
      </c>
      <c r="BN292" s="75">
        <f t="shared" si="39"/>
        <v>0</v>
      </c>
      <c r="BO292" s="75">
        <f t="shared" si="40"/>
        <v>0</v>
      </c>
      <c r="BP292" s="75">
        <f t="shared" si="41"/>
        <v>0</v>
      </c>
    </row>
    <row r="293" spans="1:68" ht="27" customHeight="1" x14ac:dyDescent="0.25">
      <c r="A293" s="60" t="s">
        <v>467</v>
      </c>
      <c r="B293" s="60" t="s">
        <v>468</v>
      </c>
      <c r="C293" s="34">
        <v>4301011859</v>
      </c>
      <c r="D293" s="558">
        <v>4680115885608</v>
      </c>
      <c r="E293" s="559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111</v>
      </c>
      <c r="L293" s="35"/>
      <c r="M293" s="36" t="s">
        <v>107</v>
      </c>
      <c r="N293" s="36"/>
      <c r="O293" s="35">
        <v>55</v>
      </c>
      <c r="P293" s="8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6"/>
      <c r="R293" s="556"/>
      <c r="S293" s="556"/>
      <c r="T293" s="557"/>
      <c r="U293" s="37"/>
      <c r="V293" s="37"/>
      <c r="W293" s="38" t="s">
        <v>69</v>
      </c>
      <c r="X293" s="56">
        <v>0</v>
      </c>
      <c r="Y293" s="53">
        <f t="shared" si="37"/>
        <v>0</v>
      </c>
      <c r="Z293" s="39" t="str">
        <f>IFERROR(IF(Y293=0,"",ROUNDUP(Y293/H293,0)*0.00902),"")</f>
        <v/>
      </c>
      <c r="AA293" s="65"/>
      <c r="AB293" s="66"/>
      <c r="AC293" s="349" t="s">
        <v>469</v>
      </c>
      <c r="AG293" s="75"/>
      <c r="AJ293" s="79"/>
      <c r="AK293" s="79">
        <v>0</v>
      </c>
      <c r="BB293" s="350" t="s">
        <v>1</v>
      </c>
      <c r="BM293" s="75">
        <f t="shared" si="38"/>
        <v>0</v>
      </c>
      <c r="BN293" s="75">
        <f t="shared" si="39"/>
        <v>0</v>
      </c>
      <c r="BO293" s="75">
        <f t="shared" si="40"/>
        <v>0</v>
      </c>
      <c r="BP293" s="75">
        <f t="shared" si="41"/>
        <v>0</v>
      </c>
    </row>
    <row r="294" spans="1:68" x14ac:dyDescent="0.2">
      <c r="A294" s="571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72"/>
      <c r="P294" s="566" t="s">
        <v>71</v>
      </c>
      <c r="Q294" s="567"/>
      <c r="R294" s="567"/>
      <c r="S294" s="567"/>
      <c r="T294" s="567"/>
      <c r="U294" s="567"/>
      <c r="V294" s="568"/>
      <c r="W294" s="40" t="s">
        <v>72</v>
      </c>
      <c r="X294" s="41">
        <f>IFERROR(X288/H288,"0")+IFERROR(X289/H289,"0")+IFERROR(X290/H290,"0")+IFERROR(X291/H291,"0")+IFERROR(X292/H292,"0")+IFERROR(X293/H293,"0")</f>
        <v>0</v>
      </c>
      <c r="Y294" s="41">
        <f>IFERROR(Y288/H288,"0")+IFERROR(Y289/H289,"0")+IFERROR(Y290/H290,"0")+IFERROR(Y291/H291,"0")+IFERROR(Y292/H292,"0")+IFERROR(Y293/H293,"0")</f>
        <v>0</v>
      </c>
      <c r="Z294" s="41">
        <f>IFERROR(IF(Z288="",0,Z288),"0")+IFERROR(IF(Z289="",0,Z289),"0")+IFERROR(IF(Z290="",0,Z290),"0")+IFERROR(IF(Z291="",0,Z291),"0")+IFERROR(IF(Z292="",0,Z292),"0")+IFERROR(IF(Z293="",0,Z293),"0")</f>
        <v>0</v>
      </c>
      <c r="AA294" s="64"/>
      <c r="AB294" s="64"/>
      <c r="AC294" s="6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72"/>
      <c r="P295" s="566" t="s">
        <v>71</v>
      </c>
      <c r="Q295" s="567"/>
      <c r="R295" s="567"/>
      <c r="S295" s="567"/>
      <c r="T295" s="567"/>
      <c r="U295" s="567"/>
      <c r="V295" s="568"/>
      <c r="W295" s="40" t="s">
        <v>69</v>
      </c>
      <c r="X295" s="41">
        <f>IFERROR(SUM(X288:X293),"0")</f>
        <v>0</v>
      </c>
      <c r="Y295" s="41">
        <f>IFERROR(SUM(Y288:Y293),"0")</f>
        <v>0</v>
      </c>
      <c r="Z295" s="40"/>
      <c r="AA295" s="64"/>
      <c r="AB295" s="64"/>
      <c r="AC295" s="64"/>
    </row>
    <row r="296" spans="1:68" ht="14.25" customHeight="1" x14ac:dyDescent="0.25">
      <c r="A296" s="564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63"/>
      <c r="AB296" s="63"/>
      <c r="AC296" s="63"/>
    </row>
    <row r="297" spans="1:68" ht="27" customHeight="1" x14ac:dyDescent="0.25">
      <c r="A297" s="60" t="s">
        <v>470</v>
      </c>
      <c r="B297" s="60" t="s">
        <v>471</v>
      </c>
      <c r="C297" s="34">
        <v>4301030878</v>
      </c>
      <c r="D297" s="558">
        <v>4607091387193</v>
      </c>
      <c r="E297" s="559"/>
      <c r="F297" s="59">
        <v>0.7</v>
      </c>
      <c r="G297" s="35">
        <v>6</v>
      </c>
      <c r="H297" s="59">
        <v>4.2</v>
      </c>
      <c r="I297" s="59">
        <v>4.47</v>
      </c>
      <c r="J297" s="35">
        <v>132</v>
      </c>
      <c r="K297" s="35" t="s">
        <v>111</v>
      </c>
      <c r="L297" s="35"/>
      <c r="M297" s="36" t="s">
        <v>68</v>
      </c>
      <c r="N297" s="36"/>
      <c r="O297" s="35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6"/>
      <c r="R297" s="556"/>
      <c r="S297" s="556"/>
      <c r="T297" s="557"/>
      <c r="U297" s="37"/>
      <c r="V297" s="37"/>
      <c r="W297" s="38" t="s">
        <v>69</v>
      </c>
      <c r="X297" s="56">
        <v>0</v>
      </c>
      <c r="Y297" s="53">
        <f t="shared" ref="Y297:Y303" si="42">IFERROR(IF(X297="",0,CEILING((X297/$H297),1)*$H297),"")</f>
        <v>0</v>
      </c>
      <c r="Z297" s="39" t="str">
        <f>IFERROR(IF(Y297=0,"",ROUNDUP(Y297/H297,0)*0.00902),"")</f>
        <v/>
      </c>
      <c r="AA297" s="65"/>
      <c r="AB297" s="66"/>
      <c r="AC297" s="351" t="s">
        <v>472</v>
      </c>
      <c r="AG297" s="75"/>
      <c r="AJ297" s="79"/>
      <c r="AK297" s="79">
        <v>0</v>
      </c>
      <c r="BB297" s="352" t="s">
        <v>1</v>
      </c>
      <c r="BM297" s="75">
        <f t="shared" ref="BM297:BM303" si="43">IFERROR(X297*I297/H297,"0")</f>
        <v>0</v>
      </c>
      <c r="BN297" s="75">
        <f t="shared" ref="BN297:BN303" si="44">IFERROR(Y297*I297/H297,"0")</f>
        <v>0</v>
      </c>
      <c r="BO297" s="75">
        <f t="shared" ref="BO297:BO303" si="45">IFERROR(1/J297*(X297/H297),"0")</f>
        <v>0</v>
      </c>
      <c r="BP297" s="75">
        <f t="shared" ref="BP297:BP303" si="46">IFERROR(1/J297*(Y297/H297),"0")</f>
        <v>0</v>
      </c>
    </row>
    <row r="298" spans="1:68" ht="27" customHeight="1" x14ac:dyDescent="0.25">
      <c r="A298" s="60" t="s">
        <v>473</v>
      </c>
      <c r="B298" s="60" t="s">
        <v>474</v>
      </c>
      <c r="C298" s="34">
        <v>4301031153</v>
      </c>
      <c r="D298" s="558">
        <v>4607091387230</v>
      </c>
      <c r="E298" s="559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111</v>
      </c>
      <c r="L298" s="35"/>
      <c r="M298" s="36" t="s">
        <v>68</v>
      </c>
      <c r="N298" s="36"/>
      <c r="O298" s="35">
        <v>40</v>
      </c>
      <c r="P298" s="8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6"/>
      <c r="R298" s="556"/>
      <c r="S298" s="556"/>
      <c r="T298" s="557"/>
      <c r="U298" s="37"/>
      <c r="V298" s="37"/>
      <c r="W298" s="38" t="s">
        <v>69</v>
      </c>
      <c r="X298" s="56">
        <v>0</v>
      </c>
      <c r="Y298" s="53">
        <f t="shared" si="42"/>
        <v>0</v>
      </c>
      <c r="Z298" s="39" t="str">
        <f>IFERROR(IF(Y298=0,"",ROUNDUP(Y298/H298,0)*0.00902),"")</f>
        <v/>
      </c>
      <c r="AA298" s="65"/>
      <c r="AB298" s="66"/>
      <c r="AC298" s="353" t="s">
        <v>475</v>
      </c>
      <c r="AG298" s="75"/>
      <c r="AJ298" s="79"/>
      <c r="AK298" s="79">
        <v>0</v>
      </c>
      <c r="BB298" s="354" t="s">
        <v>1</v>
      </c>
      <c r="BM298" s="75">
        <f t="shared" si="43"/>
        <v>0</v>
      </c>
      <c r="BN298" s="75">
        <f t="shared" si="44"/>
        <v>0</v>
      </c>
      <c r="BO298" s="75">
        <f t="shared" si="45"/>
        <v>0</v>
      </c>
      <c r="BP298" s="75">
        <f t="shared" si="46"/>
        <v>0</v>
      </c>
    </row>
    <row r="299" spans="1:68" ht="27" customHeight="1" x14ac:dyDescent="0.25">
      <c r="A299" s="60" t="s">
        <v>476</v>
      </c>
      <c r="B299" s="60" t="s">
        <v>477</v>
      </c>
      <c r="C299" s="34">
        <v>4301031154</v>
      </c>
      <c r="D299" s="558">
        <v>4607091387292</v>
      </c>
      <c r="E299" s="559"/>
      <c r="F299" s="59">
        <v>0.73</v>
      </c>
      <c r="G299" s="35">
        <v>6</v>
      </c>
      <c r="H299" s="59">
        <v>4.38</v>
      </c>
      <c r="I299" s="59">
        <v>4.6500000000000004</v>
      </c>
      <c r="J299" s="35">
        <v>132</v>
      </c>
      <c r="K299" s="35" t="s">
        <v>111</v>
      </c>
      <c r="L299" s="35"/>
      <c r="M299" s="36" t="s">
        <v>68</v>
      </c>
      <c r="N299" s="36"/>
      <c r="O299" s="35">
        <v>45</v>
      </c>
      <c r="P299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6"/>
      <c r="R299" s="556"/>
      <c r="S299" s="556"/>
      <c r="T299" s="557"/>
      <c r="U299" s="37"/>
      <c r="V299" s="37"/>
      <c r="W299" s="38" t="s">
        <v>69</v>
      </c>
      <c r="X299" s="56">
        <v>0</v>
      </c>
      <c r="Y299" s="53">
        <f t="shared" si="42"/>
        <v>0</v>
      </c>
      <c r="Z299" s="39" t="str">
        <f>IFERROR(IF(Y299=0,"",ROUNDUP(Y299/H299,0)*0.00902),"")</f>
        <v/>
      </c>
      <c r="AA299" s="65"/>
      <c r="AB299" s="66"/>
      <c r="AC299" s="355" t="s">
        <v>478</v>
      </c>
      <c r="AG299" s="75"/>
      <c r="AJ299" s="79"/>
      <c r="AK299" s="79">
        <v>0</v>
      </c>
      <c r="BB299" s="356" t="s">
        <v>1</v>
      </c>
      <c r="BM299" s="75">
        <f t="shared" si="43"/>
        <v>0</v>
      </c>
      <c r="BN299" s="75">
        <f t="shared" si="44"/>
        <v>0</v>
      </c>
      <c r="BO299" s="75">
        <f t="shared" si="45"/>
        <v>0</v>
      </c>
      <c r="BP299" s="75">
        <f t="shared" si="46"/>
        <v>0</v>
      </c>
    </row>
    <row r="300" spans="1:68" ht="27" customHeight="1" x14ac:dyDescent="0.25">
      <c r="A300" s="60" t="s">
        <v>479</v>
      </c>
      <c r="B300" s="60" t="s">
        <v>480</v>
      </c>
      <c r="C300" s="34">
        <v>4301031152</v>
      </c>
      <c r="D300" s="558">
        <v>4607091387285</v>
      </c>
      <c r="E300" s="559"/>
      <c r="F300" s="59">
        <v>0.35</v>
      </c>
      <c r="G300" s="35">
        <v>6</v>
      </c>
      <c r="H300" s="59">
        <v>2.1</v>
      </c>
      <c r="I300" s="59">
        <v>2.23</v>
      </c>
      <c r="J300" s="35">
        <v>234</v>
      </c>
      <c r="K300" s="35" t="s">
        <v>67</v>
      </c>
      <c r="L300" s="35"/>
      <c r="M300" s="36" t="s">
        <v>68</v>
      </c>
      <c r="N300" s="36"/>
      <c r="O300" s="35">
        <v>40</v>
      </c>
      <c r="P300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6"/>
      <c r="R300" s="556"/>
      <c r="S300" s="556"/>
      <c r="T300" s="557"/>
      <c r="U300" s="37"/>
      <c r="V300" s="37"/>
      <c r="W300" s="38" t="s">
        <v>69</v>
      </c>
      <c r="X300" s="56">
        <v>0</v>
      </c>
      <c r="Y300" s="53">
        <f t="shared" si="42"/>
        <v>0</v>
      </c>
      <c r="Z300" s="39" t="str">
        <f>IFERROR(IF(Y300=0,"",ROUNDUP(Y300/H300,0)*0.00502),"")</f>
        <v/>
      </c>
      <c r="AA300" s="65"/>
      <c r="AB300" s="66"/>
      <c r="AC300" s="357" t="s">
        <v>475</v>
      </c>
      <c r="AG300" s="75"/>
      <c r="AJ300" s="79"/>
      <c r="AK300" s="79">
        <v>0</v>
      </c>
      <c r="BB300" s="358" t="s">
        <v>1</v>
      </c>
      <c r="BM300" s="75">
        <f t="shared" si="43"/>
        <v>0</v>
      </c>
      <c r="BN300" s="75">
        <f t="shared" si="44"/>
        <v>0</v>
      </c>
      <c r="BO300" s="75">
        <f t="shared" si="45"/>
        <v>0</v>
      </c>
      <c r="BP300" s="75">
        <f t="shared" si="46"/>
        <v>0</v>
      </c>
    </row>
    <row r="301" spans="1:68" ht="27" customHeight="1" x14ac:dyDescent="0.25">
      <c r="A301" s="60" t="s">
        <v>481</v>
      </c>
      <c r="B301" s="60" t="s">
        <v>482</v>
      </c>
      <c r="C301" s="34">
        <v>4301031305</v>
      </c>
      <c r="D301" s="558">
        <v>4607091389845</v>
      </c>
      <c r="E301" s="559"/>
      <c r="F301" s="59">
        <v>0.35</v>
      </c>
      <c r="G301" s="35">
        <v>6</v>
      </c>
      <c r="H301" s="59">
        <v>2.1</v>
      </c>
      <c r="I301" s="59">
        <v>2.2000000000000002</v>
      </c>
      <c r="J301" s="35">
        <v>234</v>
      </c>
      <c r="K301" s="35" t="s">
        <v>67</v>
      </c>
      <c r="L301" s="35"/>
      <c r="M301" s="36" t="s">
        <v>68</v>
      </c>
      <c r="N301" s="36"/>
      <c r="O301" s="35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6"/>
      <c r="R301" s="556"/>
      <c r="S301" s="556"/>
      <c r="T301" s="557"/>
      <c r="U301" s="37"/>
      <c r="V301" s="37"/>
      <c r="W301" s="38" t="s">
        <v>69</v>
      </c>
      <c r="X301" s="56">
        <v>0</v>
      </c>
      <c r="Y301" s="53">
        <f t="shared" si="42"/>
        <v>0</v>
      </c>
      <c r="Z301" s="39" t="str">
        <f>IFERROR(IF(Y301=0,"",ROUNDUP(Y301/H301,0)*0.00502),"")</f>
        <v/>
      </c>
      <c r="AA301" s="65"/>
      <c r="AB301" s="66"/>
      <c r="AC301" s="359" t="s">
        <v>483</v>
      </c>
      <c r="AG301" s="75"/>
      <c r="AJ301" s="79"/>
      <c r="AK301" s="79">
        <v>0</v>
      </c>
      <c r="BB301" s="360" t="s">
        <v>1</v>
      </c>
      <c r="BM301" s="75">
        <f t="shared" si="43"/>
        <v>0</v>
      </c>
      <c r="BN301" s="75">
        <f t="shared" si="44"/>
        <v>0</v>
      </c>
      <c r="BO301" s="75">
        <f t="shared" si="45"/>
        <v>0</v>
      </c>
      <c r="BP301" s="75">
        <f t="shared" si="46"/>
        <v>0</v>
      </c>
    </row>
    <row r="302" spans="1:68" ht="27" customHeight="1" x14ac:dyDescent="0.25">
      <c r="A302" s="60" t="s">
        <v>484</v>
      </c>
      <c r="B302" s="60" t="s">
        <v>485</v>
      </c>
      <c r="C302" s="34">
        <v>4301031306</v>
      </c>
      <c r="D302" s="558">
        <v>4680115882881</v>
      </c>
      <c r="E302" s="559"/>
      <c r="F302" s="59">
        <v>0.28000000000000003</v>
      </c>
      <c r="G302" s="35">
        <v>6</v>
      </c>
      <c r="H302" s="59">
        <v>1.68</v>
      </c>
      <c r="I302" s="59">
        <v>1.81</v>
      </c>
      <c r="J302" s="35">
        <v>234</v>
      </c>
      <c r="K302" s="35" t="s">
        <v>67</v>
      </c>
      <c r="L302" s="35"/>
      <c r="M302" s="36" t="s">
        <v>68</v>
      </c>
      <c r="N302" s="36"/>
      <c r="O302" s="35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6"/>
      <c r="R302" s="556"/>
      <c r="S302" s="556"/>
      <c r="T302" s="557"/>
      <c r="U302" s="37"/>
      <c r="V302" s="37"/>
      <c r="W302" s="38" t="s">
        <v>69</v>
      </c>
      <c r="X302" s="56">
        <v>0</v>
      </c>
      <c r="Y302" s="53">
        <f t="shared" si="42"/>
        <v>0</v>
      </c>
      <c r="Z302" s="39" t="str">
        <f>IFERROR(IF(Y302=0,"",ROUNDUP(Y302/H302,0)*0.00502),"")</f>
        <v/>
      </c>
      <c r="AA302" s="65"/>
      <c r="AB302" s="66"/>
      <c r="AC302" s="361" t="s">
        <v>483</v>
      </c>
      <c r="AG302" s="75"/>
      <c r="AJ302" s="79"/>
      <c r="AK302" s="79">
        <v>0</v>
      </c>
      <c r="BB302" s="362" t="s">
        <v>1</v>
      </c>
      <c r="BM302" s="75">
        <f t="shared" si="43"/>
        <v>0</v>
      </c>
      <c r="BN302" s="75">
        <f t="shared" si="44"/>
        <v>0</v>
      </c>
      <c r="BO302" s="75">
        <f t="shared" si="45"/>
        <v>0</v>
      </c>
      <c r="BP302" s="75">
        <f t="shared" si="46"/>
        <v>0</v>
      </c>
    </row>
    <row r="303" spans="1:68" ht="27" customHeight="1" x14ac:dyDescent="0.25">
      <c r="A303" s="60" t="s">
        <v>486</v>
      </c>
      <c r="B303" s="60" t="s">
        <v>487</v>
      </c>
      <c r="C303" s="34">
        <v>4301031066</v>
      </c>
      <c r="D303" s="558">
        <v>4607091383836</v>
      </c>
      <c r="E303" s="559"/>
      <c r="F303" s="59">
        <v>0.3</v>
      </c>
      <c r="G303" s="35">
        <v>6</v>
      </c>
      <c r="H303" s="59">
        <v>1.8</v>
      </c>
      <c r="I303" s="59">
        <v>2.028</v>
      </c>
      <c r="J303" s="35">
        <v>182</v>
      </c>
      <c r="K303" s="35" t="s">
        <v>76</v>
      </c>
      <c r="L303" s="35"/>
      <c r="M303" s="36" t="s">
        <v>68</v>
      </c>
      <c r="N303" s="36"/>
      <c r="O303" s="35">
        <v>40</v>
      </c>
      <c r="P303" s="6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6"/>
      <c r="R303" s="556"/>
      <c r="S303" s="556"/>
      <c r="T303" s="557"/>
      <c r="U303" s="37"/>
      <c r="V303" s="37"/>
      <c r="W303" s="38" t="s">
        <v>69</v>
      </c>
      <c r="X303" s="56">
        <v>0</v>
      </c>
      <c r="Y303" s="53">
        <f t="shared" si="42"/>
        <v>0</v>
      </c>
      <c r="Z303" s="39" t="str">
        <f>IFERROR(IF(Y303=0,"",ROUNDUP(Y303/H303,0)*0.00651),"")</f>
        <v/>
      </c>
      <c r="AA303" s="65"/>
      <c r="AB303" s="66"/>
      <c r="AC303" s="363" t="s">
        <v>488</v>
      </c>
      <c r="AG303" s="75"/>
      <c r="AJ303" s="79"/>
      <c r="AK303" s="79">
        <v>0</v>
      </c>
      <c r="BB303" s="364" t="s">
        <v>1</v>
      </c>
      <c r="BM303" s="75">
        <f t="shared" si="43"/>
        <v>0</v>
      </c>
      <c r="BN303" s="75">
        <f t="shared" si="44"/>
        <v>0</v>
      </c>
      <c r="BO303" s="75">
        <f t="shared" si="45"/>
        <v>0</v>
      </c>
      <c r="BP303" s="75">
        <f t="shared" si="46"/>
        <v>0</v>
      </c>
    </row>
    <row r="304" spans="1:68" x14ac:dyDescent="0.2">
      <c r="A304" s="571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72"/>
      <c r="P304" s="566" t="s">
        <v>71</v>
      </c>
      <c r="Q304" s="567"/>
      <c r="R304" s="567"/>
      <c r="S304" s="567"/>
      <c r="T304" s="567"/>
      <c r="U304" s="567"/>
      <c r="V304" s="568"/>
      <c r="W304" s="40" t="s">
        <v>72</v>
      </c>
      <c r="X304" s="41">
        <f>IFERROR(X297/H297,"0")+IFERROR(X298/H298,"0")+IFERROR(X299/H299,"0")+IFERROR(X300/H300,"0")+IFERROR(X301/H301,"0")+IFERROR(X302/H302,"0")+IFERROR(X303/H303,"0")</f>
        <v>0</v>
      </c>
      <c r="Y304" s="41">
        <f>IFERROR(Y297/H297,"0")+IFERROR(Y298/H298,"0")+IFERROR(Y299/H299,"0")+IFERROR(Y300/H300,"0")+IFERROR(Y301/H301,"0")+IFERROR(Y302/H302,"0")+IFERROR(Y303/H303,"0")</f>
        <v>0</v>
      </c>
      <c r="Z304" s="41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4"/>
      <c r="AB304" s="64"/>
      <c r="AC304" s="6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72"/>
      <c r="P305" s="566" t="s">
        <v>71</v>
      </c>
      <c r="Q305" s="567"/>
      <c r="R305" s="567"/>
      <c r="S305" s="567"/>
      <c r="T305" s="567"/>
      <c r="U305" s="567"/>
      <c r="V305" s="568"/>
      <c r="W305" s="40" t="s">
        <v>69</v>
      </c>
      <c r="X305" s="41">
        <f>IFERROR(SUM(X297:X303),"0")</f>
        <v>0</v>
      </c>
      <c r="Y305" s="41">
        <f>IFERROR(SUM(Y297:Y303),"0")</f>
        <v>0</v>
      </c>
      <c r="Z305" s="40"/>
      <c r="AA305" s="64"/>
      <c r="AB305" s="64"/>
      <c r="AC305" s="64"/>
    </row>
    <row r="306" spans="1:68" ht="14.25" customHeight="1" x14ac:dyDescent="0.25">
      <c r="A306" s="564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63"/>
      <c r="AB306" s="63"/>
      <c r="AC306" s="63"/>
    </row>
    <row r="307" spans="1:68" ht="27" customHeight="1" x14ac:dyDescent="0.25">
      <c r="A307" s="60" t="s">
        <v>489</v>
      </c>
      <c r="B307" s="60" t="s">
        <v>490</v>
      </c>
      <c r="C307" s="34">
        <v>4301051100</v>
      </c>
      <c r="D307" s="558">
        <v>4607091387766</v>
      </c>
      <c r="E307" s="559"/>
      <c r="F307" s="59">
        <v>1.3</v>
      </c>
      <c r="G307" s="35">
        <v>6</v>
      </c>
      <c r="H307" s="59">
        <v>7.8</v>
      </c>
      <c r="I307" s="59">
        <v>8.3130000000000006</v>
      </c>
      <c r="J307" s="35">
        <v>64</v>
      </c>
      <c r="K307" s="35" t="s">
        <v>106</v>
      </c>
      <c r="L307" s="35"/>
      <c r="M307" s="36" t="s">
        <v>77</v>
      </c>
      <c r="N307" s="36"/>
      <c r="O307" s="35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6"/>
      <c r="R307" s="556"/>
      <c r="S307" s="556"/>
      <c r="T307" s="557"/>
      <c r="U307" s="37"/>
      <c r="V307" s="37"/>
      <c r="W307" s="38" t="s">
        <v>69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5" t="s">
        <v>491</v>
      </c>
      <c r="AG307" s="75"/>
      <c r="AJ307" s="79"/>
      <c r="AK307" s="79">
        <v>0</v>
      </c>
      <c r="BB307" s="366" t="s">
        <v>1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t="27" customHeight="1" x14ac:dyDescent="0.25">
      <c r="A308" s="60" t="s">
        <v>492</v>
      </c>
      <c r="B308" s="60" t="s">
        <v>493</v>
      </c>
      <c r="C308" s="34">
        <v>4301051818</v>
      </c>
      <c r="D308" s="558">
        <v>4607091387957</v>
      </c>
      <c r="E308" s="559"/>
      <c r="F308" s="59">
        <v>1.3</v>
      </c>
      <c r="G308" s="35">
        <v>6</v>
      </c>
      <c r="H308" s="59">
        <v>7.8</v>
      </c>
      <c r="I308" s="59">
        <v>8.3190000000000008</v>
      </c>
      <c r="J308" s="35">
        <v>64</v>
      </c>
      <c r="K308" s="35" t="s">
        <v>106</v>
      </c>
      <c r="L308" s="35"/>
      <c r="M308" s="36" t="s">
        <v>77</v>
      </c>
      <c r="N308" s="36"/>
      <c r="O308" s="35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6"/>
      <c r="R308" s="556"/>
      <c r="S308" s="556"/>
      <c r="T308" s="557"/>
      <c r="U308" s="37"/>
      <c r="V308" s="37"/>
      <c r="W308" s="38" t="s">
        <v>69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67" t="s">
        <v>494</v>
      </c>
      <c r="AG308" s="75"/>
      <c r="AJ308" s="79"/>
      <c r="AK308" s="79">
        <v>0</v>
      </c>
      <c r="BB308" s="368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customHeight="1" x14ac:dyDescent="0.25">
      <c r="A309" s="60" t="s">
        <v>495</v>
      </c>
      <c r="B309" s="60" t="s">
        <v>496</v>
      </c>
      <c r="C309" s="34">
        <v>4301051819</v>
      </c>
      <c r="D309" s="558">
        <v>4607091387964</v>
      </c>
      <c r="E309" s="559"/>
      <c r="F309" s="59">
        <v>1.35</v>
      </c>
      <c r="G309" s="35">
        <v>6</v>
      </c>
      <c r="H309" s="59">
        <v>8.1</v>
      </c>
      <c r="I309" s="59">
        <v>8.6010000000000009</v>
      </c>
      <c r="J309" s="35">
        <v>64</v>
      </c>
      <c r="K309" s="35" t="s">
        <v>106</v>
      </c>
      <c r="L309" s="35"/>
      <c r="M309" s="36" t="s">
        <v>77</v>
      </c>
      <c r="N309" s="36"/>
      <c r="O309" s="35">
        <v>40</v>
      </c>
      <c r="P309" s="7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6"/>
      <c r="R309" s="556"/>
      <c r="S309" s="556"/>
      <c r="T309" s="557"/>
      <c r="U309" s="37"/>
      <c r="V309" s="37"/>
      <c r="W309" s="38" t="s">
        <v>69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497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customHeight="1" x14ac:dyDescent="0.25">
      <c r="A310" s="60" t="s">
        <v>498</v>
      </c>
      <c r="B310" s="60" t="s">
        <v>499</v>
      </c>
      <c r="C310" s="34">
        <v>4301051734</v>
      </c>
      <c r="D310" s="558">
        <v>4680115884588</v>
      </c>
      <c r="E310" s="559"/>
      <c r="F310" s="59">
        <v>0.5</v>
      </c>
      <c r="G310" s="35">
        <v>6</v>
      </c>
      <c r="H310" s="59">
        <v>3</v>
      </c>
      <c r="I310" s="59">
        <v>3.246</v>
      </c>
      <c r="J310" s="35">
        <v>182</v>
      </c>
      <c r="K310" s="35" t="s">
        <v>76</v>
      </c>
      <c r="L310" s="35"/>
      <c r="M310" s="36" t="s">
        <v>77</v>
      </c>
      <c r="N310" s="36"/>
      <c r="O310" s="35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6"/>
      <c r="R310" s="556"/>
      <c r="S310" s="556"/>
      <c r="T310" s="557"/>
      <c r="U310" s="37"/>
      <c r="V310" s="37"/>
      <c r="W310" s="38" t="s">
        <v>69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IFERROR(IF(Y310=0,"",ROUNDUP(Y310/H310,0)*0.00651),"")</f>
        <v/>
      </c>
      <c r="AA310" s="65"/>
      <c r="AB310" s="66"/>
      <c r="AC310" s="371" t="s">
        <v>500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customHeight="1" x14ac:dyDescent="0.25">
      <c r="A311" s="60" t="s">
        <v>501</v>
      </c>
      <c r="B311" s="60" t="s">
        <v>502</v>
      </c>
      <c r="C311" s="34">
        <v>4301051578</v>
      </c>
      <c r="D311" s="558">
        <v>4607091387513</v>
      </c>
      <c r="E311" s="559"/>
      <c r="F311" s="59">
        <v>0.45</v>
      </c>
      <c r="G311" s="35">
        <v>6</v>
      </c>
      <c r="H311" s="59">
        <v>2.7</v>
      </c>
      <c r="I311" s="59">
        <v>2.9580000000000002</v>
      </c>
      <c r="J311" s="35">
        <v>182</v>
      </c>
      <c r="K311" s="35" t="s">
        <v>76</v>
      </c>
      <c r="L311" s="35"/>
      <c r="M311" s="36" t="s">
        <v>93</v>
      </c>
      <c r="N311" s="36"/>
      <c r="O311" s="35">
        <v>40</v>
      </c>
      <c r="P311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6"/>
      <c r="R311" s="556"/>
      <c r="S311" s="556"/>
      <c r="T311" s="557"/>
      <c r="U311" s="37"/>
      <c r="V311" s="37"/>
      <c r="W311" s="38" t="s">
        <v>69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/>
      <c r="AB311" s="66"/>
      <c r="AC311" s="373" t="s">
        <v>503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x14ac:dyDescent="0.2">
      <c r="A312" s="571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72"/>
      <c r="P312" s="566" t="s">
        <v>71</v>
      </c>
      <c r="Q312" s="567"/>
      <c r="R312" s="567"/>
      <c r="S312" s="567"/>
      <c r="T312" s="567"/>
      <c r="U312" s="567"/>
      <c r="V312" s="568"/>
      <c r="W312" s="40" t="s">
        <v>72</v>
      </c>
      <c r="X312" s="41">
        <f>IFERROR(X307/H307,"0")+IFERROR(X308/H308,"0")+IFERROR(X309/H309,"0")+IFERROR(X310/H310,"0")+IFERROR(X311/H311,"0")</f>
        <v>0</v>
      </c>
      <c r="Y312" s="41">
        <f>IFERROR(Y307/H307,"0")+IFERROR(Y308/H308,"0")+IFERROR(Y309/H309,"0")+IFERROR(Y310/H310,"0")+IFERROR(Y311/H311,"0")</f>
        <v>0</v>
      </c>
      <c r="Z312" s="41">
        <f>IFERROR(IF(Z307="",0,Z307),"0")+IFERROR(IF(Z308="",0,Z308),"0")+IFERROR(IF(Z309="",0,Z309),"0")+IFERROR(IF(Z310="",0,Z310),"0")+IFERROR(IF(Z311="",0,Z311),"0")</f>
        <v>0</v>
      </c>
      <c r="AA312" s="64"/>
      <c r="AB312" s="64"/>
      <c r="AC312" s="6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72"/>
      <c r="P313" s="566" t="s">
        <v>71</v>
      </c>
      <c r="Q313" s="567"/>
      <c r="R313" s="567"/>
      <c r="S313" s="567"/>
      <c r="T313" s="567"/>
      <c r="U313" s="567"/>
      <c r="V313" s="568"/>
      <c r="W313" s="40" t="s">
        <v>69</v>
      </c>
      <c r="X313" s="41">
        <f>IFERROR(SUM(X307:X311),"0")</f>
        <v>0</v>
      </c>
      <c r="Y313" s="41">
        <f>IFERROR(SUM(Y307:Y311),"0")</f>
        <v>0</v>
      </c>
      <c r="Z313" s="40"/>
      <c r="AA313" s="64"/>
      <c r="AB313" s="64"/>
      <c r="AC313" s="64"/>
    </row>
    <row r="314" spans="1:68" ht="14.25" customHeight="1" x14ac:dyDescent="0.25">
      <c r="A314" s="564" t="s">
        <v>174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63"/>
      <c r="AB314" s="63"/>
      <c r="AC314" s="63"/>
    </row>
    <row r="315" spans="1:68" ht="27" customHeight="1" x14ac:dyDescent="0.25">
      <c r="A315" s="60" t="s">
        <v>504</v>
      </c>
      <c r="B315" s="60" t="s">
        <v>505</v>
      </c>
      <c r="C315" s="34">
        <v>4301060387</v>
      </c>
      <c r="D315" s="558">
        <v>4607091380880</v>
      </c>
      <c r="E315" s="559"/>
      <c r="F315" s="59">
        <v>1.4</v>
      </c>
      <c r="G315" s="35">
        <v>6</v>
      </c>
      <c r="H315" s="59">
        <v>8.4</v>
      </c>
      <c r="I315" s="59">
        <v>8.9190000000000005</v>
      </c>
      <c r="J315" s="35">
        <v>64</v>
      </c>
      <c r="K315" s="35" t="s">
        <v>106</v>
      </c>
      <c r="L315" s="35"/>
      <c r="M315" s="36" t="s">
        <v>77</v>
      </c>
      <c r="N315" s="36"/>
      <c r="O315" s="35">
        <v>30</v>
      </c>
      <c r="P315" s="5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6"/>
      <c r="R315" s="556"/>
      <c r="S315" s="556"/>
      <c r="T315" s="557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75" t="s">
        <v>506</v>
      </c>
      <c r="AG315" s="75"/>
      <c r="AJ315" s="79"/>
      <c r="AK315" s="79">
        <v>0</v>
      </c>
      <c r="BB315" s="376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507</v>
      </c>
      <c r="B316" s="60" t="s">
        <v>508</v>
      </c>
      <c r="C316" s="34">
        <v>4301060406</v>
      </c>
      <c r="D316" s="558">
        <v>4607091384482</v>
      </c>
      <c r="E316" s="559"/>
      <c r="F316" s="59">
        <v>1.3</v>
      </c>
      <c r="G316" s="35">
        <v>6</v>
      </c>
      <c r="H316" s="59">
        <v>7.8</v>
      </c>
      <c r="I316" s="59">
        <v>8.3190000000000008</v>
      </c>
      <c r="J316" s="35">
        <v>64</v>
      </c>
      <c r="K316" s="35" t="s">
        <v>106</v>
      </c>
      <c r="L316" s="35"/>
      <c r="M316" s="36" t="s">
        <v>77</v>
      </c>
      <c r="N316" s="36"/>
      <c r="O316" s="35">
        <v>30</v>
      </c>
      <c r="P316" s="6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6"/>
      <c r="R316" s="556"/>
      <c r="S316" s="556"/>
      <c r="T316" s="557"/>
      <c r="U316" s="37"/>
      <c r="V316" s="37"/>
      <c r="W316" s="38" t="s">
        <v>69</v>
      </c>
      <c r="X316" s="56">
        <v>100</v>
      </c>
      <c r="Y316" s="53">
        <f>IFERROR(IF(X316="",0,CEILING((X316/$H316),1)*$H316),"")</f>
        <v>101.39999999999999</v>
      </c>
      <c r="Z316" s="39">
        <f>IFERROR(IF(Y316=0,"",ROUNDUP(Y316/H316,0)*0.01898),"")</f>
        <v>0.24674000000000001</v>
      </c>
      <c r="AA316" s="65"/>
      <c r="AB316" s="66"/>
      <c r="AC316" s="377" t="s">
        <v>509</v>
      </c>
      <c r="AG316" s="75"/>
      <c r="AJ316" s="79"/>
      <c r="AK316" s="79">
        <v>0</v>
      </c>
      <c r="BB316" s="378" t="s">
        <v>1</v>
      </c>
      <c r="BM316" s="75">
        <f>IFERROR(X316*I316/H316,"0")</f>
        <v>106.65384615384617</v>
      </c>
      <c r="BN316" s="75">
        <f>IFERROR(Y316*I316/H316,"0")</f>
        <v>108.14700000000001</v>
      </c>
      <c r="BO316" s="75">
        <f>IFERROR(1/J316*(X316/H316),"0")</f>
        <v>0.20032051282051283</v>
      </c>
      <c r="BP316" s="75">
        <f>IFERROR(1/J316*(Y316/H316),"0")</f>
        <v>0.203125</v>
      </c>
    </row>
    <row r="317" spans="1:68" ht="16.5" customHeight="1" x14ac:dyDescent="0.25">
      <c r="A317" s="60" t="s">
        <v>510</v>
      </c>
      <c r="B317" s="60" t="s">
        <v>511</v>
      </c>
      <c r="C317" s="34">
        <v>4301060484</v>
      </c>
      <c r="D317" s="558">
        <v>4607091380897</v>
      </c>
      <c r="E317" s="559"/>
      <c r="F317" s="59">
        <v>1.4</v>
      </c>
      <c r="G317" s="35">
        <v>6</v>
      </c>
      <c r="H317" s="59">
        <v>8.4</v>
      </c>
      <c r="I317" s="59">
        <v>8.9190000000000005</v>
      </c>
      <c r="J317" s="35">
        <v>64</v>
      </c>
      <c r="K317" s="35" t="s">
        <v>106</v>
      </c>
      <c r="L317" s="35"/>
      <c r="M317" s="36" t="s">
        <v>93</v>
      </c>
      <c r="N317" s="36"/>
      <c r="O317" s="35">
        <v>30</v>
      </c>
      <c r="P317" s="8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6"/>
      <c r="R317" s="556"/>
      <c r="S317" s="556"/>
      <c r="T317" s="557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IFERROR(IF(Y317=0,"",ROUNDUP(Y317/H317,0)*0.01898),"")</f>
        <v/>
      </c>
      <c r="AA317" s="65"/>
      <c r="AB317" s="66"/>
      <c r="AC317" s="379" t="s">
        <v>512</v>
      </c>
      <c r="AG317" s="75"/>
      <c r="AJ317" s="79"/>
      <c r="AK317" s="79">
        <v>0</v>
      </c>
      <c r="BB317" s="380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571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72"/>
      <c r="P318" s="566" t="s">
        <v>71</v>
      </c>
      <c r="Q318" s="567"/>
      <c r="R318" s="567"/>
      <c r="S318" s="567"/>
      <c r="T318" s="567"/>
      <c r="U318" s="567"/>
      <c r="V318" s="568"/>
      <c r="W318" s="40" t="s">
        <v>72</v>
      </c>
      <c r="X318" s="41">
        <f>IFERROR(X315/H315,"0")+IFERROR(X316/H316,"0")+IFERROR(X317/H317,"0")</f>
        <v>12.820512820512821</v>
      </c>
      <c r="Y318" s="41">
        <f>IFERROR(Y315/H315,"0")+IFERROR(Y316/H316,"0")+IFERROR(Y317/H317,"0")</f>
        <v>13</v>
      </c>
      <c r="Z318" s="41">
        <f>IFERROR(IF(Z315="",0,Z315),"0")+IFERROR(IF(Z316="",0,Z316),"0")+IFERROR(IF(Z317="",0,Z317),"0")</f>
        <v>0.24674000000000001</v>
      </c>
      <c r="AA318" s="64"/>
      <c r="AB318" s="64"/>
      <c r="AC318" s="6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72"/>
      <c r="P319" s="566" t="s">
        <v>71</v>
      </c>
      <c r="Q319" s="567"/>
      <c r="R319" s="567"/>
      <c r="S319" s="567"/>
      <c r="T319" s="567"/>
      <c r="U319" s="567"/>
      <c r="V319" s="568"/>
      <c r="W319" s="40" t="s">
        <v>69</v>
      </c>
      <c r="X319" s="41">
        <f>IFERROR(SUM(X315:X317),"0")</f>
        <v>100</v>
      </c>
      <c r="Y319" s="41">
        <f>IFERROR(SUM(Y315:Y317),"0")</f>
        <v>101.39999999999999</v>
      </c>
      <c r="Z319" s="40"/>
      <c r="AA319" s="64"/>
      <c r="AB319" s="64"/>
      <c r="AC319" s="64"/>
    </row>
    <row r="320" spans="1:68" ht="14.25" customHeight="1" x14ac:dyDescent="0.25">
      <c r="A320" s="564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63"/>
      <c r="AB320" s="63"/>
      <c r="AC320" s="63"/>
    </row>
    <row r="321" spans="1:68" ht="27" customHeight="1" x14ac:dyDescent="0.25">
      <c r="A321" s="60" t="s">
        <v>513</v>
      </c>
      <c r="B321" s="60" t="s">
        <v>514</v>
      </c>
      <c r="C321" s="34">
        <v>4301030235</v>
      </c>
      <c r="D321" s="558">
        <v>4607091388381</v>
      </c>
      <c r="E321" s="559"/>
      <c r="F321" s="59">
        <v>0.38</v>
      </c>
      <c r="G321" s="35">
        <v>8</v>
      </c>
      <c r="H321" s="59">
        <v>3.04</v>
      </c>
      <c r="I321" s="59">
        <v>3.33</v>
      </c>
      <c r="J321" s="35">
        <v>132</v>
      </c>
      <c r="K321" s="35" t="s">
        <v>111</v>
      </c>
      <c r="L321" s="35"/>
      <c r="M321" s="36" t="s">
        <v>98</v>
      </c>
      <c r="N321" s="36"/>
      <c r="O321" s="35">
        <v>180</v>
      </c>
      <c r="P321" s="796" t="s">
        <v>515</v>
      </c>
      <c r="Q321" s="556"/>
      <c r="R321" s="556"/>
      <c r="S321" s="556"/>
      <c r="T321" s="557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1" t="s">
        <v>516</v>
      </c>
      <c r="AG321" s="75"/>
      <c r="AJ321" s="79"/>
      <c r="AK321" s="79">
        <v>0</v>
      </c>
      <c r="BB321" s="382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517</v>
      </c>
      <c r="B322" s="60" t="s">
        <v>518</v>
      </c>
      <c r="C322" s="34">
        <v>4301030232</v>
      </c>
      <c r="D322" s="558">
        <v>4607091388374</v>
      </c>
      <c r="E322" s="559"/>
      <c r="F322" s="59">
        <v>0.38</v>
      </c>
      <c r="G322" s="35">
        <v>8</v>
      </c>
      <c r="H322" s="59">
        <v>3.04</v>
      </c>
      <c r="I322" s="59">
        <v>3.29</v>
      </c>
      <c r="J322" s="35">
        <v>132</v>
      </c>
      <c r="K322" s="35" t="s">
        <v>111</v>
      </c>
      <c r="L322" s="35"/>
      <c r="M322" s="36" t="s">
        <v>98</v>
      </c>
      <c r="N322" s="36"/>
      <c r="O322" s="35">
        <v>180</v>
      </c>
      <c r="P322" s="723" t="s">
        <v>519</v>
      </c>
      <c r="Q322" s="556"/>
      <c r="R322" s="556"/>
      <c r="S322" s="556"/>
      <c r="T322" s="557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3" t="s">
        <v>516</v>
      </c>
      <c r="AG322" s="75"/>
      <c r="AJ322" s="79"/>
      <c r="AK322" s="79">
        <v>0</v>
      </c>
      <c r="BB322" s="384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520</v>
      </c>
      <c r="B323" s="60" t="s">
        <v>521</v>
      </c>
      <c r="C323" s="34">
        <v>4301032015</v>
      </c>
      <c r="D323" s="558">
        <v>4607091383102</v>
      </c>
      <c r="E323" s="559"/>
      <c r="F323" s="59">
        <v>0.17</v>
      </c>
      <c r="G323" s="35">
        <v>15</v>
      </c>
      <c r="H323" s="59">
        <v>2.5499999999999998</v>
      </c>
      <c r="I323" s="59">
        <v>2.9550000000000001</v>
      </c>
      <c r="J323" s="35">
        <v>182</v>
      </c>
      <c r="K323" s="35" t="s">
        <v>76</v>
      </c>
      <c r="L323" s="35"/>
      <c r="M323" s="36" t="s">
        <v>98</v>
      </c>
      <c r="N323" s="36"/>
      <c r="O323" s="35">
        <v>180</v>
      </c>
      <c r="P323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6"/>
      <c r="R323" s="556"/>
      <c r="S323" s="556"/>
      <c r="T323" s="557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IFERROR(IF(Y323=0,"",ROUNDUP(Y323/H323,0)*0.00651),"")</f>
        <v/>
      </c>
      <c r="AA323" s="65"/>
      <c r="AB323" s="66"/>
      <c r="AC323" s="385" t="s">
        <v>522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523</v>
      </c>
      <c r="B324" s="60" t="s">
        <v>524</v>
      </c>
      <c r="C324" s="34">
        <v>4301030233</v>
      </c>
      <c r="D324" s="558">
        <v>4607091388404</v>
      </c>
      <c r="E324" s="559"/>
      <c r="F324" s="59">
        <v>0.17</v>
      </c>
      <c r="G324" s="35">
        <v>15</v>
      </c>
      <c r="H324" s="59">
        <v>2.5499999999999998</v>
      </c>
      <c r="I324" s="59">
        <v>2.88</v>
      </c>
      <c r="J324" s="35">
        <v>182</v>
      </c>
      <c r="K324" s="35" t="s">
        <v>76</v>
      </c>
      <c r="L324" s="35"/>
      <c r="M324" s="36" t="s">
        <v>98</v>
      </c>
      <c r="N324" s="36"/>
      <c r="O324" s="35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6"/>
      <c r="R324" s="556"/>
      <c r="S324" s="556"/>
      <c r="T324" s="557"/>
      <c r="U324" s="37"/>
      <c r="V324" s="37"/>
      <c r="W324" s="38" t="s">
        <v>69</v>
      </c>
      <c r="X324" s="56">
        <v>150</v>
      </c>
      <c r="Y324" s="53">
        <f>IFERROR(IF(X324="",0,CEILING((X324/$H324),1)*$H324),"")</f>
        <v>150.44999999999999</v>
      </c>
      <c r="Z324" s="39">
        <f>IFERROR(IF(Y324=0,"",ROUNDUP(Y324/H324,0)*0.00651),"")</f>
        <v>0.38408999999999999</v>
      </c>
      <c r="AA324" s="65"/>
      <c r="AB324" s="66"/>
      <c r="AC324" s="387" t="s">
        <v>516</v>
      </c>
      <c r="AG324" s="75"/>
      <c r="AJ324" s="79"/>
      <c r="AK324" s="79">
        <v>0</v>
      </c>
      <c r="BB324" s="388" t="s">
        <v>1</v>
      </c>
      <c r="BM324" s="75">
        <f>IFERROR(X324*I324/H324,"0")</f>
        <v>169.41176470588238</v>
      </c>
      <c r="BN324" s="75">
        <f>IFERROR(Y324*I324/H324,"0")</f>
        <v>169.92</v>
      </c>
      <c r="BO324" s="75">
        <f>IFERROR(1/J324*(X324/H324),"0")</f>
        <v>0.32320620555914681</v>
      </c>
      <c r="BP324" s="75">
        <f>IFERROR(1/J324*(Y324/H324),"0")</f>
        <v>0.32417582417582419</v>
      </c>
    </row>
    <row r="325" spans="1:68" x14ac:dyDescent="0.2">
      <c r="A325" s="571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72"/>
      <c r="P325" s="566" t="s">
        <v>71</v>
      </c>
      <c r="Q325" s="567"/>
      <c r="R325" s="567"/>
      <c r="S325" s="567"/>
      <c r="T325" s="567"/>
      <c r="U325" s="567"/>
      <c r="V325" s="568"/>
      <c r="W325" s="40" t="s">
        <v>72</v>
      </c>
      <c r="X325" s="41">
        <f>IFERROR(X321/H321,"0")+IFERROR(X322/H322,"0")+IFERROR(X323/H323,"0")+IFERROR(X324/H324,"0")</f>
        <v>58.82352941176471</v>
      </c>
      <c r="Y325" s="41">
        <f>IFERROR(Y321/H321,"0")+IFERROR(Y322/H322,"0")+IFERROR(Y323/H323,"0")+IFERROR(Y324/H324,"0")</f>
        <v>59</v>
      </c>
      <c r="Z325" s="41">
        <f>IFERROR(IF(Z321="",0,Z321),"0")+IFERROR(IF(Z322="",0,Z322),"0")+IFERROR(IF(Z323="",0,Z323),"0")+IFERROR(IF(Z324="",0,Z324),"0")</f>
        <v>0.38408999999999999</v>
      </c>
      <c r="AA325" s="64"/>
      <c r="AB325" s="64"/>
      <c r="AC325" s="6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72"/>
      <c r="P326" s="566" t="s">
        <v>71</v>
      </c>
      <c r="Q326" s="567"/>
      <c r="R326" s="567"/>
      <c r="S326" s="567"/>
      <c r="T326" s="567"/>
      <c r="U326" s="567"/>
      <c r="V326" s="568"/>
      <c r="W326" s="40" t="s">
        <v>69</v>
      </c>
      <c r="X326" s="41">
        <f>IFERROR(SUM(X321:X324),"0")</f>
        <v>150</v>
      </c>
      <c r="Y326" s="41">
        <f>IFERROR(SUM(Y321:Y324),"0")</f>
        <v>150.44999999999999</v>
      </c>
      <c r="Z326" s="40"/>
      <c r="AA326" s="64"/>
      <c r="AB326" s="64"/>
      <c r="AC326" s="64"/>
    </row>
    <row r="327" spans="1:68" ht="14.25" customHeight="1" x14ac:dyDescent="0.25">
      <c r="A327" s="564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63"/>
      <c r="AB327" s="63"/>
      <c r="AC327" s="63"/>
    </row>
    <row r="328" spans="1:68" ht="16.5" customHeight="1" x14ac:dyDescent="0.25">
      <c r="A328" s="60" t="s">
        <v>526</v>
      </c>
      <c r="B328" s="60" t="s">
        <v>527</v>
      </c>
      <c r="C328" s="34">
        <v>4301180007</v>
      </c>
      <c r="D328" s="558">
        <v>4680115881808</v>
      </c>
      <c r="E328" s="559"/>
      <c r="F328" s="59">
        <v>0.1</v>
      </c>
      <c r="G328" s="35">
        <v>20</v>
      </c>
      <c r="H328" s="59">
        <v>2</v>
      </c>
      <c r="I328" s="59">
        <v>2.2400000000000002</v>
      </c>
      <c r="J328" s="35">
        <v>238</v>
      </c>
      <c r="K328" s="35" t="s">
        <v>76</v>
      </c>
      <c r="L328" s="35"/>
      <c r="M328" s="36" t="s">
        <v>528</v>
      </c>
      <c r="N328" s="36"/>
      <c r="O328" s="35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6"/>
      <c r="R328" s="556"/>
      <c r="S328" s="556"/>
      <c r="T328" s="557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IFERROR(IF(Y328=0,"",ROUNDUP(Y328/H328,0)*0.00474),"")</f>
        <v/>
      </c>
      <c r="AA328" s="65"/>
      <c r="AB328" s="66"/>
      <c r="AC328" s="389" t="s">
        <v>529</v>
      </c>
      <c r="AG328" s="75"/>
      <c r="AJ328" s="79"/>
      <c r="AK328" s="79">
        <v>0</v>
      </c>
      <c r="BB328" s="390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530</v>
      </c>
      <c r="B329" s="60" t="s">
        <v>531</v>
      </c>
      <c r="C329" s="34">
        <v>4301180006</v>
      </c>
      <c r="D329" s="558">
        <v>4680115881822</v>
      </c>
      <c r="E329" s="559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76</v>
      </c>
      <c r="L329" s="35"/>
      <c r="M329" s="36" t="s">
        <v>528</v>
      </c>
      <c r="N329" s="36"/>
      <c r="O329" s="35">
        <v>730</v>
      </c>
      <c r="P329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6"/>
      <c r="R329" s="556"/>
      <c r="S329" s="556"/>
      <c r="T329" s="557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/>
      <c r="AB329" s="66"/>
      <c r="AC329" s="391" t="s">
        <v>529</v>
      </c>
      <c r="AG329" s="75"/>
      <c r="AJ329" s="79"/>
      <c r="AK329" s="79">
        <v>0</v>
      </c>
      <c r="BB329" s="392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532</v>
      </c>
      <c r="B330" s="60" t="s">
        <v>533</v>
      </c>
      <c r="C330" s="34">
        <v>4301180001</v>
      </c>
      <c r="D330" s="558">
        <v>4680115880016</v>
      </c>
      <c r="E330" s="559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76</v>
      </c>
      <c r="L330" s="35"/>
      <c r="M330" s="36" t="s">
        <v>528</v>
      </c>
      <c r="N330" s="36"/>
      <c r="O330" s="35">
        <v>730</v>
      </c>
      <c r="P330" s="7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6"/>
      <c r="R330" s="556"/>
      <c r="S330" s="556"/>
      <c r="T330" s="557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529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x14ac:dyDescent="0.2">
      <c r="A331" s="571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72"/>
      <c r="P331" s="566" t="s">
        <v>71</v>
      </c>
      <c r="Q331" s="567"/>
      <c r="R331" s="567"/>
      <c r="S331" s="567"/>
      <c r="T331" s="567"/>
      <c r="U331" s="567"/>
      <c r="V331" s="568"/>
      <c r="W331" s="40" t="s">
        <v>72</v>
      </c>
      <c r="X331" s="41">
        <f>IFERROR(X328/H328,"0")+IFERROR(X329/H329,"0")+IFERROR(X330/H330,"0")</f>
        <v>0</v>
      </c>
      <c r="Y331" s="41">
        <f>IFERROR(Y328/H328,"0")+IFERROR(Y329/H329,"0")+IFERROR(Y330/H330,"0")</f>
        <v>0</v>
      </c>
      <c r="Z331" s="41">
        <f>IFERROR(IF(Z328="",0,Z328),"0")+IFERROR(IF(Z329="",0,Z329),"0")+IFERROR(IF(Z330="",0,Z330),"0")</f>
        <v>0</v>
      </c>
      <c r="AA331" s="64"/>
      <c r="AB331" s="64"/>
      <c r="AC331" s="6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72"/>
      <c r="P332" s="566" t="s">
        <v>71</v>
      </c>
      <c r="Q332" s="567"/>
      <c r="R332" s="567"/>
      <c r="S332" s="567"/>
      <c r="T332" s="567"/>
      <c r="U332" s="567"/>
      <c r="V332" s="568"/>
      <c r="W332" s="40" t="s">
        <v>69</v>
      </c>
      <c r="X332" s="41">
        <f>IFERROR(SUM(X328:X330),"0")</f>
        <v>0</v>
      </c>
      <c r="Y332" s="41">
        <f>IFERROR(SUM(Y328:Y330),"0")</f>
        <v>0</v>
      </c>
      <c r="Z332" s="40"/>
      <c r="AA332" s="64"/>
      <c r="AB332" s="64"/>
      <c r="AC332" s="64"/>
    </row>
    <row r="333" spans="1:68" ht="16.5" customHeight="1" x14ac:dyDescent="0.25">
      <c r="A333" s="609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62"/>
      <c r="AB333" s="62"/>
      <c r="AC333" s="62"/>
    </row>
    <row r="334" spans="1:68" ht="14.25" customHeight="1" x14ac:dyDescent="0.25">
      <c r="A334" s="564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63"/>
      <c r="AB334" s="63"/>
      <c r="AC334" s="63"/>
    </row>
    <row r="335" spans="1:68" ht="27" customHeight="1" x14ac:dyDescent="0.25">
      <c r="A335" s="60" t="s">
        <v>535</v>
      </c>
      <c r="B335" s="60" t="s">
        <v>536</v>
      </c>
      <c r="C335" s="34">
        <v>4301051489</v>
      </c>
      <c r="D335" s="558">
        <v>4607091387919</v>
      </c>
      <c r="E335" s="559"/>
      <c r="F335" s="59">
        <v>1.35</v>
      </c>
      <c r="G335" s="35">
        <v>6</v>
      </c>
      <c r="H335" s="59">
        <v>8.1</v>
      </c>
      <c r="I335" s="59">
        <v>8.6189999999999998</v>
      </c>
      <c r="J335" s="35">
        <v>64</v>
      </c>
      <c r="K335" s="35" t="s">
        <v>106</v>
      </c>
      <c r="L335" s="35"/>
      <c r="M335" s="36" t="s">
        <v>93</v>
      </c>
      <c r="N335" s="36"/>
      <c r="O335" s="35">
        <v>45</v>
      </c>
      <c r="P33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6"/>
      <c r="R335" s="556"/>
      <c r="S335" s="556"/>
      <c r="T335" s="557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5" t="s">
        <v>537</v>
      </c>
      <c r="AG335" s="75"/>
      <c r="AJ335" s="79"/>
      <c r="AK335" s="79">
        <v>0</v>
      </c>
      <c r="BB335" s="396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538</v>
      </c>
      <c r="B336" s="60" t="s">
        <v>539</v>
      </c>
      <c r="C336" s="34">
        <v>4301051461</v>
      </c>
      <c r="D336" s="558">
        <v>4680115883604</v>
      </c>
      <c r="E336" s="559"/>
      <c r="F336" s="59">
        <v>0.35</v>
      </c>
      <c r="G336" s="35">
        <v>6</v>
      </c>
      <c r="H336" s="59">
        <v>2.1</v>
      </c>
      <c r="I336" s="59">
        <v>2.3519999999999999</v>
      </c>
      <c r="J336" s="35">
        <v>182</v>
      </c>
      <c r="K336" s="35" t="s">
        <v>76</v>
      </c>
      <c r="L336" s="35"/>
      <c r="M336" s="36" t="s">
        <v>77</v>
      </c>
      <c r="N336" s="36"/>
      <c r="O336" s="35">
        <v>45</v>
      </c>
      <c r="P336" s="8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6"/>
      <c r="R336" s="556"/>
      <c r="S336" s="556"/>
      <c r="T336" s="557"/>
      <c r="U336" s="37"/>
      <c r="V336" s="37"/>
      <c r="W336" s="38" t="s">
        <v>69</v>
      </c>
      <c r="X336" s="56">
        <v>200</v>
      </c>
      <c r="Y336" s="53">
        <f>IFERROR(IF(X336="",0,CEILING((X336/$H336),1)*$H336),"")</f>
        <v>201.60000000000002</v>
      </c>
      <c r="Z336" s="39">
        <f>IFERROR(IF(Y336=0,"",ROUNDUP(Y336/H336,0)*0.00651),"")</f>
        <v>0.62495999999999996</v>
      </c>
      <c r="AA336" s="65"/>
      <c r="AB336" s="66"/>
      <c r="AC336" s="397" t="s">
        <v>540</v>
      </c>
      <c r="AG336" s="75"/>
      <c r="AJ336" s="79"/>
      <c r="AK336" s="79">
        <v>0</v>
      </c>
      <c r="BB336" s="398" t="s">
        <v>1</v>
      </c>
      <c r="BM336" s="75">
        <f>IFERROR(X336*I336/H336,"0")</f>
        <v>223.99999999999997</v>
      </c>
      <c r="BN336" s="75">
        <f>IFERROR(Y336*I336/H336,"0")</f>
        <v>225.792</v>
      </c>
      <c r="BO336" s="75">
        <f>IFERROR(1/J336*(X336/H336),"0")</f>
        <v>0.52328623757195192</v>
      </c>
      <c r="BP336" s="75">
        <f>IFERROR(1/J336*(Y336/H336),"0")</f>
        <v>0.52747252747252749</v>
      </c>
    </row>
    <row r="337" spans="1:68" ht="27" customHeight="1" x14ac:dyDescent="0.25">
      <c r="A337" s="60" t="s">
        <v>541</v>
      </c>
      <c r="B337" s="60" t="s">
        <v>542</v>
      </c>
      <c r="C337" s="34">
        <v>4301051864</v>
      </c>
      <c r="D337" s="558">
        <v>4680115883567</v>
      </c>
      <c r="E337" s="559"/>
      <c r="F337" s="59">
        <v>0.35</v>
      </c>
      <c r="G337" s="35">
        <v>6</v>
      </c>
      <c r="H337" s="59">
        <v>2.1</v>
      </c>
      <c r="I337" s="59">
        <v>2.34</v>
      </c>
      <c r="J337" s="35">
        <v>182</v>
      </c>
      <c r="K337" s="35" t="s">
        <v>76</v>
      </c>
      <c r="L337" s="35"/>
      <c r="M337" s="36" t="s">
        <v>93</v>
      </c>
      <c r="N337" s="36"/>
      <c r="O337" s="35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6"/>
      <c r="R337" s="556"/>
      <c r="S337" s="556"/>
      <c r="T337" s="557"/>
      <c r="U337" s="37"/>
      <c r="V337" s="37"/>
      <c r="W337" s="38" t="s">
        <v>69</v>
      </c>
      <c r="X337" s="56">
        <v>100</v>
      </c>
      <c r="Y337" s="53">
        <f>IFERROR(IF(X337="",0,CEILING((X337/$H337),1)*$H337),"")</f>
        <v>100.80000000000001</v>
      </c>
      <c r="Z337" s="39">
        <f>IFERROR(IF(Y337=0,"",ROUNDUP(Y337/H337,0)*0.00651),"")</f>
        <v>0.31247999999999998</v>
      </c>
      <c r="AA337" s="65"/>
      <c r="AB337" s="66"/>
      <c r="AC337" s="399" t="s">
        <v>543</v>
      </c>
      <c r="AG337" s="75"/>
      <c r="AJ337" s="79"/>
      <c r="AK337" s="79">
        <v>0</v>
      </c>
      <c r="BB337" s="400" t="s">
        <v>1</v>
      </c>
      <c r="BM337" s="75">
        <f>IFERROR(X337*I337/H337,"0")</f>
        <v>111.42857142857143</v>
      </c>
      <c r="BN337" s="75">
        <f>IFERROR(Y337*I337/H337,"0")</f>
        <v>112.32000000000001</v>
      </c>
      <c r="BO337" s="75">
        <f>IFERROR(1/J337*(X337/H337),"0")</f>
        <v>0.26164311878597596</v>
      </c>
      <c r="BP337" s="75">
        <f>IFERROR(1/J337*(Y337/H337),"0")</f>
        <v>0.26373626373626374</v>
      </c>
    </row>
    <row r="338" spans="1:68" x14ac:dyDescent="0.2">
      <c r="A338" s="571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72"/>
      <c r="P338" s="566" t="s">
        <v>71</v>
      </c>
      <c r="Q338" s="567"/>
      <c r="R338" s="567"/>
      <c r="S338" s="567"/>
      <c r="T338" s="567"/>
      <c r="U338" s="567"/>
      <c r="V338" s="568"/>
      <c r="W338" s="40" t="s">
        <v>72</v>
      </c>
      <c r="X338" s="41">
        <f>IFERROR(X335/H335,"0")+IFERROR(X336/H336,"0")+IFERROR(X337/H337,"0")</f>
        <v>142.85714285714286</v>
      </c>
      <c r="Y338" s="41">
        <f>IFERROR(Y335/H335,"0")+IFERROR(Y336/H336,"0")+IFERROR(Y337/H337,"0")</f>
        <v>144</v>
      </c>
      <c r="Z338" s="41">
        <f>IFERROR(IF(Z335="",0,Z335),"0")+IFERROR(IF(Z336="",0,Z336),"0")+IFERROR(IF(Z337="",0,Z337),"0")</f>
        <v>0.93743999999999994</v>
      </c>
      <c r="AA338" s="64"/>
      <c r="AB338" s="64"/>
      <c r="AC338" s="6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72"/>
      <c r="P339" s="566" t="s">
        <v>71</v>
      </c>
      <c r="Q339" s="567"/>
      <c r="R339" s="567"/>
      <c r="S339" s="567"/>
      <c r="T339" s="567"/>
      <c r="U339" s="567"/>
      <c r="V339" s="568"/>
      <c r="W339" s="40" t="s">
        <v>69</v>
      </c>
      <c r="X339" s="41">
        <f>IFERROR(SUM(X335:X337),"0")</f>
        <v>300</v>
      </c>
      <c r="Y339" s="41">
        <f>IFERROR(SUM(Y335:Y337),"0")</f>
        <v>302.40000000000003</v>
      </c>
      <c r="Z339" s="40"/>
      <c r="AA339" s="64"/>
      <c r="AB339" s="64"/>
      <c r="AC339" s="64"/>
    </row>
    <row r="340" spans="1:68" ht="27.75" customHeight="1" x14ac:dyDescent="0.2">
      <c r="A340" s="611" t="s">
        <v>544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52"/>
      <c r="AB340" s="52"/>
      <c r="AC340" s="52"/>
    </row>
    <row r="341" spans="1:68" ht="16.5" customHeight="1" x14ac:dyDescent="0.25">
      <c r="A341" s="609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62"/>
      <c r="AB341" s="62"/>
      <c r="AC341" s="62"/>
    </row>
    <row r="342" spans="1:68" ht="14.25" customHeight="1" x14ac:dyDescent="0.25">
      <c r="A342" s="564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63"/>
      <c r="AB342" s="63"/>
      <c r="AC342" s="63"/>
    </row>
    <row r="343" spans="1:68" ht="37.5" customHeight="1" x14ac:dyDescent="0.25">
      <c r="A343" s="60" t="s">
        <v>546</v>
      </c>
      <c r="B343" s="60" t="s">
        <v>547</v>
      </c>
      <c r="C343" s="34">
        <v>4301011869</v>
      </c>
      <c r="D343" s="558">
        <v>4680115884847</v>
      </c>
      <c r="E343" s="559"/>
      <c r="F343" s="59">
        <v>2.5</v>
      </c>
      <c r="G343" s="35">
        <v>6</v>
      </c>
      <c r="H343" s="59">
        <v>15</v>
      </c>
      <c r="I343" s="59">
        <v>15.48</v>
      </c>
      <c r="J343" s="35">
        <v>48</v>
      </c>
      <c r="K343" s="35" t="s">
        <v>106</v>
      </c>
      <c r="L343" s="35" t="s">
        <v>125</v>
      </c>
      <c r="M343" s="36" t="s">
        <v>68</v>
      </c>
      <c r="N343" s="36"/>
      <c r="O343" s="35">
        <v>60</v>
      </c>
      <c r="P343" s="76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6"/>
      <c r="R343" s="556"/>
      <c r="S343" s="556"/>
      <c r="T343" s="557"/>
      <c r="U343" s="37"/>
      <c r="V343" s="37"/>
      <c r="W343" s="38" t="s">
        <v>69</v>
      </c>
      <c r="X343" s="56">
        <v>720</v>
      </c>
      <c r="Y343" s="53">
        <f t="shared" ref="Y343:Y349" si="47">IFERROR(IF(X343="",0,CEILING((X343/$H343),1)*$H343),"")</f>
        <v>720</v>
      </c>
      <c r="Z343" s="39">
        <f>IFERROR(IF(Y343=0,"",ROUNDUP(Y343/H343,0)*0.02175),"")</f>
        <v>1.044</v>
      </c>
      <c r="AA343" s="65"/>
      <c r="AB343" s="66"/>
      <c r="AC343" s="401" t="s">
        <v>548</v>
      </c>
      <c r="AG343" s="75"/>
      <c r="AJ343" s="79" t="s">
        <v>127</v>
      </c>
      <c r="AK343" s="79">
        <v>720</v>
      </c>
      <c r="BB343" s="402" t="s">
        <v>1</v>
      </c>
      <c r="BM343" s="75">
        <f t="shared" ref="BM343:BM349" si="48">IFERROR(X343*I343/H343,"0")</f>
        <v>743.04000000000008</v>
      </c>
      <c r="BN343" s="75">
        <f t="shared" ref="BN343:BN349" si="49">IFERROR(Y343*I343/H343,"0")</f>
        <v>743.04000000000008</v>
      </c>
      <c r="BO343" s="75">
        <f t="shared" ref="BO343:BO349" si="50">IFERROR(1/J343*(X343/H343),"0")</f>
        <v>1</v>
      </c>
      <c r="BP343" s="75">
        <f t="shared" ref="BP343:BP349" si="51">IFERROR(1/J343*(Y343/H343),"0")</f>
        <v>1</v>
      </c>
    </row>
    <row r="344" spans="1:68" ht="27" customHeight="1" x14ac:dyDescent="0.25">
      <c r="A344" s="60" t="s">
        <v>549</v>
      </c>
      <c r="B344" s="60" t="s">
        <v>550</v>
      </c>
      <c r="C344" s="34">
        <v>4301011870</v>
      </c>
      <c r="D344" s="558">
        <v>4680115884854</v>
      </c>
      <c r="E344" s="559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106</v>
      </c>
      <c r="L344" s="35" t="s">
        <v>125</v>
      </c>
      <c r="M344" s="36" t="s">
        <v>68</v>
      </c>
      <c r="N344" s="36"/>
      <c r="O344" s="35">
        <v>60</v>
      </c>
      <c r="P344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6"/>
      <c r="R344" s="556"/>
      <c r="S344" s="556"/>
      <c r="T344" s="557"/>
      <c r="U344" s="37"/>
      <c r="V344" s="37"/>
      <c r="W344" s="38" t="s">
        <v>69</v>
      </c>
      <c r="X344" s="56">
        <v>0</v>
      </c>
      <c r="Y344" s="53">
        <f t="shared" si="47"/>
        <v>0</v>
      </c>
      <c r="Z344" s="39" t="str">
        <f>IFERROR(IF(Y344=0,"",ROUNDUP(Y344/H344,0)*0.02175),"")</f>
        <v/>
      </c>
      <c r="AA344" s="65"/>
      <c r="AB344" s="66"/>
      <c r="AC344" s="403" t="s">
        <v>551</v>
      </c>
      <c r="AG344" s="75"/>
      <c r="AJ344" s="79" t="s">
        <v>127</v>
      </c>
      <c r="AK344" s="79">
        <v>720</v>
      </c>
      <c r="BB344" s="404" t="s">
        <v>1</v>
      </c>
      <c r="BM344" s="75">
        <f t="shared" si="48"/>
        <v>0</v>
      </c>
      <c r="BN344" s="75">
        <f t="shared" si="49"/>
        <v>0</v>
      </c>
      <c r="BO344" s="75">
        <f t="shared" si="50"/>
        <v>0</v>
      </c>
      <c r="BP344" s="75">
        <f t="shared" si="51"/>
        <v>0</v>
      </c>
    </row>
    <row r="345" spans="1:68" ht="27" customHeight="1" x14ac:dyDescent="0.25">
      <c r="A345" s="60" t="s">
        <v>552</v>
      </c>
      <c r="B345" s="60" t="s">
        <v>553</v>
      </c>
      <c r="C345" s="34">
        <v>4301011832</v>
      </c>
      <c r="D345" s="558">
        <v>4607091383997</v>
      </c>
      <c r="E345" s="559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106</v>
      </c>
      <c r="L345" s="35"/>
      <c r="M345" s="36" t="s">
        <v>93</v>
      </c>
      <c r="N345" s="36"/>
      <c r="O345" s="35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6"/>
      <c r="R345" s="556"/>
      <c r="S345" s="556"/>
      <c r="T345" s="557"/>
      <c r="U345" s="37"/>
      <c r="V345" s="37"/>
      <c r="W345" s="38" t="s">
        <v>69</v>
      </c>
      <c r="X345" s="56">
        <v>0</v>
      </c>
      <c r="Y345" s="53">
        <f t="shared" si="47"/>
        <v>0</v>
      </c>
      <c r="Z345" s="39" t="str">
        <f>IFERROR(IF(Y345=0,"",ROUNDUP(Y345/H345,0)*0.02175),"")</f>
        <v/>
      </c>
      <c r="AA345" s="65"/>
      <c r="AB345" s="66"/>
      <c r="AC345" s="405" t="s">
        <v>554</v>
      </c>
      <c r="AG345" s="75"/>
      <c r="AJ345" s="79"/>
      <c r="AK345" s="79">
        <v>0</v>
      </c>
      <c r="BB345" s="406" t="s">
        <v>1</v>
      </c>
      <c r="BM345" s="75">
        <f t="shared" si="48"/>
        <v>0</v>
      </c>
      <c r="BN345" s="75">
        <f t="shared" si="49"/>
        <v>0</v>
      </c>
      <c r="BO345" s="75">
        <f t="shared" si="50"/>
        <v>0</v>
      </c>
      <c r="BP345" s="75">
        <f t="shared" si="51"/>
        <v>0</v>
      </c>
    </row>
    <row r="346" spans="1:68" ht="37.5" customHeight="1" x14ac:dyDescent="0.25">
      <c r="A346" s="60" t="s">
        <v>555</v>
      </c>
      <c r="B346" s="60" t="s">
        <v>556</v>
      </c>
      <c r="C346" s="34">
        <v>4301011867</v>
      </c>
      <c r="D346" s="558">
        <v>4680115884830</v>
      </c>
      <c r="E346" s="559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106</v>
      </c>
      <c r="L346" s="35" t="s">
        <v>125</v>
      </c>
      <c r="M346" s="36" t="s">
        <v>68</v>
      </c>
      <c r="N346" s="36"/>
      <c r="O346" s="35">
        <v>60</v>
      </c>
      <c r="P346" s="7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6"/>
      <c r="R346" s="556"/>
      <c r="S346" s="556"/>
      <c r="T346" s="557"/>
      <c r="U346" s="37"/>
      <c r="V346" s="37"/>
      <c r="W346" s="38" t="s">
        <v>69</v>
      </c>
      <c r="X346" s="56">
        <v>0</v>
      </c>
      <c r="Y346" s="53">
        <f t="shared" si="47"/>
        <v>0</v>
      </c>
      <c r="Z346" s="39" t="str">
        <f>IFERROR(IF(Y346=0,"",ROUNDUP(Y346/H346,0)*0.02175),"")</f>
        <v/>
      </c>
      <c r="AA346" s="65"/>
      <c r="AB346" s="66"/>
      <c r="AC346" s="407" t="s">
        <v>557</v>
      </c>
      <c r="AG346" s="75"/>
      <c r="AJ346" s="79" t="s">
        <v>127</v>
      </c>
      <c r="AK346" s="79">
        <v>720</v>
      </c>
      <c r="BB346" s="408" t="s">
        <v>1</v>
      </c>
      <c r="BM346" s="75">
        <f t="shared" si="48"/>
        <v>0</v>
      </c>
      <c r="BN346" s="75">
        <f t="shared" si="49"/>
        <v>0</v>
      </c>
      <c r="BO346" s="75">
        <f t="shared" si="50"/>
        <v>0</v>
      </c>
      <c r="BP346" s="75">
        <f t="shared" si="51"/>
        <v>0</v>
      </c>
    </row>
    <row r="347" spans="1:68" ht="27" customHeight="1" x14ac:dyDescent="0.25">
      <c r="A347" s="60" t="s">
        <v>558</v>
      </c>
      <c r="B347" s="60" t="s">
        <v>559</v>
      </c>
      <c r="C347" s="34">
        <v>4301011433</v>
      </c>
      <c r="D347" s="558">
        <v>4680115882638</v>
      </c>
      <c r="E347" s="559"/>
      <c r="F347" s="59">
        <v>0.4</v>
      </c>
      <c r="G347" s="35">
        <v>10</v>
      </c>
      <c r="H347" s="59">
        <v>4</v>
      </c>
      <c r="I347" s="59">
        <v>4.21</v>
      </c>
      <c r="J347" s="35">
        <v>132</v>
      </c>
      <c r="K347" s="35" t="s">
        <v>111</v>
      </c>
      <c r="L347" s="35"/>
      <c r="M347" s="36" t="s">
        <v>107</v>
      </c>
      <c r="N347" s="36"/>
      <c r="O347" s="35">
        <v>90</v>
      </c>
      <c r="P347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6"/>
      <c r="R347" s="556"/>
      <c r="S347" s="556"/>
      <c r="T347" s="557"/>
      <c r="U347" s="37"/>
      <c r="V347" s="37"/>
      <c r="W347" s="38" t="s">
        <v>69</v>
      </c>
      <c r="X347" s="56">
        <v>0</v>
      </c>
      <c r="Y347" s="53">
        <f t="shared" si="47"/>
        <v>0</v>
      </c>
      <c r="Z347" s="39" t="str">
        <f>IFERROR(IF(Y347=0,"",ROUNDUP(Y347/H347,0)*0.00902),"")</f>
        <v/>
      </c>
      <c r="AA347" s="65"/>
      <c r="AB347" s="66"/>
      <c r="AC347" s="409" t="s">
        <v>560</v>
      </c>
      <c r="AG347" s="75"/>
      <c r="AJ347" s="79"/>
      <c r="AK347" s="79">
        <v>0</v>
      </c>
      <c r="BB347" s="410" t="s">
        <v>1</v>
      </c>
      <c r="BM347" s="75">
        <f t="shared" si="48"/>
        <v>0</v>
      </c>
      <c r="BN347" s="75">
        <f t="shared" si="49"/>
        <v>0</v>
      </c>
      <c r="BO347" s="75">
        <f t="shared" si="50"/>
        <v>0</v>
      </c>
      <c r="BP347" s="75">
        <f t="shared" si="51"/>
        <v>0</v>
      </c>
    </row>
    <row r="348" spans="1:68" ht="27" customHeight="1" x14ac:dyDescent="0.25">
      <c r="A348" s="60" t="s">
        <v>561</v>
      </c>
      <c r="B348" s="60" t="s">
        <v>562</v>
      </c>
      <c r="C348" s="34">
        <v>4301011952</v>
      </c>
      <c r="D348" s="558">
        <v>4680115884922</v>
      </c>
      <c r="E348" s="559"/>
      <c r="F348" s="59">
        <v>0.5</v>
      </c>
      <c r="G348" s="35">
        <v>10</v>
      </c>
      <c r="H348" s="59">
        <v>5</v>
      </c>
      <c r="I348" s="59">
        <v>5.21</v>
      </c>
      <c r="J348" s="35">
        <v>132</v>
      </c>
      <c r="K348" s="35" t="s">
        <v>111</v>
      </c>
      <c r="L348" s="35"/>
      <c r="M348" s="36" t="s">
        <v>68</v>
      </c>
      <c r="N348" s="36"/>
      <c r="O348" s="35">
        <v>60</v>
      </c>
      <c r="P348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6"/>
      <c r="R348" s="556"/>
      <c r="S348" s="556"/>
      <c r="T348" s="557"/>
      <c r="U348" s="37"/>
      <c r="V348" s="37"/>
      <c r="W348" s="38" t="s">
        <v>69</v>
      </c>
      <c r="X348" s="56">
        <v>0</v>
      </c>
      <c r="Y348" s="53">
        <f t="shared" si="47"/>
        <v>0</v>
      </c>
      <c r="Z348" s="39" t="str">
        <f>IFERROR(IF(Y348=0,"",ROUNDUP(Y348/H348,0)*0.00902),"")</f>
        <v/>
      </c>
      <c r="AA348" s="65"/>
      <c r="AB348" s="66"/>
      <c r="AC348" s="411" t="s">
        <v>551</v>
      </c>
      <c r="AG348" s="75"/>
      <c r="AJ348" s="79"/>
      <c r="AK348" s="79">
        <v>0</v>
      </c>
      <c r="BB348" s="412" t="s">
        <v>1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37.5" customHeight="1" x14ac:dyDescent="0.25">
      <c r="A349" s="60" t="s">
        <v>563</v>
      </c>
      <c r="B349" s="60" t="s">
        <v>564</v>
      </c>
      <c r="C349" s="34">
        <v>4301011868</v>
      </c>
      <c r="D349" s="558">
        <v>4680115884861</v>
      </c>
      <c r="E349" s="559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111</v>
      </c>
      <c r="L349" s="35"/>
      <c r="M349" s="36" t="s">
        <v>68</v>
      </c>
      <c r="N349" s="36"/>
      <c r="O349" s="35">
        <v>60</v>
      </c>
      <c r="P349" s="8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6"/>
      <c r="R349" s="556"/>
      <c r="S349" s="556"/>
      <c r="T349" s="557"/>
      <c r="U349" s="37"/>
      <c r="V349" s="37"/>
      <c r="W349" s="38" t="s">
        <v>69</v>
      </c>
      <c r="X349" s="56">
        <v>0</v>
      </c>
      <c r="Y349" s="53">
        <f t="shared" si="47"/>
        <v>0</v>
      </c>
      <c r="Z349" s="39" t="str">
        <f>IFERROR(IF(Y349=0,"",ROUNDUP(Y349/H349,0)*0.00902),"")</f>
        <v/>
      </c>
      <c r="AA349" s="65"/>
      <c r="AB349" s="66"/>
      <c r="AC349" s="413" t="s">
        <v>557</v>
      </c>
      <c r="AG349" s="75"/>
      <c r="AJ349" s="79"/>
      <c r="AK349" s="79">
        <v>0</v>
      </c>
      <c r="BB349" s="414" t="s">
        <v>1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x14ac:dyDescent="0.2">
      <c r="A350" s="571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72"/>
      <c r="P350" s="566" t="s">
        <v>71</v>
      </c>
      <c r="Q350" s="567"/>
      <c r="R350" s="567"/>
      <c r="S350" s="567"/>
      <c r="T350" s="567"/>
      <c r="U350" s="567"/>
      <c r="V350" s="568"/>
      <c r="W350" s="40" t="s">
        <v>72</v>
      </c>
      <c r="X350" s="41">
        <f>IFERROR(X343/H343,"0")+IFERROR(X344/H344,"0")+IFERROR(X345/H345,"0")+IFERROR(X346/H346,"0")+IFERROR(X347/H347,"0")+IFERROR(X348/H348,"0")+IFERROR(X349/H349,"0")</f>
        <v>48</v>
      </c>
      <c r="Y350" s="41">
        <f>IFERROR(Y343/H343,"0")+IFERROR(Y344/H344,"0")+IFERROR(Y345/H345,"0")+IFERROR(Y346/H346,"0")+IFERROR(Y347/H347,"0")+IFERROR(Y348/H348,"0")+IFERROR(Y349/H349,"0")</f>
        <v>48</v>
      </c>
      <c r="Z350" s="41">
        <f>IFERROR(IF(Z343="",0,Z343),"0")+IFERROR(IF(Z344="",0,Z344),"0")+IFERROR(IF(Z345="",0,Z345),"0")+IFERROR(IF(Z346="",0,Z346),"0")+IFERROR(IF(Z347="",0,Z347),"0")+IFERROR(IF(Z348="",0,Z348),"0")+IFERROR(IF(Z349="",0,Z349),"0")</f>
        <v>1.044</v>
      </c>
      <c r="AA350" s="64"/>
      <c r="AB350" s="64"/>
      <c r="AC350" s="6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72"/>
      <c r="P351" s="566" t="s">
        <v>71</v>
      </c>
      <c r="Q351" s="567"/>
      <c r="R351" s="567"/>
      <c r="S351" s="567"/>
      <c r="T351" s="567"/>
      <c r="U351" s="567"/>
      <c r="V351" s="568"/>
      <c r="W351" s="40" t="s">
        <v>69</v>
      </c>
      <c r="X351" s="41">
        <f>IFERROR(SUM(X343:X349),"0")</f>
        <v>720</v>
      </c>
      <c r="Y351" s="41">
        <f>IFERROR(SUM(Y343:Y349),"0")</f>
        <v>720</v>
      </c>
      <c r="Z351" s="40"/>
      <c r="AA351" s="64"/>
      <c r="AB351" s="64"/>
      <c r="AC351" s="64"/>
    </row>
    <row r="352" spans="1:68" ht="14.25" customHeight="1" x14ac:dyDescent="0.25">
      <c r="A352" s="564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63"/>
      <c r="AB352" s="63"/>
      <c r="AC352" s="63"/>
    </row>
    <row r="353" spans="1:68" ht="27" customHeight="1" x14ac:dyDescent="0.25">
      <c r="A353" s="60" t="s">
        <v>565</v>
      </c>
      <c r="B353" s="60" t="s">
        <v>566</v>
      </c>
      <c r="C353" s="34">
        <v>4301020178</v>
      </c>
      <c r="D353" s="558">
        <v>4607091383980</v>
      </c>
      <c r="E353" s="559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106</v>
      </c>
      <c r="L353" s="35" t="s">
        <v>125</v>
      </c>
      <c r="M353" s="36" t="s">
        <v>107</v>
      </c>
      <c r="N353" s="36"/>
      <c r="O353" s="35">
        <v>50</v>
      </c>
      <c r="P353" s="6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6"/>
      <c r="R353" s="556"/>
      <c r="S353" s="556"/>
      <c r="T353" s="557"/>
      <c r="U353" s="37"/>
      <c r="V353" s="37"/>
      <c r="W353" s="38" t="s">
        <v>69</v>
      </c>
      <c r="X353" s="56">
        <v>720</v>
      </c>
      <c r="Y353" s="53">
        <f>IFERROR(IF(X353="",0,CEILING((X353/$H353),1)*$H353),"")</f>
        <v>720</v>
      </c>
      <c r="Z353" s="39">
        <f>IFERROR(IF(Y353=0,"",ROUNDUP(Y353/H353,0)*0.02175),"")</f>
        <v>1.044</v>
      </c>
      <c r="AA353" s="65"/>
      <c r="AB353" s="66"/>
      <c r="AC353" s="415" t="s">
        <v>567</v>
      </c>
      <c r="AG353" s="75"/>
      <c r="AJ353" s="79" t="s">
        <v>127</v>
      </c>
      <c r="AK353" s="79">
        <v>720</v>
      </c>
      <c r="BB353" s="416" t="s">
        <v>1</v>
      </c>
      <c r="BM353" s="75">
        <f>IFERROR(X353*I353/H353,"0")</f>
        <v>743.04000000000008</v>
      </c>
      <c r="BN353" s="75">
        <f>IFERROR(Y353*I353/H353,"0")</f>
        <v>743.04000000000008</v>
      </c>
      <c r="BO353" s="75">
        <f>IFERROR(1/J353*(X353/H353),"0")</f>
        <v>1</v>
      </c>
      <c r="BP353" s="75">
        <f>IFERROR(1/J353*(Y353/H353),"0")</f>
        <v>1</v>
      </c>
    </row>
    <row r="354" spans="1:68" ht="16.5" customHeight="1" x14ac:dyDescent="0.25">
      <c r="A354" s="60" t="s">
        <v>568</v>
      </c>
      <c r="B354" s="60" t="s">
        <v>569</v>
      </c>
      <c r="C354" s="34">
        <v>4301020179</v>
      </c>
      <c r="D354" s="558">
        <v>4607091384178</v>
      </c>
      <c r="E354" s="559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111</v>
      </c>
      <c r="L354" s="35"/>
      <c r="M354" s="36" t="s">
        <v>107</v>
      </c>
      <c r="N354" s="36"/>
      <c r="O354" s="35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6"/>
      <c r="R354" s="556"/>
      <c r="S354" s="556"/>
      <c r="T354" s="557"/>
      <c r="U354" s="37"/>
      <c r="V354" s="37"/>
      <c r="W354" s="38" t="s">
        <v>69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IFERROR(IF(Y354=0,"",ROUNDUP(Y354/H354,0)*0.00902),"")</f>
        <v/>
      </c>
      <c r="AA354" s="65"/>
      <c r="AB354" s="66"/>
      <c r="AC354" s="417" t="s">
        <v>567</v>
      </c>
      <c r="AG354" s="75"/>
      <c r="AJ354" s="79"/>
      <c r="AK354" s="79">
        <v>0</v>
      </c>
      <c r="BB354" s="418" t="s">
        <v>1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x14ac:dyDescent="0.2">
      <c r="A355" s="571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72"/>
      <c r="P355" s="566" t="s">
        <v>71</v>
      </c>
      <c r="Q355" s="567"/>
      <c r="R355" s="567"/>
      <c r="S355" s="567"/>
      <c r="T355" s="567"/>
      <c r="U355" s="567"/>
      <c r="V355" s="568"/>
      <c r="W355" s="40" t="s">
        <v>72</v>
      </c>
      <c r="X355" s="41">
        <f>IFERROR(X353/H353,"0")+IFERROR(X354/H354,"0")</f>
        <v>48</v>
      </c>
      <c r="Y355" s="41">
        <f>IFERROR(Y353/H353,"0")+IFERROR(Y354/H354,"0")</f>
        <v>48</v>
      </c>
      <c r="Z355" s="41">
        <f>IFERROR(IF(Z353="",0,Z353),"0")+IFERROR(IF(Z354="",0,Z354),"0")</f>
        <v>1.044</v>
      </c>
      <c r="AA355" s="64"/>
      <c r="AB355" s="64"/>
      <c r="AC355" s="6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72"/>
      <c r="P356" s="566" t="s">
        <v>71</v>
      </c>
      <c r="Q356" s="567"/>
      <c r="R356" s="567"/>
      <c r="S356" s="567"/>
      <c r="T356" s="567"/>
      <c r="U356" s="567"/>
      <c r="V356" s="568"/>
      <c r="W356" s="40" t="s">
        <v>69</v>
      </c>
      <c r="X356" s="41">
        <f>IFERROR(SUM(X353:X354),"0")</f>
        <v>720</v>
      </c>
      <c r="Y356" s="41">
        <f>IFERROR(SUM(Y353:Y354),"0")</f>
        <v>720</v>
      </c>
      <c r="Z356" s="40"/>
      <c r="AA356" s="64"/>
      <c r="AB356" s="64"/>
      <c r="AC356" s="64"/>
    </row>
    <row r="357" spans="1:68" ht="14.25" customHeight="1" x14ac:dyDescent="0.25">
      <c r="A357" s="564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63"/>
      <c r="AB357" s="63"/>
      <c r="AC357" s="63"/>
    </row>
    <row r="358" spans="1:68" ht="27" customHeight="1" x14ac:dyDescent="0.25">
      <c r="A358" s="60" t="s">
        <v>570</v>
      </c>
      <c r="B358" s="60" t="s">
        <v>571</v>
      </c>
      <c r="C358" s="34">
        <v>4301051903</v>
      </c>
      <c r="D358" s="558">
        <v>4607091383928</v>
      </c>
      <c r="E358" s="559"/>
      <c r="F358" s="59">
        <v>1.5</v>
      </c>
      <c r="G358" s="35">
        <v>6</v>
      </c>
      <c r="H358" s="59">
        <v>9</v>
      </c>
      <c r="I358" s="59">
        <v>9.5250000000000004</v>
      </c>
      <c r="J358" s="35">
        <v>64</v>
      </c>
      <c r="K358" s="35" t="s">
        <v>106</v>
      </c>
      <c r="L358" s="35"/>
      <c r="M358" s="36" t="s">
        <v>77</v>
      </c>
      <c r="N358" s="36"/>
      <c r="O358" s="35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6"/>
      <c r="R358" s="556"/>
      <c r="S358" s="556"/>
      <c r="T358" s="557"/>
      <c r="U358" s="37"/>
      <c r="V358" s="37"/>
      <c r="W358" s="38" t="s">
        <v>69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IFERROR(IF(Y358=0,"",ROUNDUP(Y358/H358,0)*0.01898),"")</f>
        <v/>
      </c>
      <c r="AA358" s="65"/>
      <c r="AB358" s="66"/>
      <c r="AC358" s="419" t="s">
        <v>572</v>
      </c>
      <c r="AG358" s="75"/>
      <c r="AJ358" s="79"/>
      <c r="AK358" s="79">
        <v>0</v>
      </c>
      <c r="BB358" s="420" t="s">
        <v>1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customHeight="1" x14ac:dyDescent="0.25">
      <c r="A359" s="60" t="s">
        <v>573</v>
      </c>
      <c r="B359" s="60" t="s">
        <v>574</v>
      </c>
      <c r="C359" s="34">
        <v>4301051897</v>
      </c>
      <c r="D359" s="558">
        <v>4607091384260</v>
      </c>
      <c r="E359" s="559"/>
      <c r="F359" s="59">
        <v>1.5</v>
      </c>
      <c r="G359" s="35">
        <v>6</v>
      </c>
      <c r="H359" s="59">
        <v>9</v>
      </c>
      <c r="I359" s="59">
        <v>9.5190000000000001</v>
      </c>
      <c r="J359" s="35">
        <v>64</v>
      </c>
      <c r="K359" s="35" t="s">
        <v>106</v>
      </c>
      <c r="L359" s="35"/>
      <c r="M359" s="36" t="s">
        <v>77</v>
      </c>
      <c r="N359" s="36"/>
      <c r="O359" s="35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6"/>
      <c r="R359" s="556"/>
      <c r="S359" s="556"/>
      <c r="T359" s="557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575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x14ac:dyDescent="0.2">
      <c r="A360" s="571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72"/>
      <c r="P360" s="566" t="s">
        <v>71</v>
      </c>
      <c r="Q360" s="567"/>
      <c r="R360" s="567"/>
      <c r="S360" s="567"/>
      <c r="T360" s="567"/>
      <c r="U360" s="567"/>
      <c r="V360" s="568"/>
      <c r="W360" s="40" t="s">
        <v>72</v>
      </c>
      <c r="X360" s="41">
        <f>IFERROR(X358/H358,"0")+IFERROR(X359/H359,"0")</f>
        <v>0</v>
      </c>
      <c r="Y360" s="41">
        <f>IFERROR(Y358/H358,"0")+IFERROR(Y359/H359,"0")</f>
        <v>0</v>
      </c>
      <c r="Z360" s="41">
        <f>IFERROR(IF(Z358="",0,Z358),"0")+IFERROR(IF(Z359="",0,Z359),"0")</f>
        <v>0</v>
      </c>
      <c r="AA360" s="64"/>
      <c r="AB360" s="64"/>
      <c r="AC360" s="6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72"/>
      <c r="P361" s="566" t="s">
        <v>71</v>
      </c>
      <c r="Q361" s="567"/>
      <c r="R361" s="567"/>
      <c r="S361" s="567"/>
      <c r="T361" s="567"/>
      <c r="U361" s="567"/>
      <c r="V361" s="568"/>
      <c r="W361" s="40" t="s">
        <v>69</v>
      </c>
      <c r="X361" s="41">
        <f>IFERROR(SUM(X358:X359),"0")</f>
        <v>0</v>
      </c>
      <c r="Y361" s="41">
        <f>IFERROR(SUM(Y358:Y359),"0")</f>
        <v>0</v>
      </c>
      <c r="Z361" s="40"/>
      <c r="AA361" s="64"/>
      <c r="AB361" s="64"/>
      <c r="AC361" s="64"/>
    </row>
    <row r="362" spans="1:68" ht="14.25" customHeight="1" x14ac:dyDescent="0.25">
      <c r="A362" s="564" t="s">
        <v>174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63"/>
      <c r="AB362" s="63"/>
      <c r="AC362" s="63"/>
    </row>
    <row r="363" spans="1:68" ht="16.5" customHeight="1" x14ac:dyDescent="0.25">
      <c r="A363" s="60" t="s">
        <v>576</v>
      </c>
      <c r="B363" s="60" t="s">
        <v>577</v>
      </c>
      <c r="C363" s="34">
        <v>4301060524</v>
      </c>
      <c r="D363" s="558">
        <v>4607091384673</v>
      </c>
      <c r="E363" s="559"/>
      <c r="F363" s="59">
        <v>1.5</v>
      </c>
      <c r="G363" s="35">
        <v>6</v>
      </c>
      <c r="H363" s="59">
        <v>9</v>
      </c>
      <c r="I363" s="59">
        <v>9.5190000000000001</v>
      </c>
      <c r="J363" s="35">
        <v>64</v>
      </c>
      <c r="K363" s="35" t="s">
        <v>106</v>
      </c>
      <c r="L363" s="35"/>
      <c r="M363" s="36" t="s">
        <v>77</v>
      </c>
      <c r="N363" s="36"/>
      <c r="O363" s="35">
        <v>40</v>
      </c>
      <c r="P363" s="881" t="s">
        <v>578</v>
      </c>
      <c r="Q363" s="556"/>
      <c r="R363" s="556"/>
      <c r="S363" s="556"/>
      <c r="T363" s="557"/>
      <c r="U363" s="37"/>
      <c r="V363" s="37"/>
      <c r="W363" s="38" t="s">
        <v>69</v>
      </c>
      <c r="X363" s="56">
        <v>100</v>
      </c>
      <c r="Y363" s="53">
        <f>IFERROR(IF(X363="",0,CEILING((X363/$H363),1)*$H363),"")</f>
        <v>108</v>
      </c>
      <c r="Z363" s="39">
        <f>IFERROR(IF(Y363=0,"",ROUNDUP(Y363/H363,0)*0.01898),"")</f>
        <v>0.22776000000000002</v>
      </c>
      <c r="AA363" s="65"/>
      <c r="AB363" s="66"/>
      <c r="AC363" s="423" t="s">
        <v>579</v>
      </c>
      <c r="AG363" s="75"/>
      <c r="AJ363" s="79"/>
      <c r="AK363" s="79">
        <v>0</v>
      </c>
      <c r="BB363" s="424" t="s">
        <v>1</v>
      </c>
      <c r="BM363" s="75">
        <f>IFERROR(X363*I363/H363,"0")</f>
        <v>105.76666666666667</v>
      </c>
      <c r="BN363" s="75">
        <f>IFERROR(Y363*I363/H363,"0")</f>
        <v>114.22799999999999</v>
      </c>
      <c r="BO363" s="75">
        <f>IFERROR(1/J363*(X363/H363),"0")</f>
        <v>0.1736111111111111</v>
      </c>
      <c r="BP363" s="75">
        <f>IFERROR(1/J363*(Y363/H363),"0")</f>
        <v>0.1875</v>
      </c>
    </row>
    <row r="364" spans="1:68" x14ac:dyDescent="0.2">
      <c r="A364" s="571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72"/>
      <c r="P364" s="566" t="s">
        <v>71</v>
      </c>
      <c r="Q364" s="567"/>
      <c r="R364" s="567"/>
      <c r="S364" s="567"/>
      <c r="T364" s="567"/>
      <c r="U364" s="567"/>
      <c r="V364" s="568"/>
      <c r="W364" s="40" t="s">
        <v>72</v>
      </c>
      <c r="X364" s="41">
        <f>IFERROR(X363/H363,"0")</f>
        <v>11.111111111111111</v>
      </c>
      <c r="Y364" s="41">
        <f>IFERROR(Y363/H363,"0")</f>
        <v>12</v>
      </c>
      <c r="Z364" s="41">
        <f>IFERROR(IF(Z363="",0,Z363),"0")</f>
        <v>0.22776000000000002</v>
      </c>
      <c r="AA364" s="64"/>
      <c r="AB364" s="64"/>
      <c r="AC364" s="6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72"/>
      <c r="P365" s="566" t="s">
        <v>71</v>
      </c>
      <c r="Q365" s="567"/>
      <c r="R365" s="567"/>
      <c r="S365" s="567"/>
      <c r="T365" s="567"/>
      <c r="U365" s="567"/>
      <c r="V365" s="568"/>
      <c r="W365" s="40" t="s">
        <v>69</v>
      </c>
      <c r="X365" s="41">
        <f>IFERROR(SUM(X363:X363),"0")</f>
        <v>100</v>
      </c>
      <c r="Y365" s="41">
        <f>IFERROR(SUM(Y363:Y363),"0")</f>
        <v>108</v>
      </c>
      <c r="Z365" s="40"/>
      <c r="AA365" s="64"/>
      <c r="AB365" s="64"/>
      <c r="AC365" s="64"/>
    </row>
    <row r="366" spans="1:68" ht="16.5" customHeight="1" x14ac:dyDescent="0.25">
      <c r="A366" s="609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62"/>
      <c r="AB366" s="62"/>
      <c r="AC366" s="62"/>
    </row>
    <row r="367" spans="1:68" ht="14.25" customHeight="1" x14ac:dyDescent="0.25">
      <c r="A367" s="564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63"/>
      <c r="AB367" s="63"/>
      <c r="AC367" s="63"/>
    </row>
    <row r="368" spans="1:68" ht="37.5" customHeight="1" x14ac:dyDescent="0.25">
      <c r="A368" s="60" t="s">
        <v>581</v>
      </c>
      <c r="B368" s="60" t="s">
        <v>582</v>
      </c>
      <c r="C368" s="34">
        <v>4301011873</v>
      </c>
      <c r="D368" s="558">
        <v>4680115881907</v>
      </c>
      <c r="E368" s="559"/>
      <c r="F368" s="59">
        <v>1.8</v>
      </c>
      <c r="G368" s="35">
        <v>6</v>
      </c>
      <c r="H368" s="59">
        <v>10.8</v>
      </c>
      <c r="I368" s="59">
        <v>11.234999999999999</v>
      </c>
      <c r="J368" s="35">
        <v>64</v>
      </c>
      <c r="K368" s="35" t="s">
        <v>106</v>
      </c>
      <c r="L368" s="35"/>
      <c r="M368" s="36" t="s">
        <v>68</v>
      </c>
      <c r="N368" s="36"/>
      <c r="O368" s="35">
        <v>60</v>
      </c>
      <c r="P368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6"/>
      <c r="R368" s="556"/>
      <c r="S368" s="556"/>
      <c r="T368" s="557"/>
      <c r="U368" s="37"/>
      <c r="V368" s="37"/>
      <c r="W368" s="38" t="s">
        <v>69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IFERROR(IF(Y368=0,"",ROUNDUP(Y368/H368,0)*0.01898),"")</f>
        <v/>
      </c>
      <c r="AA368" s="65"/>
      <c r="AB368" s="66"/>
      <c r="AC368" s="425" t="s">
        <v>583</v>
      </c>
      <c r="AG368" s="75"/>
      <c r="AJ368" s="79"/>
      <c r="AK368" s="79">
        <v>0</v>
      </c>
      <c r="BB368" s="426" t="s">
        <v>1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37.5" customHeight="1" x14ac:dyDescent="0.25">
      <c r="A369" s="60" t="s">
        <v>584</v>
      </c>
      <c r="B369" s="60" t="s">
        <v>585</v>
      </c>
      <c r="C369" s="34">
        <v>4301011875</v>
      </c>
      <c r="D369" s="558">
        <v>4680115884885</v>
      </c>
      <c r="E369" s="559"/>
      <c r="F369" s="59">
        <v>0.8</v>
      </c>
      <c r="G369" s="35">
        <v>15</v>
      </c>
      <c r="H369" s="59">
        <v>12</v>
      </c>
      <c r="I369" s="59">
        <v>12.435</v>
      </c>
      <c r="J369" s="35">
        <v>64</v>
      </c>
      <c r="K369" s="35" t="s">
        <v>106</v>
      </c>
      <c r="L369" s="35"/>
      <c r="M369" s="36" t="s">
        <v>68</v>
      </c>
      <c r="N369" s="36"/>
      <c r="O369" s="35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6"/>
      <c r="R369" s="556"/>
      <c r="S369" s="556"/>
      <c r="T369" s="557"/>
      <c r="U369" s="37"/>
      <c r="V369" s="37"/>
      <c r="W369" s="38" t="s">
        <v>69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27" t="s">
        <v>586</v>
      </c>
      <c r="AG369" s="75"/>
      <c r="AJ369" s="79"/>
      <c r="AK369" s="79">
        <v>0</v>
      </c>
      <c r="BB369" s="428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customHeight="1" x14ac:dyDescent="0.25">
      <c r="A370" s="60" t="s">
        <v>587</v>
      </c>
      <c r="B370" s="60" t="s">
        <v>588</v>
      </c>
      <c r="C370" s="34">
        <v>4301011871</v>
      </c>
      <c r="D370" s="558">
        <v>4680115884908</v>
      </c>
      <c r="E370" s="559"/>
      <c r="F370" s="59">
        <v>0.4</v>
      </c>
      <c r="G370" s="35">
        <v>10</v>
      </c>
      <c r="H370" s="59">
        <v>4</v>
      </c>
      <c r="I370" s="59">
        <v>4.21</v>
      </c>
      <c r="J370" s="35">
        <v>132</v>
      </c>
      <c r="K370" s="35" t="s">
        <v>111</v>
      </c>
      <c r="L370" s="35"/>
      <c r="M370" s="36" t="s">
        <v>68</v>
      </c>
      <c r="N370" s="36"/>
      <c r="O370" s="35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6"/>
      <c r="R370" s="556"/>
      <c r="S370" s="556"/>
      <c r="T370" s="557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IFERROR(IF(Y370=0,"",ROUNDUP(Y370/H370,0)*0.00902),"")</f>
        <v/>
      </c>
      <c r="AA370" s="65"/>
      <c r="AB370" s="66"/>
      <c r="AC370" s="429" t="s">
        <v>586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x14ac:dyDescent="0.2">
      <c r="A371" s="571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72"/>
      <c r="P371" s="566" t="s">
        <v>71</v>
      </c>
      <c r="Q371" s="567"/>
      <c r="R371" s="567"/>
      <c r="S371" s="567"/>
      <c r="T371" s="567"/>
      <c r="U371" s="567"/>
      <c r="V371" s="568"/>
      <c r="W371" s="40" t="s">
        <v>72</v>
      </c>
      <c r="X371" s="41">
        <f>IFERROR(X368/H368,"0")+IFERROR(X369/H369,"0")+IFERROR(X370/H370,"0")</f>
        <v>0</v>
      </c>
      <c r="Y371" s="41">
        <f>IFERROR(Y368/H368,"0")+IFERROR(Y369/H369,"0")+IFERROR(Y370/H370,"0")</f>
        <v>0</v>
      </c>
      <c r="Z371" s="41">
        <f>IFERROR(IF(Z368="",0,Z368),"0")+IFERROR(IF(Z369="",0,Z369),"0")+IFERROR(IF(Z370="",0,Z370),"0")</f>
        <v>0</v>
      </c>
      <c r="AA371" s="64"/>
      <c r="AB371" s="64"/>
      <c r="AC371" s="6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72"/>
      <c r="P372" s="566" t="s">
        <v>71</v>
      </c>
      <c r="Q372" s="567"/>
      <c r="R372" s="567"/>
      <c r="S372" s="567"/>
      <c r="T372" s="567"/>
      <c r="U372" s="567"/>
      <c r="V372" s="568"/>
      <c r="W372" s="40" t="s">
        <v>69</v>
      </c>
      <c r="X372" s="41">
        <f>IFERROR(SUM(X368:X370),"0")</f>
        <v>0</v>
      </c>
      <c r="Y372" s="41">
        <f>IFERROR(SUM(Y368:Y370),"0")</f>
        <v>0</v>
      </c>
      <c r="Z372" s="40"/>
      <c r="AA372" s="64"/>
      <c r="AB372" s="64"/>
      <c r="AC372" s="64"/>
    </row>
    <row r="373" spans="1:68" ht="14.25" customHeight="1" x14ac:dyDescent="0.25">
      <c r="A373" s="564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63"/>
      <c r="AB373" s="63"/>
      <c r="AC373" s="63"/>
    </row>
    <row r="374" spans="1:68" ht="27" customHeight="1" x14ac:dyDescent="0.25">
      <c r="A374" s="60" t="s">
        <v>589</v>
      </c>
      <c r="B374" s="60" t="s">
        <v>590</v>
      </c>
      <c r="C374" s="34">
        <v>4301031303</v>
      </c>
      <c r="D374" s="558">
        <v>4607091384802</v>
      </c>
      <c r="E374" s="559"/>
      <c r="F374" s="59">
        <v>0.73</v>
      </c>
      <c r="G374" s="35">
        <v>6</v>
      </c>
      <c r="H374" s="59">
        <v>4.38</v>
      </c>
      <c r="I374" s="59">
        <v>4.6500000000000004</v>
      </c>
      <c r="J374" s="35">
        <v>132</v>
      </c>
      <c r="K374" s="35" t="s">
        <v>111</v>
      </c>
      <c r="L374" s="35"/>
      <c r="M374" s="36" t="s">
        <v>68</v>
      </c>
      <c r="N374" s="36"/>
      <c r="O374" s="35">
        <v>35</v>
      </c>
      <c r="P374" s="7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6"/>
      <c r="R374" s="556"/>
      <c r="S374" s="556"/>
      <c r="T374" s="557"/>
      <c r="U374" s="37"/>
      <c r="V374" s="37"/>
      <c r="W374" s="38" t="s">
        <v>69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31" t="s">
        <v>591</v>
      </c>
      <c r="AG374" s="75"/>
      <c r="AJ374" s="79"/>
      <c r="AK374" s="79">
        <v>0</v>
      </c>
      <c r="BB374" s="43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571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72"/>
      <c r="P375" s="566" t="s">
        <v>71</v>
      </c>
      <c r="Q375" s="567"/>
      <c r="R375" s="567"/>
      <c r="S375" s="567"/>
      <c r="T375" s="567"/>
      <c r="U375" s="567"/>
      <c r="V375" s="568"/>
      <c r="W375" s="40" t="s">
        <v>72</v>
      </c>
      <c r="X375" s="41">
        <f>IFERROR(X374/H374,"0")</f>
        <v>0</v>
      </c>
      <c r="Y375" s="41">
        <f>IFERROR(Y374/H374,"0")</f>
        <v>0</v>
      </c>
      <c r="Z375" s="41">
        <f>IFERROR(IF(Z374="",0,Z374),"0")</f>
        <v>0</v>
      </c>
      <c r="AA375" s="64"/>
      <c r="AB375" s="64"/>
      <c r="AC375" s="6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72"/>
      <c r="P376" s="566" t="s">
        <v>71</v>
      </c>
      <c r="Q376" s="567"/>
      <c r="R376" s="567"/>
      <c r="S376" s="567"/>
      <c r="T376" s="567"/>
      <c r="U376" s="567"/>
      <c r="V376" s="568"/>
      <c r="W376" s="40" t="s">
        <v>69</v>
      </c>
      <c r="X376" s="41">
        <f>IFERROR(SUM(X374:X374),"0")</f>
        <v>0</v>
      </c>
      <c r="Y376" s="41">
        <f>IFERROR(SUM(Y374:Y374),"0")</f>
        <v>0</v>
      </c>
      <c r="Z376" s="40"/>
      <c r="AA376" s="64"/>
      <c r="AB376" s="64"/>
      <c r="AC376" s="64"/>
    </row>
    <row r="377" spans="1:68" ht="14.25" customHeight="1" x14ac:dyDescent="0.25">
      <c r="A377" s="564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63"/>
      <c r="AB377" s="63"/>
      <c r="AC377" s="63"/>
    </row>
    <row r="378" spans="1:68" ht="27" customHeight="1" x14ac:dyDescent="0.25">
      <c r="A378" s="60" t="s">
        <v>592</v>
      </c>
      <c r="B378" s="60" t="s">
        <v>593</v>
      </c>
      <c r="C378" s="34">
        <v>4301051899</v>
      </c>
      <c r="D378" s="558">
        <v>4607091384246</v>
      </c>
      <c r="E378" s="559"/>
      <c r="F378" s="59">
        <v>1.5</v>
      </c>
      <c r="G378" s="35">
        <v>6</v>
      </c>
      <c r="H378" s="59">
        <v>9</v>
      </c>
      <c r="I378" s="59">
        <v>9.5190000000000001</v>
      </c>
      <c r="J378" s="35">
        <v>64</v>
      </c>
      <c r="K378" s="35" t="s">
        <v>106</v>
      </c>
      <c r="L378" s="35"/>
      <c r="M378" s="36" t="s">
        <v>77</v>
      </c>
      <c r="N378" s="36"/>
      <c r="O378" s="35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6"/>
      <c r="R378" s="556"/>
      <c r="S378" s="556"/>
      <c r="T378" s="557"/>
      <c r="U378" s="37"/>
      <c r="V378" s="37"/>
      <c r="W378" s="38" t="s">
        <v>69</v>
      </c>
      <c r="X378" s="56">
        <v>800</v>
      </c>
      <c r="Y378" s="53">
        <f>IFERROR(IF(X378="",0,CEILING((X378/$H378),1)*$H378),"")</f>
        <v>801</v>
      </c>
      <c r="Z378" s="39">
        <f>IFERROR(IF(Y378=0,"",ROUNDUP(Y378/H378,0)*0.01898),"")</f>
        <v>1.6892199999999999</v>
      </c>
      <c r="AA378" s="65"/>
      <c r="AB378" s="66"/>
      <c r="AC378" s="433" t="s">
        <v>594</v>
      </c>
      <c r="AG378" s="75"/>
      <c r="AJ378" s="79"/>
      <c r="AK378" s="79">
        <v>0</v>
      </c>
      <c r="BB378" s="434" t="s">
        <v>1</v>
      </c>
      <c r="BM378" s="75">
        <f>IFERROR(X378*I378/H378,"0")</f>
        <v>846.13333333333333</v>
      </c>
      <c r="BN378" s="75">
        <f>IFERROR(Y378*I378/H378,"0")</f>
        <v>847.19100000000003</v>
      </c>
      <c r="BO378" s="75">
        <f>IFERROR(1/J378*(X378/H378),"0")</f>
        <v>1.3888888888888888</v>
      </c>
      <c r="BP378" s="75">
        <f>IFERROR(1/J378*(Y378/H378),"0")</f>
        <v>1.390625</v>
      </c>
    </row>
    <row r="379" spans="1:68" ht="27" customHeight="1" x14ac:dyDescent="0.25">
      <c r="A379" s="60" t="s">
        <v>595</v>
      </c>
      <c r="B379" s="60" t="s">
        <v>596</v>
      </c>
      <c r="C379" s="34">
        <v>4301051660</v>
      </c>
      <c r="D379" s="558">
        <v>4607091384253</v>
      </c>
      <c r="E379" s="559"/>
      <c r="F379" s="59">
        <v>0.4</v>
      </c>
      <c r="G379" s="35">
        <v>6</v>
      </c>
      <c r="H379" s="59">
        <v>2.4</v>
      </c>
      <c r="I379" s="59">
        <v>2.6640000000000001</v>
      </c>
      <c r="J379" s="35">
        <v>182</v>
      </c>
      <c r="K379" s="35" t="s">
        <v>76</v>
      </c>
      <c r="L379" s="35"/>
      <c r="M379" s="36" t="s">
        <v>77</v>
      </c>
      <c r="N379" s="36"/>
      <c r="O379" s="35">
        <v>40</v>
      </c>
      <c r="P379" s="6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6"/>
      <c r="R379" s="556"/>
      <c r="S379" s="556"/>
      <c r="T379" s="557"/>
      <c r="U379" s="37"/>
      <c r="V379" s="37"/>
      <c r="W379" s="38" t="s">
        <v>69</v>
      </c>
      <c r="X379" s="56">
        <v>300</v>
      </c>
      <c r="Y379" s="53">
        <f>IFERROR(IF(X379="",0,CEILING((X379/$H379),1)*$H379),"")</f>
        <v>300</v>
      </c>
      <c r="Z379" s="39">
        <f>IFERROR(IF(Y379=0,"",ROUNDUP(Y379/H379,0)*0.00651),"")</f>
        <v>0.81374999999999997</v>
      </c>
      <c r="AA379" s="65"/>
      <c r="AB379" s="66"/>
      <c r="AC379" s="435" t="s">
        <v>594</v>
      </c>
      <c r="AG379" s="75"/>
      <c r="AJ379" s="79"/>
      <c r="AK379" s="79">
        <v>0</v>
      </c>
      <c r="BB379" s="436" t="s">
        <v>1</v>
      </c>
      <c r="BM379" s="75">
        <f>IFERROR(X379*I379/H379,"0")</f>
        <v>333.00000000000006</v>
      </c>
      <c r="BN379" s="75">
        <f>IFERROR(Y379*I379/H379,"0")</f>
        <v>333.00000000000006</v>
      </c>
      <c r="BO379" s="75">
        <f>IFERROR(1/J379*(X379/H379),"0")</f>
        <v>0.68681318681318682</v>
      </c>
      <c r="BP379" s="75">
        <f>IFERROR(1/J379*(Y379/H379),"0")</f>
        <v>0.68681318681318682</v>
      </c>
    </row>
    <row r="380" spans="1:68" x14ac:dyDescent="0.2">
      <c r="A380" s="571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72"/>
      <c r="P380" s="566" t="s">
        <v>71</v>
      </c>
      <c r="Q380" s="567"/>
      <c r="R380" s="567"/>
      <c r="S380" s="567"/>
      <c r="T380" s="567"/>
      <c r="U380" s="567"/>
      <c r="V380" s="568"/>
      <c r="W380" s="40" t="s">
        <v>72</v>
      </c>
      <c r="X380" s="41">
        <f>IFERROR(X378/H378,"0")+IFERROR(X379/H379,"0")</f>
        <v>213.88888888888889</v>
      </c>
      <c r="Y380" s="41">
        <f>IFERROR(Y378/H378,"0")+IFERROR(Y379/H379,"0")</f>
        <v>214</v>
      </c>
      <c r="Z380" s="41">
        <f>IFERROR(IF(Z378="",0,Z378),"0")+IFERROR(IF(Z379="",0,Z379),"0")</f>
        <v>2.5029699999999999</v>
      </c>
      <c r="AA380" s="64"/>
      <c r="AB380" s="64"/>
      <c r="AC380" s="6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72"/>
      <c r="P381" s="566" t="s">
        <v>71</v>
      </c>
      <c r="Q381" s="567"/>
      <c r="R381" s="567"/>
      <c r="S381" s="567"/>
      <c r="T381" s="567"/>
      <c r="U381" s="567"/>
      <c r="V381" s="568"/>
      <c r="W381" s="40" t="s">
        <v>69</v>
      </c>
      <c r="X381" s="41">
        <f>IFERROR(SUM(X378:X379),"0")</f>
        <v>1100</v>
      </c>
      <c r="Y381" s="41">
        <f>IFERROR(SUM(Y378:Y379),"0")</f>
        <v>1101</v>
      </c>
      <c r="Z381" s="40"/>
      <c r="AA381" s="64"/>
      <c r="AB381" s="64"/>
      <c r="AC381" s="64"/>
    </row>
    <row r="382" spans="1:68" ht="14.25" customHeight="1" x14ac:dyDescent="0.25">
      <c r="A382" s="564" t="s">
        <v>174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63"/>
      <c r="AB382" s="63"/>
      <c r="AC382" s="63"/>
    </row>
    <row r="383" spans="1:68" ht="27" customHeight="1" x14ac:dyDescent="0.25">
      <c r="A383" s="60" t="s">
        <v>597</v>
      </c>
      <c r="B383" s="60" t="s">
        <v>598</v>
      </c>
      <c r="C383" s="34">
        <v>4301060441</v>
      </c>
      <c r="D383" s="558">
        <v>4607091389357</v>
      </c>
      <c r="E383" s="559"/>
      <c r="F383" s="59">
        <v>1.5</v>
      </c>
      <c r="G383" s="35">
        <v>6</v>
      </c>
      <c r="H383" s="59">
        <v>9</v>
      </c>
      <c r="I383" s="59">
        <v>9.4350000000000005</v>
      </c>
      <c r="J383" s="35">
        <v>64</v>
      </c>
      <c r="K383" s="35" t="s">
        <v>106</v>
      </c>
      <c r="L383" s="35"/>
      <c r="M383" s="36" t="s">
        <v>77</v>
      </c>
      <c r="N383" s="36"/>
      <c r="O383" s="35">
        <v>40</v>
      </c>
      <c r="P383" s="87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6"/>
      <c r="R383" s="556"/>
      <c r="S383" s="556"/>
      <c r="T383" s="557"/>
      <c r="U383" s="37"/>
      <c r="V383" s="37"/>
      <c r="W383" s="38" t="s">
        <v>69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37" t="s">
        <v>599</v>
      </c>
      <c r="AG383" s="75"/>
      <c r="AJ383" s="79"/>
      <c r="AK383" s="79">
        <v>0</v>
      </c>
      <c r="BB383" s="43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571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72"/>
      <c r="P384" s="566" t="s">
        <v>71</v>
      </c>
      <c r="Q384" s="567"/>
      <c r="R384" s="567"/>
      <c r="S384" s="567"/>
      <c r="T384" s="567"/>
      <c r="U384" s="567"/>
      <c r="V384" s="568"/>
      <c r="W384" s="40" t="s">
        <v>72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72"/>
      <c r="P385" s="566" t="s">
        <v>71</v>
      </c>
      <c r="Q385" s="567"/>
      <c r="R385" s="567"/>
      <c r="S385" s="567"/>
      <c r="T385" s="567"/>
      <c r="U385" s="567"/>
      <c r="V385" s="568"/>
      <c r="W385" s="40" t="s">
        <v>69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27.75" customHeight="1" x14ac:dyDescent="0.2">
      <c r="A386" s="611" t="s">
        <v>600</v>
      </c>
      <c r="B386" s="612"/>
      <c r="C386" s="612"/>
      <c r="D386" s="612"/>
      <c r="E386" s="612"/>
      <c r="F386" s="612"/>
      <c r="G386" s="612"/>
      <c r="H386" s="612"/>
      <c r="I386" s="612"/>
      <c r="J386" s="612"/>
      <c r="K386" s="612"/>
      <c r="L386" s="612"/>
      <c r="M386" s="612"/>
      <c r="N386" s="612"/>
      <c r="O386" s="612"/>
      <c r="P386" s="612"/>
      <c r="Q386" s="612"/>
      <c r="R386" s="612"/>
      <c r="S386" s="612"/>
      <c r="T386" s="612"/>
      <c r="U386" s="612"/>
      <c r="V386" s="612"/>
      <c r="W386" s="612"/>
      <c r="X386" s="612"/>
      <c r="Y386" s="612"/>
      <c r="Z386" s="612"/>
      <c r="AA386" s="52"/>
      <c r="AB386" s="52"/>
      <c r="AC386" s="52"/>
    </row>
    <row r="387" spans="1:68" ht="16.5" customHeight="1" x14ac:dyDescent="0.25">
      <c r="A387" s="609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62"/>
      <c r="AB387" s="62"/>
      <c r="AC387" s="62"/>
    </row>
    <row r="388" spans="1:68" ht="14.25" customHeight="1" x14ac:dyDescent="0.25">
      <c r="A388" s="564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63"/>
      <c r="AB388" s="63"/>
      <c r="AC388" s="63"/>
    </row>
    <row r="389" spans="1:68" ht="27" customHeight="1" x14ac:dyDescent="0.25">
      <c r="A389" s="60" t="s">
        <v>602</v>
      </c>
      <c r="B389" s="60" t="s">
        <v>603</v>
      </c>
      <c r="C389" s="34">
        <v>4301031405</v>
      </c>
      <c r="D389" s="558">
        <v>4680115886100</v>
      </c>
      <c r="E389" s="559"/>
      <c r="F389" s="59">
        <v>0.9</v>
      </c>
      <c r="G389" s="35">
        <v>6</v>
      </c>
      <c r="H389" s="59">
        <v>5.4</v>
      </c>
      <c r="I389" s="59">
        <v>5.61</v>
      </c>
      <c r="J389" s="35">
        <v>132</v>
      </c>
      <c r="K389" s="35" t="s">
        <v>111</v>
      </c>
      <c r="L389" s="35"/>
      <c r="M389" s="36" t="s">
        <v>68</v>
      </c>
      <c r="N389" s="36"/>
      <c r="O389" s="35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6"/>
      <c r="R389" s="556"/>
      <c r="S389" s="556"/>
      <c r="T389" s="557"/>
      <c r="U389" s="37"/>
      <c r="V389" s="37"/>
      <c r="W389" s="38" t="s">
        <v>69</v>
      </c>
      <c r="X389" s="56">
        <v>0</v>
      </c>
      <c r="Y389" s="53">
        <f t="shared" ref="Y389:Y398" si="52">IFERROR(IF(X389="",0,CEILING((X389/$H389),1)*$H389),"")</f>
        <v>0</v>
      </c>
      <c r="Z389" s="39" t="str">
        <f>IFERROR(IF(Y389=0,"",ROUNDUP(Y389/H389,0)*0.00902),"")</f>
        <v/>
      </c>
      <c r="AA389" s="65"/>
      <c r="AB389" s="66"/>
      <c r="AC389" s="439" t="s">
        <v>604</v>
      </c>
      <c r="AG389" s="75"/>
      <c r="AJ389" s="79"/>
      <c r="AK389" s="79">
        <v>0</v>
      </c>
      <c r="BB389" s="440" t="s">
        <v>1</v>
      </c>
      <c r="BM389" s="75">
        <f t="shared" ref="BM389:BM398" si="53">IFERROR(X389*I389/H389,"0")</f>
        <v>0</v>
      </c>
      <c r="BN389" s="75">
        <f t="shared" ref="BN389:BN398" si="54">IFERROR(Y389*I389/H389,"0")</f>
        <v>0</v>
      </c>
      <c r="BO389" s="75">
        <f t="shared" ref="BO389:BO398" si="55">IFERROR(1/J389*(X389/H389),"0")</f>
        <v>0</v>
      </c>
      <c r="BP389" s="75">
        <f t="shared" ref="BP389:BP398" si="56">IFERROR(1/J389*(Y389/H389),"0")</f>
        <v>0</v>
      </c>
    </row>
    <row r="390" spans="1:68" ht="27" customHeight="1" x14ac:dyDescent="0.25">
      <c r="A390" s="60" t="s">
        <v>605</v>
      </c>
      <c r="B390" s="60" t="s">
        <v>606</v>
      </c>
      <c r="C390" s="34">
        <v>4301031382</v>
      </c>
      <c r="D390" s="558">
        <v>4680115886117</v>
      </c>
      <c r="E390" s="559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111</v>
      </c>
      <c r="L390" s="35"/>
      <c r="M390" s="36" t="s">
        <v>68</v>
      </c>
      <c r="N390" s="36"/>
      <c r="O390" s="35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7"/>
      <c r="V390" s="37"/>
      <c r="W390" s="38" t="s">
        <v>69</v>
      </c>
      <c r="X390" s="56">
        <v>0</v>
      </c>
      <c r="Y390" s="53">
        <f t="shared" si="52"/>
        <v>0</v>
      </c>
      <c r="Z390" s="39" t="str">
        <f>IFERROR(IF(Y390=0,"",ROUNDUP(Y390/H390,0)*0.00902),"")</f>
        <v/>
      </c>
      <c r="AA390" s="65"/>
      <c r="AB390" s="66"/>
      <c r="AC390" s="441" t="s">
        <v>607</v>
      </c>
      <c r="AG390" s="75"/>
      <c r="AJ390" s="79"/>
      <c r="AK390" s="79">
        <v>0</v>
      </c>
      <c r="BB390" s="442" t="s">
        <v>1</v>
      </c>
      <c r="BM390" s="75">
        <f t="shared" si="53"/>
        <v>0</v>
      </c>
      <c r="BN390" s="75">
        <f t="shared" si="54"/>
        <v>0</v>
      </c>
      <c r="BO390" s="75">
        <f t="shared" si="55"/>
        <v>0</v>
      </c>
      <c r="BP390" s="75">
        <f t="shared" si="56"/>
        <v>0</v>
      </c>
    </row>
    <row r="391" spans="1:68" ht="27" customHeight="1" x14ac:dyDescent="0.25">
      <c r="A391" s="60" t="s">
        <v>605</v>
      </c>
      <c r="B391" s="60" t="s">
        <v>608</v>
      </c>
      <c r="C391" s="34">
        <v>4301031406</v>
      </c>
      <c r="D391" s="558">
        <v>4680115886117</v>
      </c>
      <c r="E391" s="559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111</v>
      </c>
      <c r="L391" s="35"/>
      <c r="M391" s="36" t="s">
        <v>68</v>
      </c>
      <c r="N391" s="36"/>
      <c r="O391" s="35">
        <v>50</v>
      </c>
      <c r="P391" s="57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7"/>
      <c r="V391" s="37"/>
      <c r="W391" s="38" t="s">
        <v>69</v>
      </c>
      <c r="X391" s="56">
        <v>0</v>
      </c>
      <c r="Y391" s="53">
        <f t="shared" si="52"/>
        <v>0</v>
      </c>
      <c r="Z391" s="39" t="str">
        <f>IFERROR(IF(Y391=0,"",ROUNDUP(Y391/H391,0)*0.00902),"")</f>
        <v/>
      </c>
      <c r="AA391" s="65"/>
      <c r="AB391" s="66"/>
      <c r="AC391" s="443" t="s">
        <v>607</v>
      </c>
      <c r="AG391" s="75"/>
      <c r="AJ391" s="79"/>
      <c r="AK391" s="79">
        <v>0</v>
      </c>
      <c r="BB391" s="444" t="s">
        <v>1</v>
      </c>
      <c r="BM391" s="75">
        <f t="shared" si="53"/>
        <v>0</v>
      </c>
      <c r="BN391" s="75">
        <f t="shared" si="54"/>
        <v>0</v>
      </c>
      <c r="BO391" s="75">
        <f t="shared" si="55"/>
        <v>0</v>
      </c>
      <c r="BP391" s="75">
        <f t="shared" si="56"/>
        <v>0</v>
      </c>
    </row>
    <row r="392" spans="1:68" ht="27" customHeight="1" x14ac:dyDescent="0.25">
      <c r="A392" s="60" t="s">
        <v>609</v>
      </c>
      <c r="B392" s="60" t="s">
        <v>610</v>
      </c>
      <c r="C392" s="34">
        <v>4301031402</v>
      </c>
      <c r="D392" s="558">
        <v>4680115886124</v>
      </c>
      <c r="E392" s="559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111</v>
      </c>
      <c r="L392" s="35"/>
      <c r="M392" s="36" t="s">
        <v>68</v>
      </c>
      <c r="N392" s="36"/>
      <c r="O392" s="35">
        <v>50</v>
      </c>
      <c r="P392" s="5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6"/>
      <c r="R392" s="556"/>
      <c r="S392" s="556"/>
      <c r="T392" s="557"/>
      <c r="U392" s="37"/>
      <c r="V392" s="37"/>
      <c r="W392" s="38" t="s">
        <v>69</v>
      </c>
      <c r="X392" s="56">
        <v>0</v>
      </c>
      <c r="Y392" s="53">
        <f t="shared" si="52"/>
        <v>0</v>
      </c>
      <c r="Z392" s="39" t="str">
        <f>IFERROR(IF(Y392=0,"",ROUNDUP(Y392/H392,0)*0.00902),"")</f>
        <v/>
      </c>
      <c r="AA392" s="65"/>
      <c r="AB392" s="66"/>
      <c r="AC392" s="445" t="s">
        <v>611</v>
      </c>
      <c r="AG392" s="75"/>
      <c r="AJ392" s="79"/>
      <c r="AK392" s="79">
        <v>0</v>
      </c>
      <c r="BB392" s="446" t="s">
        <v>1</v>
      </c>
      <c r="BM392" s="75">
        <f t="shared" si="53"/>
        <v>0</v>
      </c>
      <c r="BN392" s="75">
        <f t="shared" si="54"/>
        <v>0</v>
      </c>
      <c r="BO392" s="75">
        <f t="shared" si="55"/>
        <v>0</v>
      </c>
      <c r="BP392" s="75">
        <f t="shared" si="56"/>
        <v>0</v>
      </c>
    </row>
    <row r="393" spans="1:68" ht="27" customHeight="1" x14ac:dyDescent="0.25">
      <c r="A393" s="60" t="s">
        <v>612</v>
      </c>
      <c r="B393" s="60" t="s">
        <v>613</v>
      </c>
      <c r="C393" s="34">
        <v>4301031366</v>
      </c>
      <c r="D393" s="558">
        <v>4680115883147</v>
      </c>
      <c r="E393" s="559"/>
      <c r="F393" s="59">
        <v>0.28000000000000003</v>
      </c>
      <c r="G393" s="35">
        <v>6</v>
      </c>
      <c r="H393" s="59">
        <v>1.68</v>
      </c>
      <c r="I393" s="59">
        <v>1.81</v>
      </c>
      <c r="J393" s="35">
        <v>234</v>
      </c>
      <c r="K393" s="35" t="s">
        <v>67</v>
      </c>
      <c r="L393" s="35"/>
      <c r="M393" s="36" t="s">
        <v>68</v>
      </c>
      <c r="N393" s="36"/>
      <c r="O393" s="35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6"/>
      <c r="R393" s="556"/>
      <c r="S393" s="556"/>
      <c r="T393" s="557"/>
      <c r="U393" s="37"/>
      <c r="V393" s="37"/>
      <c r="W393" s="38" t="s">
        <v>69</v>
      </c>
      <c r="X393" s="56">
        <v>0</v>
      </c>
      <c r="Y393" s="53">
        <f t="shared" si="52"/>
        <v>0</v>
      </c>
      <c r="Z393" s="39" t="str">
        <f t="shared" ref="Z393:Z398" si="57">IFERROR(IF(Y393=0,"",ROUNDUP(Y393/H393,0)*0.00502),"")</f>
        <v/>
      </c>
      <c r="AA393" s="65"/>
      <c r="AB393" s="66"/>
      <c r="AC393" s="447" t="s">
        <v>604</v>
      </c>
      <c r="AG393" s="75"/>
      <c r="AJ393" s="79"/>
      <c r="AK393" s="79">
        <v>0</v>
      </c>
      <c r="BB393" s="448" t="s">
        <v>1</v>
      </c>
      <c r="BM393" s="75">
        <f t="shared" si="53"/>
        <v>0</v>
      </c>
      <c r="BN393" s="75">
        <f t="shared" si="54"/>
        <v>0</v>
      </c>
      <c r="BO393" s="75">
        <f t="shared" si="55"/>
        <v>0</v>
      </c>
      <c r="BP393" s="75">
        <f t="shared" si="56"/>
        <v>0</v>
      </c>
    </row>
    <row r="394" spans="1:68" ht="27" customHeight="1" x14ac:dyDescent="0.25">
      <c r="A394" s="60" t="s">
        <v>614</v>
      </c>
      <c r="B394" s="60" t="s">
        <v>615</v>
      </c>
      <c r="C394" s="34">
        <v>4301031362</v>
      </c>
      <c r="D394" s="558">
        <v>4607091384338</v>
      </c>
      <c r="E394" s="559"/>
      <c r="F394" s="59">
        <v>0.35</v>
      </c>
      <c r="G394" s="35">
        <v>6</v>
      </c>
      <c r="H394" s="59">
        <v>2.1</v>
      </c>
      <c r="I394" s="59">
        <v>2.23</v>
      </c>
      <c r="J394" s="35">
        <v>234</v>
      </c>
      <c r="K394" s="35" t="s">
        <v>67</v>
      </c>
      <c r="L394" s="35"/>
      <c r="M394" s="36" t="s">
        <v>68</v>
      </c>
      <c r="N394" s="36"/>
      <c r="O394" s="35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6"/>
      <c r="R394" s="556"/>
      <c r="S394" s="556"/>
      <c r="T394" s="557"/>
      <c r="U394" s="37"/>
      <c r="V394" s="37"/>
      <c r="W394" s="38" t="s">
        <v>69</v>
      </c>
      <c r="X394" s="56">
        <v>0</v>
      </c>
      <c r="Y394" s="53">
        <f t="shared" si="52"/>
        <v>0</v>
      </c>
      <c r="Z394" s="39" t="str">
        <f t="shared" si="57"/>
        <v/>
      </c>
      <c r="AA394" s="65"/>
      <c r="AB394" s="66"/>
      <c r="AC394" s="449" t="s">
        <v>604</v>
      </c>
      <c r="AG394" s="75"/>
      <c r="AJ394" s="79"/>
      <c r="AK394" s="79">
        <v>0</v>
      </c>
      <c r="BB394" s="450" t="s">
        <v>1</v>
      </c>
      <c r="BM394" s="75">
        <f t="shared" si="53"/>
        <v>0</v>
      </c>
      <c r="BN394" s="75">
        <f t="shared" si="54"/>
        <v>0</v>
      </c>
      <c r="BO394" s="75">
        <f t="shared" si="55"/>
        <v>0</v>
      </c>
      <c r="BP394" s="75">
        <f t="shared" si="56"/>
        <v>0</v>
      </c>
    </row>
    <row r="395" spans="1:68" ht="37.5" customHeight="1" x14ac:dyDescent="0.25">
      <c r="A395" s="60" t="s">
        <v>616</v>
      </c>
      <c r="B395" s="60" t="s">
        <v>617</v>
      </c>
      <c r="C395" s="34">
        <v>4301031361</v>
      </c>
      <c r="D395" s="558">
        <v>4607091389524</v>
      </c>
      <c r="E395" s="559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67</v>
      </c>
      <c r="L395" s="35"/>
      <c r="M395" s="36" t="s">
        <v>68</v>
      </c>
      <c r="N395" s="36"/>
      <c r="O395" s="35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6"/>
      <c r="R395" s="556"/>
      <c r="S395" s="556"/>
      <c r="T395" s="557"/>
      <c r="U395" s="37"/>
      <c r="V395" s="37"/>
      <c r="W395" s="38" t="s">
        <v>69</v>
      </c>
      <c r="X395" s="56">
        <v>0</v>
      </c>
      <c r="Y395" s="53">
        <f t="shared" si="52"/>
        <v>0</v>
      </c>
      <c r="Z395" s="39" t="str">
        <f t="shared" si="57"/>
        <v/>
      </c>
      <c r="AA395" s="65"/>
      <c r="AB395" s="66"/>
      <c r="AC395" s="451" t="s">
        <v>618</v>
      </c>
      <c r="AG395" s="75"/>
      <c r="AJ395" s="79"/>
      <c r="AK395" s="79">
        <v>0</v>
      </c>
      <c r="BB395" s="452" t="s">
        <v>1</v>
      </c>
      <c r="BM395" s="75">
        <f t="shared" si="53"/>
        <v>0</v>
      </c>
      <c r="BN395" s="75">
        <f t="shared" si="54"/>
        <v>0</v>
      </c>
      <c r="BO395" s="75">
        <f t="shared" si="55"/>
        <v>0</v>
      </c>
      <c r="BP395" s="75">
        <f t="shared" si="56"/>
        <v>0</v>
      </c>
    </row>
    <row r="396" spans="1:68" ht="27" customHeight="1" x14ac:dyDescent="0.25">
      <c r="A396" s="60" t="s">
        <v>619</v>
      </c>
      <c r="B396" s="60" t="s">
        <v>620</v>
      </c>
      <c r="C396" s="34">
        <v>4301031364</v>
      </c>
      <c r="D396" s="558">
        <v>4680115883161</v>
      </c>
      <c r="E396" s="559"/>
      <c r="F396" s="59">
        <v>0.28000000000000003</v>
      </c>
      <c r="G396" s="35">
        <v>6</v>
      </c>
      <c r="H396" s="59">
        <v>1.68</v>
      </c>
      <c r="I396" s="59">
        <v>1.81</v>
      </c>
      <c r="J396" s="35">
        <v>234</v>
      </c>
      <c r="K396" s="35" t="s">
        <v>67</v>
      </c>
      <c r="L396" s="35"/>
      <c r="M396" s="36" t="s">
        <v>68</v>
      </c>
      <c r="N396" s="36"/>
      <c r="O396" s="35">
        <v>50</v>
      </c>
      <c r="P396" s="77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6"/>
      <c r="R396" s="556"/>
      <c r="S396" s="556"/>
      <c r="T396" s="557"/>
      <c r="U396" s="37"/>
      <c r="V396" s="37"/>
      <c r="W396" s="38" t="s">
        <v>69</v>
      </c>
      <c r="X396" s="56">
        <v>0</v>
      </c>
      <c r="Y396" s="53">
        <f t="shared" si="52"/>
        <v>0</v>
      </c>
      <c r="Z396" s="39" t="str">
        <f t="shared" si="57"/>
        <v/>
      </c>
      <c r="AA396" s="65"/>
      <c r="AB396" s="66"/>
      <c r="AC396" s="453" t="s">
        <v>621</v>
      </c>
      <c r="AG396" s="75"/>
      <c r="AJ396" s="79"/>
      <c r="AK396" s="79">
        <v>0</v>
      </c>
      <c r="BB396" s="454" t="s">
        <v>1</v>
      </c>
      <c r="BM396" s="75">
        <f t="shared" si="53"/>
        <v>0</v>
      </c>
      <c r="BN396" s="75">
        <f t="shared" si="54"/>
        <v>0</v>
      </c>
      <c r="BO396" s="75">
        <f t="shared" si="55"/>
        <v>0</v>
      </c>
      <c r="BP396" s="75">
        <f t="shared" si="56"/>
        <v>0</v>
      </c>
    </row>
    <row r="397" spans="1:68" ht="27" customHeight="1" x14ac:dyDescent="0.25">
      <c r="A397" s="60" t="s">
        <v>622</v>
      </c>
      <c r="B397" s="60" t="s">
        <v>623</v>
      </c>
      <c r="C397" s="34">
        <v>4301031358</v>
      </c>
      <c r="D397" s="558">
        <v>4607091389531</v>
      </c>
      <c r="E397" s="559"/>
      <c r="F397" s="59">
        <v>0.35</v>
      </c>
      <c r="G397" s="35">
        <v>6</v>
      </c>
      <c r="H397" s="59">
        <v>2.1</v>
      </c>
      <c r="I397" s="59">
        <v>2.23</v>
      </c>
      <c r="J397" s="35">
        <v>234</v>
      </c>
      <c r="K397" s="35" t="s">
        <v>67</v>
      </c>
      <c r="L397" s="35"/>
      <c r="M397" s="36" t="s">
        <v>68</v>
      </c>
      <c r="N397" s="36"/>
      <c r="O397" s="35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6"/>
      <c r="R397" s="556"/>
      <c r="S397" s="556"/>
      <c r="T397" s="557"/>
      <c r="U397" s="37"/>
      <c r="V397" s="37"/>
      <c r="W397" s="38" t="s">
        <v>69</v>
      </c>
      <c r="X397" s="56">
        <v>0</v>
      </c>
      <c r="Y397" s="53">
        <f t="shared" si="52"/>
        <v>0</v>
      </c>
      <c r="Z397" s="39" t="str">
        <f t="shared" si="57"/>
        <v/>
      </c>
      <c r="AA397" s="65"/>
      <c r="AB397" s="66"/>
      <c r="AC397" s="455" t="s">
        <v>624</v>
      </c>
      <c r="AG397" s="75"/>
      <c r="AJ397" s="79"/>
      <c r="AK397" s="79">
        <v>0</v>
      </c>
      <c r="BB397" s="456" t="s">
        <v>1</v>
      </c>
      <c r="BM397" s="75">
        <f t="shared" si="53"/>
        <v>0</v>
      </c>
      <c r="BN397" s="75">
        <f t="shared" si="54"/>
        <v>0</v>
      </c>
      <c r="BO397" s="75">
        <f t="shared" si="55"/>
        <v>0</v>
      </c>
      <c r="BP397" s="75">
        <f t="shared" si="56"/>
        <v>0</v>
      </c>
    </row>
    <row r="398" spans="1:68" ht="37.5" customHeight="1" x14ac:dyDescent="0.25">
      <c r="A398" s="60" t="s">
        <v>625</v>
      </c>
      <c r="B398" s="60" t="s">
        <v>626</v>
      </c>
      <c r="C398" s="34">
        <v>4301031360</v>
      </c>
      <c r="D398" s="558">
        <v>4607091384345</v>
      </c>
      <c r="E398" s="559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67</v>
      </c>
      <c r="L398" s="35"/>
      <c r="M398" s="36" t="s">
        <v>68</v>
      </c>
      <c r="N398" s="36"/>
      <c r="O398" s="35">
        <v>50</v>
      </c>
      <c r="P398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6"/>
      <c r="R398" s="556"/>
      <c r="S398" s="556"/>
      <c r="T398" s="557"/>
      <c r="U398" s="37"/>
      <c r="V398" s="37"/>
      <c r="W398" s="38" t="s">
        <v>69</v>
      </c>
      <c r="X398" s="56">
        <v>0</v>
      </c>
      <c r="Y398" s="53">
        <f t="shared" si="52"/>
        <v>0</v>
      </c>
      <c r="Z398" s="39" t="str">
        <f t="shared" si="57"/>
        <v/>
      </c>
      <c r="AA398" s="65"/>
      <c r="AB398" s="66"/>
      <c r="AC398" s="457" t="s">
        <v>621</v>
      </c>
      <c r="AG398" s="75"/>
      <c r="AJ398" s="79"/>
      <c r="AK398" s="79">
        <v>0</v>
      </c>
      <c r="BB398" s="458" t="s">
        <v>1</v>
      </c>
      <c r="BM398" s="75">
        <f t="shared" si="53"/>
        <v>0</v>
      </c>
      <c r="BN398" s="75">
        <f t="shared" si="54"/>
        <v>0</v>
      </c>
      <c r="BO398" s="75">
        <f t="shared" si="55"/>
        <v>0</v>
      </c>
      <c r="BP398" s="75">
        <f t="shared" si="56"/>
        <v>0</v>
      </c>
    </row>
    <row r="399" spans="1:68" x14ac:dyDescent="0.2">
      <c r="A399" s="571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72"/>
      <c r="P399" s="566" t="s">
        <v>71</v>
      </c>
      <c r="Q399" s="567"/>
      <c r="R399" s="567"/>
      <c r="S399" s="567"/>
      <c r="T399" s="567"/>
      <c r="U399" s="567"/>
      <c r="V399" s="568"/>
      <c r="W399" s="40" t="s">
        <v>72</v>
      </c>
      <c r="X399" s="41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1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1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4"/>
      <c r="AB399" s="64"/>
      <c r="AC399" s="6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72"/>
      <c r="P400" s="566" t="s">
        <v>71</v>
      </c>
      <c r="Q400" s="567"/>
      <c r="R400" s="567"/>
      <c r="S400" s="567"/>
      <c r="T400" s="567"/>
      <c r="U400" s="567"/>
      <c r="V400" s="568"/>
      <c r="W400" s="40" t="s">
        <v>69</v>
      </c>
      <c r="X400" s="41">
        <f>IFERROR(SUM(X389:X398),"0")</f>
        <v>0</v>
      </c>
      <c r="Y400" s="41">
        <f>IFERROR(SUM(Y389:Y398),"0")</f>
        <v>0</v>
      </c>
      <c r="Z400" s="40"/>
      <c r="AA400" s="64"/>
      <c r="AB400" s="64"/>
      <c r="AC400" s="64"/>
    </row>
    <row r="401" spans="1:68" ht="14.25" customHeight="1" x14ac:dyDescent="0.25">
      <c r="A401" s="564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63"/>
      <c r="AB401" s="63"/>
      <c r="AC401" s="63"/>
    </row>
    <row r="402" spans="1:68" ht="27" customHeight="1" x14ac:dyDescent="0.25">
      <c r="A402" s="60" t="s">
        <v>627</v>
      </c>
      <c r="B402" s="60" t="s">
        <v>628</v>
      </c>
      <c r="C402" s="34">
        <v>4301051284</v>
      </c>
      <c r="D402" s="558">
        <v>4607091384352</v>
      </c>
      <c r="E402" s="559"/>
      <c r="F402" s="59">
        <v>0.6</v>
      </c>
      <c r="G402" s="35">
        <v>4</v>
      </c>
      <c r="H402" s="59">
        <v>2.4</v>
      </c>
      <c r="I402" s="59">
        <v>2.6459999999999999</v>
      </c>
      <c r="J402" s="35">
        <v>132</v>
      </c>
      <c r="K402" s="35" t="s">
        <v>111</v>
      </c>
      <c r="L402" s="35"/>
      <c r="M402" s="36" t="s">
        <v>77</v>
      </c>
      <c r="N402" s="36"/>
      <c r="O402" s="35">
        <v>45</v>
      </c>
      <c r="P402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6"/>
      <c r="R402" s="556"/>
      <c r="S402" s="556"/>
      <c r="T402" s="557"/>
      <c r="U402" s="37"/>
      <c r="V402" s="37"/>
      <c r="W402" s="38" t="s">
        <v>69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IFERROR(IF(Y402=0,"",ROUNDUP(Y402/H402,0)*0.00902),"")</f>
        <v/>
      </c>
      <c r="AA402" s="65"/>
      <c r="AB402" s="66"/>
      <c r="AC402" s="459" t="s">
        <v>629</v>
      </c>
      <c r="AG402" s="75"/>
      <c r="AJ402" s="79"/>
      <c r="AK402" s="79">
        <v>0</v>
      </c>
      <c r="BB402" s="460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630</v>
      </c>
      <c r="B403" s="60" t="s">
        <v>631</v>
      </c>
      <c r="C403" s="34">
        <v>4301051431</v>
      </c>
      <c r="D403" s="558">
        <v>4607091389654</v>
      </c>
      <c r="E403" s="559"/>
      <c r="F403" s="59">
        <v>0.33</v>
      </c>
      <c r="G403" s="35">
        <v>6</v>
      </c>
      <c r="H403" s="59">
        <v>1.98</v>
      </c>
      <c r="I403" s="59">
        <v>2.238</v>
      </c>
      <c r="J403" s="35">
        <v>182</v>
      </c>
      <c r="K403" s="35" t="s">
        <v>76</v>
      </c>
      <c r="L403" s="35"/>
      <c r="M403" s="36" t="s">
        <v>77</v>
      </c>
      <c r="N403" s="36"/>
      <c r="O403" s="35">
        <v>45</v>
      </c>
      <c r="P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6"/>
      <c r="R403" s="556"/>
      <c r="S403" s="556"/>
      <c r="T403" s="557"/>
      <c r="U403" s="37"/>
      <c r="V403" s="37"/>
      <c r="W403" s="38" t="s">
        <v>69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1" t="s">
        <v>632</v>
      </c>
      <c r="AG403" s="75"/>
      <c r="AJ403" s="79"/>
      <c r="AK403" s="79">
        <v>0</v>
      </c>
      <c r="BB403" s="462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571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72"/>
      <c r="P404" s="566" t="s">
        <v>71</v>
      </c>
      <c r="Q404" s="567"/>
      <c r="R404" s="567"/>
      <c r="S404" s="567"/>
      <c r="T404" s="567"/>
      <c r="U404" s="567"/>
      <c r="V404" s="568"/>
      <c r="W404" s="40" t="s">
        <v>72</v>
      </c>
      <c r="X404" s="41">
        <f>IFERROR(X402/H402,"0")+IFERROR(X403/H403,"0")</f>
        <v>0</v>
      </c>
      <c r="Y404" s="41">
        <f>IFERROR(Y402/H402,"0")+IFERROR(Y403/H403,"0")</f>
        <v>0</v>
      </c>
      <c r="Z404" s="41">
        <f>IFERROR(IF(Z402="",0,Z402),"0")+IFERROR(IF(Z403="",0,Z403),"0")</f>
        <v>0</v>
      </c>
      <c r="AA404" s="64"/>
      <c r="AB404" s="64"/>
      <c r="AC404" s="6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72"/>
      <c r="P405" s="566" t="s">
        <v>71</v>
      </c>
      <c r="Q405" s="567"/>
      <c r="R405" s="567"/>
      <c r="S405" s="567"/>
      <c r="T405" s="567"/>
      <c r="U405" s="567"/>
      <c r="V405" s="568"/>
      <c r="W405" s="40" t="s">
        <v>69</v>
      </c>
      <c r="X405" s="41">
        <f>IFERROR(SUM(X402:X403),"0")</f>
        <v>0</v>
      </c>
      <c r="Y405" s="41">
        <f>IFERROR(SUM(Y402:Y403),"0")</f>
        <v>0</v>
      </c>
      <c r="Z405" s="40"/>
      <c r="AA405" s="64"/>
      <c r="AB405" s="64"/>
      <c r="AC405" s="64"/>
    </row>
    <row r="406" spans="1:68" ht="16.5" customHeight="1" x14ac:dyDescent="0.25">
      <c r="A406" s="609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62"/>
      <c r="AB406" s="62"/>
      <c r="AC406" s="62"/>
    </row>
    <row r="407" spans="1:68" ht="14.25" customHeight="1" x14ac:dyDescent="0.25">
      <c r="A407" s="564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63"/>
      <c r="AB407" s="63"/>
      <c r="AC407" s="63"/>
    </row>
    <row r="408" spans="1:68" ht="27" customHeight="1" x14ac:dyDescent="0.25">
      <c r="A408" s="60" t="s">
        <v>634</v>
      </c>
      <c r="B408" s="60" t="s">
        <v>635</v>
      </c>
      <c r="C408" s="34">
        <v>4301020319</v>
      </c>
      <c r="D408" s="558">
        <v>4680115885240</v>
      </c>
      <c r="E408" s="559"/>
      <c r="F408" s="59">
        <v>0.35</v>
      </c>
      <c r="G408" s="35">
        <v>6</v>
      </c>
      <c r="H408" s="59">
        <v>2.1</v>
      </c>
      <c r="I408" s="59">
        <v>2.31</v>
      </c>
      <c r="J408" s="35">
        <v>182</v>
      </c>
      <c r="K408" s="35" t="s">
        <v>76</v>
      </c>
      <c r="L408" s="35"/>
      <c r="M408" s="36" t="s">
        <v>68</v>
      </c>
      <c r="N408" s="36"/>
      <c r="O408" s="35">
        <v>40</v>
      </c>
      <c r="P408" s="84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6"/>
      <c r="R408" s="556"/>
      <c r="S408" s="556"/>
      <c r="T408" s="557"/>
      <c r="U408" s="37"/>
      <c r="V408" s="37"/>
      <c r="W408" s="38" t="s">
        <v>69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IFERROR(IF(Y408=0,"",ROUNDUP(Y408/H408,0)*0.00651),"")</f>
        <v/>
      </c>
      <c r="AA408" s="65"/>
      <c r="AB408" s="66"/>
      <c r="AC408" s="463" t="s">
        <v>636</v>
      </c>
      <c r="AG408" s="75"/>
      <c r="AJ408" s="79"/>
      <c r="AK408" s="79">
        <v>0</v>
      </c>
      <c r="BB408" s="464" t="s">
        <v>1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x14ac:dyDescent="0.2">
      <c r="A409" s="571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72"/>
      <c r="P409" s="566" t="s">
        <v>71</v>
      </c>
      <c r="Q409" s="567"/>
      <c r="R409" s="567"/>
      <c r="S409" s="567"/>
      <c r="T409" s="567"/>
      <c r="U409" s="567"/>
      <c r="V409" s="568"/>
      <c r="W409" s="40" t="s">
        <v>72</v>
      </c>
      <c r="X409" s="41">
        <f>IFERROR(X408/H408,"0")</f>
        <v>0</v>
      </c>
      <c r="Y409" s="41">
        <f>IFERROR(Y408/H408,"0")</f>
        <v>0</v>
      </c>
      <c r="Z409" s="41">
        <f>IFERROR(IF(Z408="",0,Z408),"0")</f>
        <v>0</v>
      </c>
      <c r="AA409" s="64"/>
      <c r="AB409" s="64"/>
      <c r="AC409" s="6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72"/>
      <c r="P410" s="566" t="s">
        <v>71</v>
      </c>
      <c r="Q410" s="567"/>
      <c r="R410" s="567"/>
      <c r="S410" s="567"/>
      <c r="T410" s="567"/>
      <c r="U410" s="567"/>
      <c r="V410" s="568"/>
      <c r="W410" s="40" t="s">
        <v>69</v>
      </c>
      <c r="X410" s="41">
        <f>IFERROR(SUM(X408:X408),"0")</f>
        <v>0</v>
      </c>
      <c r="Y410" s="41">
        <f>IFERROR(SUM(Y408:Y408),"0")</f>
        <v>0</v>
      </c>
      <c r="Z410" s="40"/>
      <c r="AA410" s="64"/>
      <c r="AB410" s="64"/>
      <c r="AC410" s="64"/>
    </row>
    <row r="411" spans="1:68" ht="14.25" customHeight="1" x14ac:dyDescent="0.25">
      <c r="A411" s="564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63"/>
      <c r="AB411" s="63"/>
      <c r="AC411" s="63"/>
    </row>
    <row r="412" spans="1:68" ht="27" customHeight="1" x14ac:dyDescent="0.25">
      <c r="A412" s="60" t="s">
        <v>637</v>
      </c>
      <c r="B412" s="60" t="s">
        <v>638</v>
      </c>
      <c r="C412" s="34">
        <v>4301031403</v>
      </c>
      <c r="D412" s="558">
        <v>4680115886094</v>
      </c>
      <c r="E412" s="559"/>
      <c r="F412" s="59">
        <v>0.9</v>
      </c>
      <c r="G412" s="35">
        <v>6</v>
      </c>
      <c r="H412" s="59">
        <v>5.4</v>
      </c>
      <c r="I412" s="59">
        <v>5.61</v>
      </c>
      <c r="J412" s="35">
        <v>132</v>
      </c>
      <c r="K412" s="35" t="s">
        <v>111</v>
      </c>
      <c r="L412" s="35"/>
      <c r="M412" s="36" t="s">
        <v>107</v>
      </c>
      <c r="N412" s="36"/>
      <c r="O412" s="35">
        <v>50</v>
      </c>
      <c r="P412" s="82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6"/>
      <c r="R412" s="556"/>
      <c r="S412" s="556"/>
      <c r="T412" s="557"/>
      <c r="U412" s="37"/>
      <c r="V412" s="37"/>
      <c r="W412" s="38" t="s">
        <v>69</v>
      </c>
      <c r="X412" s="56">
        <v>0</v>
      </c>
      <c r="Y412" s="53">
        <f>IFERROR(IF(X412="",0,CEILING((X412/$H412),1)*$H412),"")</f>
        <v>0</v>
      </c>
      <c r="Z412" s="39" t="str">
        <f>IFERROR(IF(Y412=0,"",ROUNDUP(Y412/H412,0)*0.00902),"")</f>
        <v/>
      </c>
      <c r="AA412" s="65"/>
      <c r="AB412" s="66"/>
      <c r="AC412" s="465" t="s">
        <v>639</v>
      </c>
      <c r="AG412" s="75"/>
      <c r="AJ412" s="79"/>
      <c r="AK412" s="79">
        <v>0</v>
      </c>
      <c r="BB412" s="466" t="s">
        <v>1</v>
      </c>
      <c r="BM412" s="75">
        <f>IFERROR(X412*I412/H412,"0")</f>
        <v>0</v>
      </c>
      <c r="BN412" s="75">
        <f>IFERROR(Y412*I412/H412,"0")</f>
        <v>0</v>
      </c>
      <c r="BO412" s="75">
        <f>IFERROR(1/J412*(X412/H412),"0")</f>
        <v>0</v>
      </c>
      <c r="BP412" s="75">
        <f>IFERROR(1/J412*(Y412/H412),"0")</f>
        <v>0</v>
      </c>
    </row>
    <row r="413" spans="1:68" ht="27" customHeight="1" x14ac:dyDescent="0.25">
      <c r="A413" s="60" t="s">
        <v>640</v>
      </c>
      <c r="B413" s="60" t="s">
        <v>641</v>
      </c>
      <c r="C413" s="34">
        <v>4301031363</v>
      </c>
      <c r="D413" s="558">
        <v>4607091389425</v>
      </c>
      <c r="E413" s="559"/>
      <c r="F413" s="59">
        <v>0.35</v>
      </c>
      <c r="G413" s="35">
        <v>6</v>
      </c>
      <c r="H413" s="59">
        <v>2.1</v>
      </c>
      <c r="I413" s="59">
        <v>2.23</v>
      </c>
      <c r="J413" s="35">
        <v>234</v>
      </c>
      <c r="K413" s="35" t="s">
        <v>67</v>
      </c>
      <c r="L413" s="35"/>
      <c r="M413" s="36" t="s">
        <v>68</v>
      </c>
      <c r="N413" s="36"/>
      <c r="O413" s="35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6"/>
      <c r="R413" s="556"/>
      <c r="S413" s="556"/>
      <c r="T413" s="557"/>
      <c r="U413" s="37"/>
      <c r="V413" s="37"/>
      <c r="W413" s="38" t="s">
        <v>69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IFERROR(IF(Y413=0,"",ROUNDUP(Y413/H413,0)*0.00502),"")</f>
        <v/>
      </c>
      <c r="AA413" s="65"/>
      <c r="AB413" s="66"/>
      <c r="AC413" s="467" t="s">
        <v>642</v>
      </c>
      <c r="AG413" s="75"/>
      <c r="AJ413" s="79"/>
      <c r="AK413" s="79">
        <v>0</v>
      </c>
      <c r="BB413" s="468" t="s">
        <v>1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customHeight="1" x14ac:dyDescent="0.25">
      <c r="A414" s="60" t="s">
        <v>643</v>
      </c>
      <c r="B414" s="60" t="s">
        <v>644</v>
      </c>
      <c r="C414" s="34">
        <v>4301031373</v>
      </c>
      <c r="D414" s="558">
        <v>4680115880771</v>
      </c>
      <c r="E414" s="559"/>
      <c r="F414" s="59">
        <v>0.28000000000000003</v>
      </c>
      <c r="G414" s="35">
        <v>6</v>
      </c>
      <c r="H414" s="59">
        <v>1.68</v>
      </c>
      <c r="I414" s="59">
        <v>1.81</v>
      </c>
      <c r="J414" s="35">
        <v>234</v>
      </c>
      <c r="K414" s="35" t="s">
        <v>67</v>
      </c>
      <c r="L414" s="35"/>
      <c r="M414" s="36" t="s">
        <v>68</v>
      </c>
      <c r="N414" s="36"/>
      <c r="O414" s="35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6"/>
      <c r="R414" s="556"/>
      <c r="S414" s="556"/>
      <c r="T414" s="557"/>
      <c r="U414" s="37"/>
      <c r="V414" s="37"/>
      <c r="W414" s="38" t="s">
        <v>69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69" t="s">
        <v>645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customHeight="1" x14ac:dyDescent="0.25">
      <c r="A415" s="60" t="s">
        <v>646</v>
      </c>
      <c r="B415" s="60" t="s">
        <v>647</v>
      </c>
      <c r="C415" s="34">
        <v>4301031359</v>
      </c>
      <c r="D415" s="558">
        <v>4607091389500</v>
      </c>
      <c r="E415" s="559"/>
      <c r="F415" s="59">
        <v>0.35</v>
      </c>
      <c r="G415" s="35">
        <v>6</v>
      </c>
      <c r="H415" s="59">
        <v>2.1</v>
      </c>
      <c r="I415" s="59">
        <v>2.23</v>
      </c>
      <c r="J415" s="35">
        <v>234</v>
      </c>
      <c r="K415" s="35" t="s">
        <v>67</v>
      </c>
      <c r="L415" s="35"/>
      <c r="M415" s="36" t="s">
        <v>68</v>
      </c>
      <c r="N415" s="36"/>
      <c r="O415" s="35">
        <v>50</v>
      </c>
      <c r="P415" s="8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6"/>
      <c r="R415" s="556"/>
      <c r="S415" s="556"/>
      <c r="T415" s="557"/>
      <c r="U415" s="37"/>
      <c r="V415" s="37"/>
      <c r="W415" s="38" t="s">
        <v>69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645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x14ac:dyDescent="0.2">
      <c r="A416" s="571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72"/>
      <c r="P416" s="566" t="s">
        <v>71</v>
      </c>
      <c r="Q416" s="567"/>
      <c r="R416" s="567"/>
      <c r="S416" s="567"/>
      <c r="T416" s="567"/>
      <c r="U416" s="567"/>
      <c r="V416" s="568"/>
      <c r="W416" s="40" t="s">
        <v>72</v>
      </c>
      <c r="X416" s="41">
        <f>IFERROR(X412/H412,"0")+IFERROR(X413/H413,"0")+IFERROR(X414/H414,"0")+IFERROR(X415/H415,"0")</f>
        <v>0</v>
      </c>
      <c r="Y416" s="41">
        <f>IFERROR(Y412/H412,"0")+IFERROR(Y413/H413,"0")+IFERROR(Y414/H414,"0")+IFERROR(Y415/H415,"0")</f>
        <v>0</v>
      </c>
      <c r="Z416" s="41">
        <f>IFERROR(IF(Z412="",0,Z412),"0")+IFERROR(IF(Z413="",0,Z413),"0")+IFERROR(IF(Z414="",0,Z414),"0")+IFERROR(IF(Z415="",0,Z415),"0")</f>
        <v>0</v>
      </c>
      <c r="AA416" s="64"/>
      <c r="AB416" s="64"/>
      <c r="AC416" s="6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72"/>
      <c r="P417" s="566" t="s">
        <v>71</v>
      </c>
      <c r="Q417" s="567"/>
      <c r="R417" s="567"/>
      <c r="S417" s="567"/>
      <c r="T417" s="567"/>
      <c r="U417" s="567"/>
      <c r="V417" s="568"/>
      <c r="W417" s="40" t="s">
        <v>69</v>
      </c>
      <c r="X417" s="41">
        <f>IFERROR(SUM(X412:X415),"0")</f>
        <v>0</v>
      </c>
      <c r="Y417" s="41">
        <f>IFERROR(SUM(Y412:Y415),"0")</f>
        <v>0</v>
      </c>
      <c r="Z417" s="40"/>
      <c r="AA417" s="64"/>
      <c r="AB417" s="64"/>
      <c r="AC417" s="64"/>
    </row>
    <row r="418" spans="1:68" ht="16.5" customHeight="1" x14ac:dyDescent="0.25">
      <c r="A418" s="609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62"/>
      <c r="AB418" s="62"/>
      <c r="AC418" s="62"/>
    </row>
    <row r="419" spans="1:68" ht="14.25" customHeight="1" x14ac:dyDescent="0.25">
      <c r="A419" s="564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63"/>
      <c r="AB419" s="63"/>
      <c r="AC419" s="63"/>
    </row>
    <row r="420" spans="1:68" ht="27" customHeight="1" x14ac:dyDescent="0.25">
      <c r="A420" s="60" t="s">
        <v>649</v>
      </c>
      <c r="B420" s="60" t="s">
        <v>650</v>
      </c>
      <c r="C420" s="34">
        <v>4301031347</v>
      </c>
      <c r="D420" s="558">
        <v>4680115885110</v>
      </c>
      <c r="E420" s="559"/>
      <c r="F420" s="59">
        <v>0.2</v>
      </c>
      <c r="G420" s="35">
        <v>6</v>
      </c>
      <c r="H420" s="59">
        <v>1.2</v>
      </c>
      <c r="I420" s="59">
        <v>2.1</v>
      </c>
      <c r="J420" s="35">
        <v>182</v>
      </c>
      <c r="K420" s="35" t="s">
        <v>76</v>
      </c>
      <c r="L420" s="35"/>
      <c r="M420" s="36" t="s">
        <v>68</v>
      </c>
      <c r="N420" s="36"/>
      <c r="O420" s="35">
        <v>50</v>
      </c>
      <c r="P420" s="83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6"/>
      <c r="R420" s="556"/>
      <c r="S420" s="556"/>
      <c r="T420" s="557"/>
      <c r="U420" s="37"/>
      <c r="V420" s="37"/>
      <c r="W420" s="38" t="s">
        <v>69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IFERROR(IF(Y420=0,"",ROUNDUP(Y420/H420,0)*0.00651),"")</f>
        <v/>
      </c>
      <c r="AA420" s="65"/>
      <c r="AB420" s="66"/>
      <c r="AC420" s="473" t="s">
        <v>651</v>
      </c>
      <c r="AG420" s="75"/>
      <c r="AJ420" s="79"/>
      <c r="AK420" s="79">
        <v>0</v>
      </c>
      <c r="BB420" s="474" t="s">
        <v>1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571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72"/>
      <c r="P421" s="566" t="s">
        <v>71</v>
      </c>
      <c r="Q421" s="567"/>
      <c r="R421" s="567"/>
      <c r="S421" s="567"/>
      <c r="T421" s="567"/>
      <c r="U421" s="567"/>
      <c r="V421" s="568"/>
      <c r="W421" s="40" t="s">
        <v>72</v>
      </c>
      <c r="X421" s="41">
        <f>IFERROR(X420/H420,"0")</f>
        <v>0</v>
      </c>
      <c r="Y421" s="41">
        <f>IFERROR(Y420/H420,"0")</f>
        <v>0</v>
      </c>
      <c r="Z421" s="41">
        <f>IFERROR(IF(Z420="",0,Z420),"0")</f>
        <v>0</v>
      </c>
      <c r="AA421" s="64"/>
      <c r="AB421" s="64"/>
      <c r="AC421" s="6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72"/>
      <c r="P422" s="566" t="s">
        <v>71</v>
      </c>
      <c r="Q422" s="567"/>
      <c r="R422" s="567"/>
      <c r="S422" s="567"/>
      <c r="T422" s="567"/>
      <c r="U422" s="567"/>
      <c r="V422" s="568"/>
      <c r="W422" s="40" t="s">
        <v>69</v>
      </c>
      <c r="X422" s="41">
        <f>IFERROR(SUM(X420:X420),"0")</f>
        <v>0</v>
      </c>
      <c r="Y422" s="41">
        <f>IFERROR(SUM(Y420:Y420),"0")</f>
        <v>0</v>
      </c>
      <c r="Z422" s="40"/>
      <c r="AA422" s="64"/>
      <c r="AB422" s="64"/>
      <c r="AC422" s="64"/>
    </row>
    <row r="423" spans="1:68" ht="16.5" customHeight="1" x14ac:dyDescent="0.25">
      <c r="A423" s="609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62"/>
      <c r="AB423" s="62"/>
      <c r="AC423" s="62"/>
    </row>
    <row r="424" spans="1:68" ht="14.25" customHeight="1" x14ac:dyDescent="0.25">
      <c r="A424" s="564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63"/>
      <c r="AB424" s="63"/>
      <c r="AC424" s="63"/>
    </row>
    <row r="425" spans="1:68" ht="27" customHeight="1" x14ac:dyDescent="0.25">
      <c r="A425" s="60" t="s">
        <v>653</v>
      </c>
      <c r="B425" s="60" t="s">
        <v>654</v>
      </c>
      <c r="C425" s="34">
        <v>4301031261</v>
      </c>
      <c r="D425" s="558">
        <v>4680115885103</v>
      </c>
      <c r="E425" s="559"/>
      <c r="F425" s="59">
        <v>0.27</v>
      </c>
      <c r="G425" s="35">
        <v>6</v>
      </c>
      <c r="H425" s="59">
        <v>1.62</v>
      </c>
      <c r="I425" s="59">
        <v>1.8</v>
      </c>
      <c r="J425" s="35">
        <v>182</v>
      </c>
      <c r="K425" s="35" t="s">
        <v>76</v>
      </c>
      <c r="L425" s="35"/>
      <c r="M425" s="36" t="s">
        <v>68</v>
      </c>
      <c r="N425" s="36"/>
      <c r="O425" s="35">
        <v>40</v>
      </c>
      <c r="P425" s="7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6"/>
      <c r="R425" s="556"/>
      <c r="S425" s="556"/>
      <c r="T425" s="557"/>
      <c r="U425" s="37"/>
      <c r="V425" s="37"/>
      <c r="W425" s="38" t="s">
        <v>69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IFERROR(IF(Y425=0,"",ROUNDUP(Y425/H425,0)*0.00651),"")</f>
        <v/>
      </c>
      <c r="AA425" s="65"/>
      <c r="AB425" s="66"/>
      <c r="AC425" s="475" t="s">
        <v>655</v>
      </c>
      <c r="AG425" s="75"/>
      <c r="AJ425" s="79"/>
      <c r="AK425" s="79">
        <v>0</v>
      </c>
      <c r="BB425" s="476" t="s">
        <v>1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571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72"/>
      <c r="P426" s="566" t="s">
        <v>71</v>
      </c>
      <c r="Q426" s="567"/>
      <c r="R426" s="567"/>
      <c r="S426" s="567"/>
      <c r="T426" s="567"/>
      <c r="U426" s="567"/>
      <c r="V426" s="568"/>
      <c r="W426" s="40" t="s">
        <v>72</v>
      </c>
      <c r="X426" s="41">
        <f>IFERROR(X425/H425,"0")</f>
        <v>0</v>
      </c>
      <c r="Y426" s="41">
        <f>IFERROR(Y425/H425,"0")</f>
        <v>0</v>
      </c>
      <c r="Z426" s="41">
        <f>IFERROR(IF(Z425="",0,Z425),"0")</f>
        <v>0</v>
      </c>
      <c r="AA426" s="64"/>
      <c r="AB426" s="64"/>
      <c r="AC426" s="6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72"/>
      <c r="P427" s="566" t="s">
        <v>71</v>
      </c>
      <c r="Q427" s="567"/>
      <c r="R427" s="567"/>
      <c r="S427" s="567"/>
      <c r="T427" s="567"/>
      <c r="U427" s="567"/>
      <c r="V427" s="568"/>
      <c r="W427" s="40" t="s">
        <v>69</v>
      </c>
      <c r="X427" s="41">
        <f>IFERROR(SUM(X425:X425),"0")</f>
        <v>0</v>
      </c>
      <c r="Y427" s="41">
        <f>IFERROR(SUM(Y425:Y425),"0")</f>
        <v>0</v>
      </c>
      <c r="Z427" s="40"/>
      <c r="AA427" s="64"/>
      <c r="AB427" s="64"/>
      <c r="AC427" s="64"/>
    </row>
    <row r="428" spans="1:68" ht="27.75" customHeight="1" x14ac:dyDescent="0.2">
      <c r="A428" s="611" t="s">
        <v>656</v>
      </c>
      <c r="B428" s="612"/>
      <c r="C428" s="612"/>
      <c r="D428" s="612"/>
      <c r="E428" s="612"/>
      <c r="F428" s="612"/>
      <c r="G428" s="612"/>
      <c r="H428" s="612"/>
      <c r="I428" s="612"/>
      <c r="J428" s="612"/>
      <c r="K428" s="612"/>
      <c r="L428" s="612"/>
      <c r="M428" s="612"/>
      <c r="N428" s="612"/>
      <c r="O428" s="612"/>
      <c r="P428" s="612"/>
      <c r="Q428" s="612"/>
      <c r="R428" s="612"/>
      <c r="S428" s="612"/>
      <c r="T428" s="612"/>
      <c r="U428" s="612"/>
      <c r="V428" s="612"/>
      <c r="W428" s="612"/>
      <c r="X428" s="612"/>
      <c r="Y428" s="612"/>
      <c r="Z428" s="612"/>
      <c r="AA428" s="52"/>
      <c r="AB428" s="52"/>
      <c r="AC428" s="52"/>
    </row>
    <row r="429" spans="1:68" ht="16.5" customHeight="1" x14ac:dyDescent="0.25">
      <c r="A429" s="609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62"/>
      <c r="AB429" s="62"/>
      <c r="AC429" s="62"/>
    </row>
    <row r="430" spans="1:68" ht="14.25" customHeight="1" x14ac:dyDescent="0.25">
      <c r="A430" s="564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63"/>
      <c r="AB430" s="63"/>
      <c r="AC430" s="63"/>
    </row>
    <row r="431" spans="1:68" ht="27" customHeight="1" x14ac:dyDescent="0.25">
      <c r="A431" s="60" t="s">
        <v>657</v>
      </c>
      <c r="B431" s="60" t="s">
        <v>658</v>
      </c>
      <c r="C431" s="34">
        <v>4301011795</v>
      </c>
      <c r="D431" s="558">
        <v>4607091389067</v>
      </c>
      <c r="E431" s="559"/>
      <c r="F431" s="59">
        <v>0.88</v>
      </c>
      <c r="G431" s="35">
        <v>6</v>
      </c>
      <c r="H431" s="59">
        <v>5.28</v>
      </c>
      <c r="I431" s="59">
        <v>5.64</v>
      </c>
      <c r="J431" s="35">
        <v>104</v>
      </c>
      <c r="K431" s="35" t="s">
        <v>106</v>
      </c>
      <c r="L431" s="35"/>
      <c r="M431" s="36" t="s">
        <v>107</v>
      </c>
      <c r="N431" s="36"/>
      <c r="O431" s="35">
        <v>60</v>
      </c>
      <c r="P431" s="6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6"/>
      <c r="R431" s="556"/>
      <c r="S431" s="556"/>
      <c r="T431" s="557"/>
      <c r="U431" s="37"/>
      <c r="V431" s="37"/>
      <c r="W431" s="38" t="s">
        <v>69</v>
      </c>
      <c r="X431" s="56">
        <v>0</v>
      </c>
      <c r="Y431" s="53">
        <f t="shared" ref="Y431:Y443" si="58">IFERROR(IF(X431="",0,CEILING((X431/$H431),1)*$H431),"")</f>
        <v>0</v>
      </c>
      <c r="Z431" s="39" t="str">
        <f t="shared" ref="Z431:Z437" si="59">IFERROR(IF(Y431=0,"",ROUNDUP(Y431/H431,0)*0.01196),"")</f>
        <v/>
      </c>
      <c r="AA431" s="65"/>
      <c r="AB431" s="66"/>
      <c r="AC431" s="477" t="s">
        <v>659</v>
      </c>
      <c r="AG431" s="75"/>
      <c r="AJ431" s="79"/>
      <c r="AK431" s="79">
        <v>0</v>
      </c>
      <c r="BB431" s="478" t="s">
        <v>1</v>
      </c>
      <c r="BM431" s="75">
        <f t="shared" ref="BM431:BM443" si="60">IFERROR(X431*I431/H431,"0")</f>
        <v>0</v>
      </c>
      <c r="BN431" s="75">
        <f t="shared" ref="BN431:BN443" si="61">IFERROR(Y431*I431/H431,"0")</f>
        <v>0</v>
      </c>
      <c r="BO431" s="75">
        <f t="shared" ref="BO431:BO443" si="62">IFERROR(1/J431*(X431/H431),"0")</f>
        <v>0</v>
      </c>
      <c r="BP431" s="75">
        <f t="shared" ref="BP431:BP443" si="63">IFERROR(1/J431*(Y431/H431),"0")</f>
        <v>0</v>
      </c>
    </row>
    <row r="432" spans="1:68" ht="27" customHeight="1" x14ac:dyDescent="0.25">
      <c r="A432" s="60" t="s">
        <v>660</v>
      </c>
      <c r="B432" s="60" t="s">
        <v>661</v>
      </c>
      <c r="C432" s="34">
        <v>4301011961</v>
      </c>
      <c r="D432" s="558">
        <v>4680115885271</v>
      </c>
      <c r="E432" s="559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106</v>
      </c>
      <c r="L432" s="35"/>
      <c r="M432" s="36" t="s">
        <v>107</v>
      </c>
      <c r="N432" s="36"/>
      <c r="O432" s="35">
        <v>60</v>
      </c>
      <c r="P432" s="5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6"/>
      <c r="R432" s="556"/>
      <c r="S432" s="556"/>
      <c r="T432" s="557"/>
      <c r="U432" s="37"/>
      <c r="V432" s="37"/>
      <c r="W432" s="38" t="s">
        <v>69</v>
      </c>
      <c r="X432" s="56">
        <v>500</v>
      </c>
      <c r="Y432" s="53">
        <f t="shared" si="58"/>
        <v>501.6</v>
      </c>
      <c r="Z432" s="39">
        <f t="shared" si="59"/>
        <v>1.1362000000000001</v>
      </c>
      <c r="AA432" s="65"/>
      <c r="AB432" s="66"/>
      <c r="AC432" s="479" t="s">
        <v>662</v>
      </c>
      <c r="AG432" s="75"/>
      <c r="AJ432" s="79"/>
      <c r="AK432" s="79">
        <v>0</v>
      </c>
      <c r="BB432" s="480" t="s">
        <v>1</v>
      </c>
      <c r="BM432" s="75">
        <f t="shared" si="60"/>
        <v>534.09090909090912</v>
      </c>
      <c r="BN432" s="75">
        <f t="shared" si="61"/>
        <v>535.79999999999995</v>
      </c>
      <c r="BO432" s="75">
        <f t="shared" si="62"/>
        <v>0.91054778554778548</v>
      </c>
      <c r="BP432" s="75">
        <f t="shared" si="63"/>
        <v>0.91346153846153855</v>
      </c>
    </row>
    <row r="433" spans="1:68" ht="27" customHeight="1" x14ac:dyDescent="0.25">
      <c r="A433" s="60" t="s">
        <v>663</v>
      </c>
      <c r="B433" s="60" t="s">
        <v>664</v>
      </c>
      <c r="C433" s="34">
        <v>4301011376</v>
      </c>
      <c r="D433" s="558">
        <v>4680115885226</v>
      </c>
      <c r="E433" s="559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106</v>
      </c>
      <c r="L433" s="35"/>
      <c r="M433" s="36" t="s">
        <v>77</v>
      </c>
      <c r="N433" s="36"/>
      <c r="O433" s="35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6"/>
      <c r="R433" s="556"/>
      <c r="S433" s="556"/>
      <c r="T433" s="557"/>
      <c r="U433" s="37"/>
      <c r="V433" s="37"/>
      <c r="W433" s="38" t="s">
        <v>69</v>
      </c>
      <c r="X433" s="56">
        <v>1000</v>
      </c>
      <c r="Y433" s="53">
        <f t="shared" si="58"/>
        <v>1003.2</v>
      </c>
      <c r="Z433" s="39">
        <f t="shared" si="59"/>
        <v>2.2724000000000002</v>
      </c>
      <c r="AA433" s="65"/>
      <c r="AB433" s="66"/>
      <c r="AC433" s="481" t="s">
        <v>665</v>
      </c>
      <c r="AG433" s="75"/>
      <c r="AJ433" s="79"/>
      <c r="AK433" s="79">
        <v>0</v>
      </c>
      <c r="BB433" s="482" t="s">
        <v>1</v>
      </c>
      <c r="BM433" s="75">
        <f t="shared" si="60"/>
        <v>1068.1818181818182</v>
      </c>
      <c r="BN433" s="75">
        <f t="shared" si="61"/>
        <v>1071.5999999999999</v>
      </c>
      <c r="BO433" s="75">
        <f t="shared" si="62"/>
        <v>1.821095571095571</v>
      </c>
      <c r="BP433" s="75">
        <f t="shared" si="63"/>
        <v>1.8269230769230771</v>
      </c>
    </row>
    <row r="434" spans="1:68" ht="27" customHeight="1" x14ac:dyDescent="0.25">
      <c r="A434" s="60" t="s">
        <v>666</v>
      </c>
      <c r="B434" s="60" t="s">
        <v>667</v>
      </c>
      <c r="C434" s="34">
        <v>4301012145</v>
      </c>
      <c r="D434" s="558">
        <v>4607091383522</v>
      </c>
      <c r="E434" s="559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106</v>
      </c>
      <c r="L434" s="35"/>
      <c r="M434" s="36" t="s">
        <v>107</v>
      </c>
      <c r="N434" s="36"/>
      <c r="O434" s="35">
        <v>60</v>
      </c>
      <c r="P434" s="859" t="s">
        <v>668</v>
      </c>
      <c r="Q434" s="556"/>
      <c r="R434" s="556"/>
      <c r="S434" s="556"/>
      <c r="T434" s="557"/>
      <c r="U434" s="37"/>
      <c r="V434" s="37"/>
      <c r="W434" s="38" t="s">
        <v>69</v>
      </c>
      <c r="X434" s="56">
        <v>0</v>
      </c>
      <c r="Y434" s="53">
        <f t="shared" si="58"/>
        <v>0</v>
      </c>
      <c r="Z434" s="39" t="str">
        <f t="shared" si="59"/>
        <v/>
      </c>
      <c r="AA434" s="65"/>
      <c r="AB434" s="66"/>
      <c r="AC434" s="483" t="s">
        <v>669</v>
      </c>
      <c r="AG434" s="75"/>
      <c r="AJ434" s="79"/>
      <c r="AK434" s="79">
        <v>0</v>
      </c>
      <c r="BB434" s="484" t="s">
        <v>1</v>
      </c>
      <c r="BM434" s="75">
        <f t="shared" si="60"/>
        <v>0</v>
      </c>
      <c r="BN434" s="75">
        <f t="shared" si="61"/>
        <v>0</v>
      </c>
      <c r="BO434" s="75">
        <f t="shared" si="62"/>
        <v>0</v>
      </c>
      <c r="BP434" s="75">
        <f t="shared" si="63"/>
        <v>0</v>
      </c>
    </row>
    <row r="435" spans="1:68" ht="16.5" customHeight="1" x14ac:dyDescent="0.25">
      <c r="A435" s="60" t="s">
        <v>670</v>
      </c>
      <c r="B435" s="60" t="s">
        <v>671</v>
      </c>
      <c r="C435" s="34">
        <v>4301011774</v>
      </c>
      <c r="D435" s="558">
        <v>4680115884502</v>
      </c>
      <c r="E435" s="559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106</v>
      </c>
      <c r="L435" s="35"/>
      <c r="M435" s="36" t="s">
        <v>107</v>
      </c>
      <c r="N435" s="36"/>
      <c r="O435" s="35">
        <v>60</v>
      </c>
      <c r="P435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6"/>
      <c r="R435" s="556"/>
      <c r="S435" s="556"/>
      <c r="T435" s="557"/>
      <c r="U435" s="37"/>
      <c r="V435" s="37"/>
      <c r="W435" s="38" t="s">
        <v>69</v>
      </c>
      <c r="X435" s="56">
        <v>0</v>
      </c>
      <c r="Y435" s="53">
        <f t="shared" si="58"/>
        <v>0</v>
      </c>
      <c r="Z435" s="39" t="str">
        <f t="shared" si="59"/>
        <v/>
      </c>
      <c r="AA435" s="65"/>
      <c r="AB435" s="66"/>
      <c r="AC435" s="485" t="s">
        <v>672</v>
      </c>
      <c r="AG435" s="75"/>
      <c r="AJ435" s="79"/>
      <c r="AK435" s="79">
        <v>0</v>
      </c>
      <c r="BB435" s="486" t="s">
        <v>1</v>
      </c>
      <c r="BM435" s="75">
        <f t="shared" si="60"/>
        <v>0</v>
      </c>
      <c r="BN435" s="75">
        <f t="shared" si="61"/>
        <v>0</v>
      </c>
      <c r="BO435" s="75">
        <f t="shared" si="62"/>
        <v>0</v>
      </c>
      <c r="BP435" s="75">
        <f t="shared" si="63"/>
        <v>0</v>
      </c>
    </row>
    <row r="436" spans="1:68" ht="27" customHeight="1" x14ac:dyDescent="0.25">
      <c r="A436" s="60" t="s">
        <v>673</v>
      </c>
      <c r="B436" s="60" t="s">
        <v>674</v>
      </c>
      <c r="C436" s="34">
        <v>4301011771</v>
      </c>
      <c r="D436" s="558">
        <v>4607091389104</v>
      </c>
      <c r="E436" s="559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106</v>
      </c>
      <c r="L436" s="35"/>
      <c r="M436" s="36" t="s">
        <v>107</v>
      </c>
      <c r="N436" s="36"/>
      <c r="O436" s="35">
        <v>60</v>
      </c>
      <c r="P436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6"/>
      <c r="R436" s="556"/>
      <c r="S436" s="556"/>
      <c r="T436" s="557"/>
      <c r="U436" s="37"/>
      <c r="V436" s="37"/>
      <c r="W436" s="38" t="s">
        <v>69</v>
      </c>
      <c r="X436" s="56">
        <v>0</v>
      </c>
      <c r="Y436" s="53">
        <f t="shared" si="58"/>
        <v>0</v>
      </c>
      <c r="Z436" s="39" t="str">
        <f t="shared" si="59"/>
        <v/>
      </c>
      <c r="AA436" s="65"/>
      <c r="AB436" s="66"/>
      <c r="AC436" s="487" t="s">
        <v>675</v>
      </c>
      <c r="AG436" s="75"/>
      <c r="AJ436" s="79"/>
      <c r="AK436" s="79">
        <v>0</v>
      </c>
      <c r="BB436" s="488" t="s">
        <v>1</v>
      </c>
      <c r="BM436" s="75">
        <f t="shared" si="60"/>
        <v>0</v>
      </c>
      <c r="BN436" s="75">
        <f t="shared" si="61"/>
        <v>0</v>
      </c>
      <c r="BO436" s="75">
        <f t="shared" si="62"/>
        <v>0</v>
      </c>
      <c r="BP436" s="75">
        <f t="shared" si="63"/>
        <v>0</v>
      </c>
    </row>
    <row r="437" spans="1:68" ht="16.5" customHeight="1" x14ac:dyDescent="0.25">
      <c r="A437" s="60" t="s">
        <v>676</v>
      </c>
      <c r="B437" s="60" t="s">
        <v>677</v>
      </c>
      <c r="C437" s="34">
        <v>4301011799</v>
      </c>
      <c r="D437" s="558">
        <v>4680115884519</v>
      </c>
      <c r="E437" s="559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106</v>
      </c>
      <c r="L437" s="35"/>
      <c r="M437" s="36" t="s">
        <v>77</v>
      </c>
      <c r="N437" s="36"/>
      <c r="O437" s="35">
        <v>60</v>
      </c>
      <c r="P437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6"/>
      <c r="R437" s="556"/>
      <c r="S437" s="556"/>
      <c r="T437" s="557"/>
      <c r="U437" s="37"/>
      <c r="V437" s="37"/>
      <c r="W437" s="38" t="s">
        <v>69</v>
      </c>
      <c r="X437" s="56">
        <v>0</v>
      </c>
      <c r="Y437" s="53">
        <f t="shared" si="58"/>
        <v>0</v>
      </c>
      <c r="Z437" s="39" t="str">
        <f t="shared" si="59"/>
        <v/>
      </c>
      <c r="AA437" s="65"/>
      <c r="AB437" s="66"/>
      <c r="AC437" s="489" t="s">
        <v>678</v>
      </c>
      <c r="AG437" s="75"/>
      <c r="AJ437" s="79"/>
      <c r="AK437" s="79">
        <v>0</v>
      </c>
      <c r="BB437" s="490" t="s">
        <v>1</v>
      </c>
      <c r="BM437" s="75">
        <f t="shared" si="60"/>
        <v>0</v>
      </c>
      <c r="BN437" s="75">
        <f t="shared" si="61"/>
        <v>0</v>
      </c>
      <c r="BO437" s="75">
        <f t="shared" si="62"/>
        <v>0</v>
      </c>
      <c r="BP437" s="75">
        <f t="shared" si="63"/>
        <v>0</v>
      </c>
    </row>
    <row r="438" spans="1:68" ht="27" customHeight="1" x14ac:dyDescent="0.25">
      <c r="A438" s="60" t="s">
        <v>679</v>
      </c>
      <c r="B438" s="60" t="s">
        <v>680</v>
      </c>
      <c r="C438" s="34">
        <v>4301012125</v>
      </c>
      <c r="D438" s="558">
        <v>4680115886391</v>
      </c>
      <c r="E438" s="559"/>
      <c r="F438" s="59">
        <v>0.4</v>
      </c>
      <c r="G438" s="35">
        <v>6</v>
      </c>
      <c r="H438" s="59">
        <v>2.4</v>
      </c>
      <c r="I438" s="59">
        <v>2.58</v>
      </c>
      <c r="J438" s="35">
        <v>182</v>
      </c>
      <c r="K438" s="35" t="s">
        <v>76</v>
      </c>
      <c r="L438" s="35"/>
      <c r="M438" s="36" t="s">
        <v>77</v>
      </c>
      <c r="N438" s="36"/>
      <c r="O438" s="35">
        <v>60</v>
      </c>
      <c r="P438" s="7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7"/>
      <c r="V438" s="37"/>
      <c r="W438" s="38" t="s">
        <v>69</v>
      </c>
      <c r="X438" s="56">
        <v>0</v>
      </c>
      <c r="Y438" s="53">
        <f t="shared" si="58"/>
        <v>0</v>
      </c>
      <c r="Z438" s="39" t="str">
        <f>IFERROR(IF(Y438=0,"",ROUNDUP(Y438/H438,0)*0.00651),"")</f>
        <v/>
      </c>
      <c r="AA438" s="65"/>
      <c r="AB438" s="66"/>
      <c r="AC438" s="491" t="s">
        <v>659</v>
      </c>
      <c r="AG438" s="75"/>
      <c r="AJ438" s="79"/>
      <c r="AK438" s="79">
        <v>0</v>
      </c>
      <c r="BB438" s="492" t="s">
        <v>1</v>
      </c>
      <c r="BM438" s="75">
        <f t="shared" si="60"/>
        <v>0</v>
      </c>
      <c r="BN438" s="75">
        <f t="shared" si="61"/>
        <v>0</v>
      </c>
      <c r="BO438" s="75">
        <f t="shared" si="62"/>
        <v>0</v>
      </c>
      <c r="BP438" s="75">
        <f t="shared" si="63"/>
        <v>0</v>
      </c>
    </row>
    <row r="439" spans="1:68" ht="27" customHeight="1" x14ac:dyDescent="0.25">
      <c r="A439" s="60" t="s">
        <v>681</v>
      </c>
      <c r="B439" s="60" t="s">
        <v>682</v>
      </c>
      <c r="C439" s="34">
        <v>4301012035</v>
      </c>
      <c r="D439" s="558">
        <v>4680115880603</v>
      </c>
      <c r="E439" s="559"/>
      <c r="F439" s="59">
        <v>0.6</v>
      </c>
      <c r="G439" s="35">
        <v>8</v>
      </c>
      <c r="H439" s="59">
        <v>4.8</v>
      </c>
      <c r="I439" s="59">
        <v>6.93</v>
      </c>
      <c r="J439" s="35">
        <v>132</v>
      </c>
      <c r="K439" s="35" t="s">
        <v>111</v>
      </c>
      <c r="L439" s="35"/>
      <c r="M439" s="36" t="s">
        <v>107</v>
      </c>
      <c r="N439" s="36"/>
      <c r="O439" s="35">
        <v>60</v>
      </c>
      <c r="P439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7"/>
      <c r="V439" s="37"/>
      <c r="W439" s="38" t="s">
        <v>69</v>
      </c>
      <c r="X439" s="56">
        <v>0</v>
      </c>
      <c r="Y439" s="53">
        <f t="shared" si="58"/>
        <v>0</v>
      </c>
      <c r="Z439" s="39" t="str">
        <f>IFERROR(IF(Y439=0,"",ROUNDUP(Y439/H439,0)*0.00902),"")</f>
        <v/>
      </c>
      <c r="AA439" s="65"/>
      <c r="AB439" s="66"/>
      <c r="AC439" s="493" t="s">
        <v>659</v>
      </c>
      <c r="AG439" s="75"/>
      <c r="AJ439" s="79"/>
      <c r="AK439" s="79">
        <v>0</v>
      </c>
      <c r="BB439" s="494" t="s">
        <v>1</v>
      </c>
      <c r="BM439" s="75">
        <f t="shared" si="60"/>
        <v>0</v>
      </c>
      <c r="BN439" s="75">
        <f t="shared" si="61"/>
        <v>0</v>
      </c>
      <c r="BO439" s="75">
        <f t="shared" si="62"/>
        <v>0</v>
      </c>
      <c r="BP439" s="75">
        <f t="shared" si="63"/>
        <v>0</v>
      </c>
    </row>
    <row r="440" spans="1:68" ht="27" customHeight="1" x14ac:dyDescent="0.25">
      <c r="A440" s="60" t="s">
        <v>683</v>
      </c>
      <c r="B440" s="60" t="s">
        <v>684</v>
      </c>
      <c r="C440" s="34">
        <v>4301012146</v>
      </c>
      <c r="D440" s="558">
        <v>4607091389999</v>
      </c>
      <c r="E440" s="559"/>
      <c r="F440" s="59">
        <v>0.6</v>
      </c>
      <c r="G440" s="35">
        <v>8</v>
      </c>
      <c r="H440" s="59">
        <v>4.8</v>
      </c>
      <c r="I440" s="59">
        <v>5.01</v>
      </c>
      <c r="J440" s="35">
        <v>132</v>
      </c>
      <c r="K440" s="35" t="s">
        <v>111</v>
      </c>
      <c r="L440" s="35"/>
      <c r="M440" s="36" t="s">
        <v>107</v>
      </c>
      <c r="N440" s="36"/>
      <c r="O440" s="35">
        <v>60</v>
      </c>
      <c r="P440" s="734" t="s">
        <v>685</v>
      </c>
      <c r="Q440" s="556"/>
      <c r="R440" s="556"/>
      <c r="S440" s="556"/>
      <c r="T440" s="557"/>
      <c r="U440" s="37"/>
      <c r="V440" s="37"/>
      <c r="W440" s="38" t="s">
        <v>69</v>
      </c>
      <c r="X440" s="56">
        <v>0</v>
      </c>
      <c r="Y440" s="53">
        <f t="shared" si="58"/>
        <v>0</v>
      </c>
      <c r="Z440" s="39" t="str">
        <f>IFERROR(IF(Y440=0,"",ROUNDUP(Y440/H440,0)*0.00902),"")</f>
        <v/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si="60"/>
        <v>0</v>
      </c>
      <c r="BN440" s="75">
        <f t="shared" si="61"/>
        <v>0</v>
      </c>
      <c r="BO440" s="75">
        <f t="shared" si="62"/>
        <v>0</v>
      </c>
      <c r="BP440" s="75">
        <f t="shared" si="63"/>
        <v>0</v>
      </c>
    </row>
    <row r="441" spans="1:68" ht="27" customHeight="1" x14ac:dyDescent="0.25">
      <c r="A441" s="60" t="s">
        <v>686</v>
      </c>
      <c r="B441" s="60" t="s">
        <v>687</v>
      </c>
      <c r="C441" s="34">
        <v>4301012036</v>
      </c>
      <c r="D441" s="558">
        <v>4680115882782</v>
      </c>
      <c r="E441" s="559"/>
      <c r="F441" s="59">
        <v>0.6</v>
      </c>
      <c r="G441" s="35">
        <v>8</v>
      </c>
      <c r="H441" s="59">
        <v>4.8</v>
      </c>
      <c r="I441" s="59">
        <v>6.96</v>
      </c>
      <c r="J441" s="35">
        <v>120</v>
      </c>
      <c r="K441" s="35" t="s">
        <v>111</v>
      </c>
      <c r="L441" s="35"/>
      <c r="M441" s="36" t="s">
        <v>107</v>
      </c>
      <c r="N441" s="36"/>
      <c r="O441" s="35">
        <v>60</v>
      </c>
      <c r="P441" s="7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7"/>
      <c r="V441" s="37"/>
      <c r="W441" s="38" t="s">
        <v>69</v>
      </c>
      <c r="X441" s="56">
        <v>0</v>
      </c>
      <c r="Y441" s="53">
        <f t="shared" si="58"/>
        <v>0</v>
      </c>
      <c r="Z441" s="39" t="str">
        <f>IFERROR(IF(Y441=0,"",ROUNDUP(Y441/H441,0)*0.00937),"")</f>
        <v/>
      </c>
      <c r="AA441" s="65"/>
      <c r="AB441" s="66"/>
      <c r="AC441" s="497" t="s">
        <v>662</v>
      </c>
      <c r="AG441" s="75"/>
      <c r="AJ441" s="79"/>
      <c r="AK441" s="79">
        <v>0</v>
      </c>
      <c r="BB441" s="498" t="s">
        <v>1</v>
      </c>
      <c r="BM441" s="75">
        <f t="shared" si="60"/>
        <v>0</v>
      </c>
      <c r="BN441" s="75">
        <f t="shared" si="61"/>
        <v>0</v>
      </c>
      <c r="BO441" s="75">
        <f t="shared" si="62"/>
        <v>0</v>
      </c>
      <c r="BP441" s="75">
        <f t="shared" si="63"/>
        <v>0</v>
      </c>
    </row>
    <row r="442" spans="1:68" ht="27" customHeight="1" x14ac:dyDescent="0.25">
      <c r="A442" s="60" t="s">
        <v>688</v>
      </c>
      <c r="B442" s="60" t="s">
        <v>689</v>
      </c>
      <c r="C442" s="34">
        <v>4301012050</v>
      </c>
      <c r="D442" s="558">
        <v>4680115885479</v>
      </c>
      <c r="E442" s="559"/>
      <c r="F442" s="59">
        <v>0.4</v>
      </c>
      <c r="G442" s="35">
        <v>6</v>
      </c>
      <c r="H442" s="59">
        <v>2.4</v>
      </c>
      <c r="I442" s="59">
        <v>2.58</v>
      </c>
      <c r="J442" s="35">
        <v>182</v>
      </c>
      <c r="K442" s="35" t="s">
        <v>76</v>
      </c>
      <c r="L442" s="35"/>
      <c r="M442" s="36" t="s">
        <v>107</v>
      </c>
      <c r="N442" s="36"/>
      <c r="O442" s="35">
        <v>60</v>
      </c>
      <c r="P442" s="67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7"/>
      <c r="V442" s="37"/>
      <c r="W442" s="38" t="s">
        <v>69</v>
      </c>
      <c r="X442" s="56">
        <v>0</v>
      </c>
      <c r="Y442" s="53">
        <f t="shared" si="58"/>
        <v>0</v>
      </c>
      <c r="Z442" s="39" t="str">
        <f>IFERROR(IF(Y442=0,"",ROUNDUP(Y442/H442,0)*0.00651),"")</f>
        <v/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60"/>
        <v>0</v>
      </c>
      <c r="BN442" s="75">
        <f t="shared" si="61"/>
        <v>0</v>
      </c>
      <c r="BO442" s="75">
        <f t="shared" si="62"/>
        <v>0</v>
      </c>
      <c r="BP442" s="75">
        <f t="shared" si="63"/>
        <v>0</v>
      </c>
    </row>
    <row r="443" spans="1:68" ht="27" customHeight="1" x14ac:dyDescent="0.25">
      <c r="A443" s="60" t="s">
        <v>690</v>
      </c>
      <c r="B443" s="60" t="s">
        <v>691</v>
      </c>
      <c r="C443" s="34">
        <v>4301012034</v>
      </c>
      <c r="D443" s="558">
        <v>4607091389982</v>
      </c>
      <c r="E443" s="559"/>
      <c r="F443" s="59">
        <v>0.6</v>
      </c>
      <c r="G443" s="35">
        <v>8</v>
      </c>
      <c r="H443" s="59">
        <v>4.8</v>
      </c>
      <c r="I443" s="59">
        <v>6.96</v>
      </c>
      <c r="J443" s="35">
        <v>120</v>
      </c>
      <c r="K443" s="35" t="s">
        <v>111</v>
      </c>
      <c r="L443" s="35"/>
      <c r="M443" s="36" t="s">
        <v>107</v>
      </c>
      <c r="N443" s="36"/>
      <c r="O443" s="35">
        <v>60</v>
      </c>
      <c r="P443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7"/>
      <c r="V443" s="37"/>
      <c r="W443" s="38" t="s">
        <v>69</v>
      </c>
      <c r="X443" s="56">
        <v>300</v>
      </c>
      <c r="Y443" s="53">
        <f t="shared" si="58"/>
        <v>302.39999999999998</v>
      </c>
      <c r="Z443" s="39">
        <f>IFERROR(IF(Y443=0,"",ROUNDUP(Y443/H443,0)*0.00937),"")</f>
        <v>0.59031</v>
      </c>
      <c r="AA443" s="65"/>
      <c r="AB443" s="66"/>
      <c r="AC443" s="501" t="s">
        <v>675</v>
      </c>
      <c r="AG443" s="75"/>
      <c r="AJ443" s="79"/>
      <c r="AK443" s="79">
        <v>0</v>
      </c>
      <c r="BB443" s="502" t="s">
        <v>1</v>
      </c>
      <c r="BM443" s="75">
        <f t="shared" si="60"/>
        <v>435</v>
      </c>
      <c r="BN443" s="75">
        <f t="shared" si="61"/>
        <v>438.47999999999996</v>
      </c>
      <c r="BO443" s="75">
        <f t="shared" si="62"/>
        <v>0.52083333333333337</v>
      </c>
      <c r="BP443" s="75">
        <f t="shared" si="63"/>
        <v>0.52500000000000002</v>
      </c>
    </row>
    <row r="444" spans="1:68" x14ac:dyDescent="0.2">
      <c r="A444" s="571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72"/>
      <c r="P444" s="566" t="s">
        <v>71</v>
      </c>
      <c r="Q444" s="567"/>
      <c r="R444" s="567"/>
      <c r="S444" s="567"/>
      <c r="T444" s="567"/>
      <c r="U444" s="567"/>
      <c r="V444" s="568"/>
      <c r="W444" s="40" t="s">
        <v>72</v>
      </c>
      <c r="X444" s="41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346.59090909090907</v>
      </c>
      <c r="Y444" s="41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348</v>
      </c>
      <c r="Z444" s="41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3.9989100000000004</v>
      </c>
      <c r="AA444" s="64"/>
      <c r="AB444" s="64"/>
      <c r="AC444" s="6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72"/>
      <c r="P445" s="566" t="s">
        <v>71</v>
      </c>
      <c r="Q445" s="567"/>
      <c r="R445" s="567"/>
      <c r="S445" s="567"/>
      <c r="T445" s="567"/>
      <c r="U445" s="567"/>
      <c r="V445" s="568"/>
      <c r="W445" s="40" t="s">
        <v>69</v>
      </c>
      <c r="X445" s="41">
        <f>IFERROR(SUM(X431:X443),"0")</f>
        <v>1800</v>
      </c>
      <c r="Y445" s="41">
        <f>IFERROR(SUM(Y431:Y443),"0")</f>
        <v>1807.2000000000003</v>
      </c>
      <c r="Z445" s="40"/>
      <c r="AA445" s="64"/>
      <c r="AB445" s="64"/>
      <c r="AC445" s="64"/>
    </row>
    <row r="446" spans="1:68" ht="14.25" customHeight="1" x14ac:dyDescent="0.25">
      <c r="A446" s="564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63"/>
      <c r="AB446" s="63"/>
      <c r="AC446" s="63"/>
    </row>
    <row r="447" spans="1:68" ht="16.5" customHeight="1" x14ac:dyDescent="0.25">
      <c r="A447" s="60" t="s">
        <v>692</v>
      </c>
      <c r="B447" s="60" t="s">
        <v>693</v>
      </c>
      <c r="C447" s="34">
        <v>4301020334</v>
      </c>
      <c r="D447" s="558">
        <v>4607091388930</v>
      </c>
      <c r="E447" s="559"/>
      <c r="F447" s="59">
        <v>0.88</v>
      </c>
      <c r="G447" s="35">
        <v>6</v>
      </c>
      <c r="H447" s="59">
        <v>5.28</v>
      </c>
      <c r="I447" s="59">
        <v>5.64</v>
      </c>
      <c r="J447" s="35">
        <v>104</v>
      </c>
      <c r="K447" s="35" t="s">
        <v>106</v>
      </c>
      <c r="L447" s="35"/>
      <c r="M447" s="36" t="s">
        <v>77</v>
      </c>
      <c r="N447" s="36"/>
      <c r="O447" s="35">
        <v>70</v>
      </c>
      <c r="P447" s="87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7"/>
      <c r="V447" s="37"/>
      <c r="W447" s="38" t="s">
        <v>69</v>
      </c>
      <c r="X447" s="56">
        <v>1000</v>
      </c>
      <c r="Y447" s="53">
        <f>IFERROR(IF(X447="",0,CEILING((X447/$H447),1)*$H447),"")</f>
        <v>1003.2</v>
      </c>
      <c r="Z447" s="39">
        <f>IFERROR(IF(Y447=0,"",ROUNDUP(Y447/H447,0)*0.01196),"")</f>
        <v>2.2724000000000002</v>
      </c>
      <c r="AA447" s="65"/>
      <c r="AB447" s="66"/>
      <c r="AC447" s="503" t="s">
        <v>694</v>
      </c>
      <c r="AG447" s="75"/>
      <c r="AJ447" s="79"/>
      <c r="AK447" s="79">
        <v>0</v>
      </c>
      <c r="BB447" s="504" t="s">
        <v>1</v>
      </c>
      <c r="BM447" s="75">
        <f>IFERROR(X447*I447/H447,"0")</f>
        <v>1068.1818181818182</v>
      </c>
      <c r="BN447" s="75">
        <f>IFERROR(Y447*I447/H447,"0")</f>
        <v>1071.5999999999999</v>
      </c>
      <c r="BO447" s="75">
        <f>IFERROR(1/J447*(X447/H447),"0")</f>
        <v>1.821095571095571</v>
      </c>
      <c r="BP447" s="75">
        <f>IFERROR(1/J447*(Y447/H447),"0")</f>
        <v>1.8269230769230771</v>
      </c>
    </row>
    <row r="448" spans="1:68" ht="16.5" customHeight="1" x14ac:dyDescent="0.25">
      <c r="A448" s="60" t="s">
        <v>695</v>
      </c>
      <c r="B448" s="60" t="s">
        <v>696</v>
      </c>
      <c r="C448" s="34">
        <v>4301020384</v>
      </c>
      <c r="D448" s="558">
        <v>4680115886407</v>
      </c>
      <c r="E448" s="559"/>
      <c r="F448" s="59">
        <v>0.4</v>
      </c>
      <c r="G448" s="35">
        <v>6</v>
      </c>
      <c r="H448" s="59">
        <v>2.4</v>
      </c>
      <c r="I448" s="59">
        <v>2.58</v>
      </c>
      <c r="J448" s="35">
        <v>182</v>
      </c>
      <c r="K448" s="35" t="s">
        <v>76</v>
      </c>
      <c r="L448" s="35"/>
      <c r="M448" s="36" t="s">
        <v>77</v>
      </c>
      <c r="N448" s="36"/>
      <c r="O448" s="35">
        <v>70</v>
      </c>
      <c r="P448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7"/>
      <c r="V448" s="37"/>
      <c r="W448" s="38" t="s">
        <v>69</v>
      </c>
      <c r="X448" s="56">
        <v>0</v>
      </c>
      <c r="Y448" s="53">
        <f>IFERROR(IF(X448="",0,CEILING((X448/$H448),1)*$H448),"")</f>
        <v>0</v>
      </c>
      <c r="Z448" s="39" t="str">
        <f>IFERROR(IF(Y448=0,"",ROUNDUP(Y448/H448,0)*0.00651),"")</f>
        <v/>
      </c>
      <c r="AA448" s="65"/>
      <c r="AB448" s="66"/>
      <c r="AC448" s="505" t="s">
        <v>694</v>
      </c>
      <c r="AG448" s="75"/>
      <c r="AJ448" s="79"/>
      <c r="AK448" s="79">
        <v>0</v>
      </c>
      <c r="BB448" s="506" t="s">
        <v>1</v>
      </c>
      <c r="BM448" s="75">
        <f>IFERROR(X448*I448/H448,"0")</f>
        <v>0</v>
      </c>
      <c r="BN448" s="75">
        <f>IFERROR(Y448*I448/H448,"0")</f>
        <v>0</v>
      </c>
      <c r="BO448" s="75">
        <f>IFERROR(1/J448*(X448/H448),"0")</f>
        <v>0</v>
      </c>
      <c r="BP448" s="75">
        <f>IFERROR(1/J448*(Y448/H448),"0")</f>
        <v>0</v>
      </c>
    </row>
    <row r="449" spans="1:68" ht="16.5" customHeight="1" x14ac:dyDescent="0.25">
      <c r="A449" s="60" t="s">
        <v>697</v>
      </c>
      <c r="B449" s="60" t="s">
        <v>698</v>
      </c>
      <c r="C449" s="34">
        <v>4301020385</v>
      </c>
      <c r="D449" s="558">
        <v>4680115880054</v>
      </c>
      <c r="E449" s="559"/>
      <c r="F449" s="59">
        <v>0.6</v>
      </c>
      <c r="G449" s="35">
        <v>8</v>
      </c>
      <c r="H449" s="59">
        <v>4.8</v>
      </c>
      <c r="I449" s="59">
        <v>6.93</v>
      </c>
      <c r="J449" s="35">
        <v>132</v>
      </c>
      <c r="K449" s="35" t="s">
        <v>111</v>
      </c>
      <c r="L449" s="35"/>
      <c r="M449" s="36" t="s">
        <v>107</v>
      </c>
      <c r="N449" s="36"/>
      <c r="O449" s="35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IFERROR(IF(Y449=0,"",ROUNDUP(Y449/H449,0)*0.00902),"")</f>
        <v/>
      </c>
      <c r="AA449" s="65"/>
      <c r="AB449" s="66"/>
      <c r="AC449" s="507" t="s">
        <v>694</v>
      </c>
      <c r="AG449" s="75"/>
      <c r="AJ449" s="79"/>
      <c r="AK449" s="79">
        <v>0</v>
      </c>
      <c r="BB449" s="508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x14ac:dyDescent="0.2">
      <c r="A450" s="571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72"/>
      <c r="P450" s="566" t="s">
        <v>71</v>
      </c>
      <c r="Q450" s="567"/>
      <c r="R450" s="567"/>
      <c r="S450" s="567"/>
      <c r="T450" s="567"/>
      <c r="U450" s="567"/>
      <c r="V450" s="568"/>
      <c r="W450" s="40" t="s">
        <v>72</v>
      </c>
      <c r="X450" s="41">
        <f>IFERROR(X447/H447,"0")+IFERROR(X448/H448,"0")+IFERROR(X449/H449,"0")</f>
        <v>189.39393939393938</v>
      </c>
      <c r="Y450" s="41">
        <f>IFERROR(Y447/H447,"0")+IFERROR(Y448/H448,"0")+IFERROR(Y449/H449,"0")</f>
        <v>190</v>
      </c>
      <c r="Z450" s="41">
        <f>IFERROR(IF(Z447="",0,Z447),"0")+IFERROR(IF(Z448="",0,Z448),"0")+IFERROR(IF(Z449="",0,Z449),"0")</f>
        <v>2.2724000000000002</v>
      </c>
      <c r="AA450" s="64"/>
      <c r="AB450" s="64"/>
      <c r="AC450" s="6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72"/>
      <c r="P451" s="566" t="s">
        <v>71</v>
      </c>
      <c r="Q451" s="567"/>
      <c r="R451" s="567"/>
      <c r="S451" s="567"/>
      <c r="T451" s="567"/>
      <c r="U451" s="567"/>
      <c r="V451" s="568"/>
      <c r="W451" s="40" t="s">
        <v>69</v>
      </c>
      <c r="X451" s="41">
        <f>IFERROR(SUM(X447:X449),"0")</f>
        <v>1000</v>
      </c>
      <c r="Y451" s="41">
        <f>IFERROR(SUM(Y447:Y449),"0")</f>
        <v>1003.2</v>
      </c>
      <c r="Z451" s="40"/>
      <c r="AA451" s="64"/>
      <c r="AB451" s="64"/>
      <c r="AC451" s="64"/>
    </row>
    <row r="452" spans="1:68" ht="14.25" customHeight="1" x14ac:dyDescent="0.25">
      <c r="A452" s="564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63"/>
      <c r="AB452" s="63"/>
      <c r="AC452" s="63"/>
    </row>
    <row r="453" spans="1:68" ht="27" customHeight="1" x14ac:dyDescent="0.25">
      <c r="A453" s="60" t="s">
        <v>699</v>
      </c>
      <c r="B453" s="60" t="s">
        <v>700</v>
      </c>
      <c r="C453" s="34">
        <v>4301031349</v>
      </c>
      <c r="D453" s="558">
        <v>4680115883116</v>
      </c>
      <c r="E453" s="559"/>
      <c r="F453" s="59">
        <v>0.88</v>
      </c>
      <c r="G453" s="35">
        <v>6</v>
      </c>
      <c r="H453" s="59">
        <v>5.28</v>
      </c>
      <c r="I453" s="59">
        <v>5.64</v>
      </c>
      <c r="J453" s="35">
        <v>104</v>
      </c>
      <c r="K453" s="35" t="s">
        <v>106</v>
      </c>
      <c r="L453" s="35"/>
      <c r="M453" s="36" t="s">
        <v>107</v>
      </c>
      <c r="N453" s="36"/>
      <c r="O453" s="35">
        <v>70</v>
      </c>
      <c r="P453" s="6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7"/>
      <c r="V453" s="37"/>
      <c r="W453" s="38" t="s">
        <v>69</v>
      </c>
      <c r="X453" s="56">
        <v>0</v>
      </c>
      <c r="Y453" s="53">
        <f t="shared" ref="Y453:Y458" si="64">IFERROR(IF(X453="",0,CEILING((X453/$H453),1)*$H453),"")</f>
        <v>0</v>
      </c>
      <c r="Z453" s="39" t="str">
        <f>IFERROR(IF(Y453=0,"",ROUNDUP(Y453/H453,0)*0.01196),"")</f>
        <v/>
      </c>
      <c r="AA453" s="65"/>
      <c r="AB453" s="66"/>
      <c r="AC453" s="509" t="s">
        <v>701</v>
      </c>
      <c r="AG453" s="75"/>
      <c r="AJ453" s="79"/>
      <c r="AK453" s="79">
        <v>0</v>
      </c>
      <c r="BB453" s="510" t="s">
        <v>1</v>
      </c>
      <c r="BM453" s="75">
        <f t="shared" ref="BM453:BM458" si="65">IFERROR(X453*I453/H453,"0")</f>
        <v>0</v>
      </c>
      <c r="BN453" s="75">
        <f t="shared" ref="BN453:BN458" si="66">IFERROR(Y453*I453/H453,"0")</f>
        <v>0</v>
      </c>
      <c r="BO453" s="75">
        <f t="shared" ref="BO453:BO458" si="67">IFERROR(1/J453*(X453/H453),"0")</f>
        <v>0</v>
      </c>
      <c r="BP453" s="75">
        <f t="shared" ref="BP453:BP458" si="68">IFERROR(1/J453*(Y453/H453),"0")</f>
        <v>0</v>
      </c>
    </row>
    <row r="454" spans="1:68" ht="27" customHeight="1" x14ac:dyDescent="0.25">
      <c r="A454" s="60" t="s">
        <v>702</v>
      </c>
      <c r="B454" s="60" t="s">
        <v>703</v>
      </c>
      <c r="C454" s="34">
        <v>4301031350</v>
      </c>
      <c r="D454" s="558">
        <v>4680115883093</v>
      </c>
      <c r="E454" s="559"/>
      <c r="F454" s="59">
        <v>0.88</v>
      </c>
      <c r="G454" s="35">
        <v>6</v>
      </c>
      <c r="H454" s="59">
        <v>5.28</v>
      </c>
      <c r="I454" s="59">
        <v>5.64</v>
      </c>
      <c r="J454" s="35">
        <v>104</v>
      </c>
      <c r="K454" s="35" t="s">
        <v>106</v>
      </c>
      <c r="L454" s="35"/>
      <c r="M454" s="36" t="s">
        <v>68</v>
      </c>
      <c r="N454" s="36"/>
      <c r="O454" s="35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7"/>
      <c r="V454" s="37"/>
      <c r="W454" s="38" t="s">
        <v>69</v>
      </c>
      <c r="X454" s="56">
        <v>300</v>
      </c>
      <c r="Y454" s="53">
        <f t="shared" si="64"/>
        <v>300.96000000000004</v>
      </c>
      <c r="Z454" s="39">
        <f>IFERROR(IF(Y454=0,"",ROUNDUP(Y454/H454,0)*0.01196),"")</f>
        <v>0.68171999999999999</v>
      </c>
      <c r="AA454" s="65"/>
      <c r="AB454" s="66"/>
      <c r="AC454" s="511" t="s">
        <v>704</v>
      </c>
      <c r="AG454" s="75"/>
      <c r="AJ454" s="79"/>
      <c r="AK454" s="79">
        <v>0</v>
      </c>
      <c r="BB454" s="512" t="s">
        <v>1</v>
      </c>
      <c r="BM454" s="75">
        <f t="shared" si="65"/>
        <v>320.45454545454544</v>
      </c>
      <c r="BN454" s="75">
        <f t="shared" si="66"/>
        <v>321.48</v>
      </c>
      <c r="BO454" s="75">
        <f t="shared" si="67"/>
        <v>0.54632867132867136</v>
      </c>
      <c r="BP454" s="75">
        <f t="shared" si="68"/>
        <v>0.54807692307692313</v>
      </c>
    </row>
    <row r="455" spans="1:68" ht="27" customHeight="1" x14ac:dyDescent="0.25">
      <c r="A455" s="60" t="s">
        <v>705</v>
      </c>
      <c r="B455" s="60" t="s">
        <v>706</v>
      </c>
      <c r="C455" s="34">
        <v>4301031353</v>
      </c>
      <c r="D455" s="558">
        <v>4680115883109</v>
      </c>
      <c r="E455" s="559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106</v>
      </c>
      <c r="L455" s="35"/>
      <c r="M455" s="36" t="s">
        <v>68</v>
      </c>
      <c r="N455" s="36"/>
      <c r="O455" s="35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7"/>
      <c r="V455" s="37"/>
      <c r="W455" s="38" t="s">
        <v>69</v>
      </c>
      <c r="X455" s="56">
        <v>300</v>
      </c>
      <c r="Y455" s="53">
        <f t="shared" si="64"/>
        <v>300.96000000000004</v>
      </c>
      <c r="Z455" s="39">
        <f>IFERROR(IF(Y455=0,"",ROUNDUP(Y455/H455,0)*0.01196),"")</f>
        <v>0.68171999999999999</v>
      </c>
      <c r="AA455" s="65"/>
      <c r="AB455" s="66"/>
      <c r="AC455" s="513" t="s">
        <v>707</v>
      </c>
      <c r="AG455" s="75"/>
      <c r="AJ455" s="79"/>
      <c r="AK455" s="79">
        <v>0</v>
      </c>
      <c r="BB455" s="514" t="s">
        <v>1</v>
      </c>
      <c r="BM455" s="75">
        <f t="shared" si="65"/>
        <v>320.45454545454544</v>
      </c>
      <c r="BN455" s="75">
        <f t="shared" si="66"/>
        <v>321.48</v>
      </c>
      <c r="BO455" s="75">
        <f t="shared" si="67"/>
        <v>0.54632867132867136</v>
      </c>
      <c r="BP455" s="75">
        <f t="shared" si="68"/>
        <v>0.54807692307692313</v>
      </c>
    </row>
    <row r="456" spans="1:68" ht="27" customHeight="1" x14ac:dyDescent="0.25">
      <c r="A456" s="60" t="s">
        <v>708</v>
      </c>
      <c r="B456" s="60" t="s">
        <v>709</v>
      </c>
      <c r="C456" s="34">
        <v>4301031419</v>
      </c>
      <c r="D456" s="558">
        <v>4680115882072</v>
      </c>
      <c r="E456" s="559"/>
      <c r="F456" s="59">
        <v>0.6</v>
      </c>
      <c r="G456" s="35">
        <v>8</v>
      </c>
      <c r="H456" s="59">
        <v>4.8</v>
      </c>
      <c r="I456" s="59">
        <v>6.93</v>
      </c>
      <c r="J456" s="35">
        <v>132</v>
      </c>
      <c r="K456" s="35" t="s">
        <v>111</v>
      </c>
      <c r="L456" s="35"/>
      <c r="M456" s="36" t="s">
        <v>107</v>
      </c>
      <c r="N456" s="36"/>
      <c r="O456" s="35">
        <v>70</v>
      </c>
      <c r="P456" s="65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7"/>
      <c r="V456" s="37"/>
      <c r="W456" s="38" t="s">
        <v>69</v>
      </c>
      <c r="X456" s="56">
        <v>0</v>
      </c>
      <c r="Y456" s="53">
        <f t="shared" si="64"/>
        <v>0</v>
      </c>
      <c r="Z456" s="39" t="str">
        <f>IFERROR(IF(Y456=0,"",ROUNDUP(Y456/H456,0)*0.00902),"")</f>
        <v/>
      </c>
      <c r="AA456" s="65"/>
      <c r="AB456" s="66"/>
      <c r="AC456" s="515" t="s">
        <v>701</v>
      </c>
      <c r="AG456" s="75"/>
      <c r="AJ456" s="79"/>
      <c r="AK456" s="79">
        <v>0</v>
      </c>
      <c r="BB456" s="516" t="s">
        <v>1</v>
      </c>
      <c r="BM456" s="75">
        <f t="shared" si="65"/>
        <v>0</v>
      </c>
      <c r="BN456" s="75">
        <f t="shared" si="66"/>
        <v>0</v>
      </c>
      <c r="BO456" s="75">
        <f t="shared" si="67"/>
        <v>0</v>
      </c>
      <c r="BP456" s="75">
        <f t="shared" si="68"/>
        <v>0</v>
      </c>
    </row>
    <row r="457" spans="1:68" ht="27" customHeight="1" x14ac:dyDescent="0.25">
      <c r="A457" s="60" t="s">
        <v>710</v>
      </c>
      <c r="B457" s="60" t="s">
        <v>711</v>
      </c>
      <c r="C457" s="34">
        <v>4301031418</v>
      </c>
      <c r="D457" s="558">
        <v>4680115882102</v>
      </c>
      <c r="E457" s="559"/>
      <c r="F457" s="59">
        <v>0.6</v>
      </c>
      <c r="G457" s="35">
        <v>8</v>
      </c>
      <c r="H457" s="59">
        <v>4.8</v>
      </c>
      <c r="I457" s="59">
        <v>6.69</v>
      </c>
      <c r="J457" s="35">
        <v>132</v>
      </c>
      <c r="K457" s="35" t="s">
        <v>111</v>
      </c>
      <c r="L457" s="35"/>
      <c r="M457" s="36" t="s">
        <v>68</v>
      </c>
      <c r="N457" s="36"/>
      <c r="O457" s="35">
        <v>70</v>
      </c>
      <c r="P457" s="58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7"/>
      <c r="V457" s="37"/>
      <c r="W457" s="38" t="s">
        <v>69</v>
      </c>
      <c r="X457" s="56">
        <v>0</v>
      </c>
      <c r="Y457" s="53">
        <f t="shared" si="64"/>
        <v>0</v>
      </c>
      <c r="Z457" s="39" t="str">
        <f>IFERROR(IF(Y457=0,"",ROUNDUP(Y457/H457,0)*0.00902),"")</f>
        <v/>
      </c>
      <c r="AA457" s="65"/>
      <c r="AB457" s="66"/>
      <c r="AC457" s="517" t="s">
        <v>704</v>
      </c>
      <c r="AG457" s="75"/>
      <c r="AJ457" s="79"/>
      <c r="AK457" s="79">
        <v>0</v>
      </c>
      <c r="BB457" s="518" t="s">
        <v>1</v>
      </c>
      <c r="BM457" s="75">
        <f t="shared" si="65"/>
        <v>0</v>
      </c>
      <c r="BN457" s="75">
        <f t="shared" si="66"/>
        <v>0</v>
      </c>
      <c r="BO457" s="75">
        <f t="shared" si="67"/>
        <v>0</v>
      </c>
      <c r="BP457" s="75">
        <f t="shared" si="68"/>
        <v>0</v>
      </c>
    </row>
    <row r="458" spans="1:68" ht="27" customHeight="1" x14ac:dyDescent="0.25">
      <c r="A458" s="60" t="s">
        <v>712</v>
      </c>
      <c r="B458" s="60" t="s">
        <v>713</v>
      </c>
      <c r="C458" s="34">
        <v>4301031417</v>
      </c>
      <c r="D458" s="558">
        <v>4680115882096</v>
      </c>
      <c r="E458" s="559"/>
      <c r="F458" s="59">
        <v>0.6</v>
      </c>
      <c r="G458" s="35">
        <v>8</v>
      </c>
      <c r="H458" s="59">
        <v>4.8</v>
      </c>
      <c r="I458" s="59">
        <v>6.69</v>
      </c>
      <c r="J458" s="35">
        <v>132</v>
      </c>
      <c r="K458" s="35" t="s">
        <v>111</v>
      </c>
      <c r="L458" s="35"/>
      <c r="M458" s="36" t="s">
        <v>68</v>
      </c>
      <c r="N458" s="36"/>
      <c r="O458" s="35">
        <v>70</v>
      </c>
      <c r="P458" s="61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7"/>
      <c r="V458" s="37"/>
      <c r="W458" s="38" t="s">
        <v>69</v>
      </c>
      <c r="X458" s="56">
        <v>0</v>
      </c>
      <c r="Y458" s="53">
        <f t="shared" si="64"/>
        <v>0</v>
      </c>
      <c r="Z458" s="39" t="str">
        <f>IFERROR(IF(Y458=0,"",ROUNDUP(Y458/H458,0)*0.00902),"")</f>
        <v/>
      </c>
      <c r="AA458" s="65"/>
      <c r="AB458" s="66"/>
      <c r="AC458" s="519" t="s">
        <v>707</v>
      </c>
      <c r="AG458" s="75"/>
      <c r="AJ458" s="79"/>
      <c r="AK458" s="79">
        <v>0</v>
      </c>
      <c r="BB458" s="520" t="s">
        <v>1</v>
      </c>
      <c r="BM458" s="75">
        <f t="shared" si="65"/>
        <v>0</v>
      </c>
      <c r="BN458" s="75">
        <f t="shared" si="66"/>
        <v>0</v>
      </c>
      <c r="BO458" s="75">
        <f t="shared" si="67"/>
        <v>0</v>
      </c>
      <c r="BP458" s="75">
        <f t="shared" si="68"/>
        <v>0</v>
      </c>
    </row>
    <row r="459" spans="1:68" x14ac:dyDescent="0.2">
      <c r="A459" s="571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72"/>
      <c r="P459" s="566" t="s">
        <v>71</v>
      </c>
      <c r="Q459" s="567"/>
      <c r="R459" s="567"/>
      <c r="S459" s="567"/>
      <c r="T459" s="567"/>
      <c r="U459" s="567"/>
      <c r="V459" s="568"/>
      <c r="W459" s="40" t="s">
        <v>72</v>
      </c>
      <c r="X459" s="41">
        <f>IFERROR(X453/H453,"0")+IFERROR(X454/H454,"0")+IFERROR(X455/H455,"0")+IFERROR(X456/H456,"0")+IFERROR(X457/H457,"0")+IFERROR(X458/H458,"0")</f>
        <v>113.63636363636363</v>
      </c>
      <c r="Y459" s="41">
        <f>IFERROR(Y453/H453,"0")+IFERROR(Y454/H454,"0")+IFERROR(Y455/H455,"0")+IFERROR(Y456/H456,"0")+IFERROR(Y457/H457,"0")+IFERROR(Y458/H458,"0")</f>
        <v>114.00000000000001</v>
      </c>
      <c r="Z459" s="41">
        <f>IFERROR(IF(Z453="",0,Z453),"0")+IFERROR(IF(Z454="",0,Z454),"0")+IFERROR(IF(Z455="",0,Z455),"0")+IFERROR(IF(Z456="",0,Z456),"0")+IFERROR(IF(Z457="",0,Z457),"0")+IFERROR(IF(Z458="",0,Z458),"0")</f>
        <v>1.36344</v>
      </c>
      <c r="AA459" s="64"/>
      <c r="AB459" s="64"/>
      <c r="AC459" s="6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72"/>
      <c r="P460" s="566" t="s">
        <v>71</v>
      </c>
      <c r="Q460" s="567"/>
      <c r="R460" s="567"/>
      <c r="S460" s="567"/>
      <c r="T460" s="567"/>
      <c r="U460" s="567"/>
      <c r="V460" s="568"/>
      <c r="W460" s="40" t="s">
        <v>69</v>
      </c>
      <c r="X460" s="41">
        <f>IFERROR(SUM(X453:X458),"0")</f>
        <v>600</v>
      </c>
      <c r="Y460" s="41">
        <f>IFERROR(SUM(Y453:Y458),"0")</f>
        <v>601.92000000000007</v>
      </c>
      <c r="Z460" s="40"/>
      <c r="AA460" s="64"/>
      <c r="AB460" s="64"/>
      <c r="AC460" s="64"/>
    </row>
    <row r="461" spans="1:68" ht="14.25" customHeight="1" x14ac:dyDescent="0.25">
      <c r="A461" s="564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63"/>
      <c r="AB461" s="63"/>
      <c r="AC461" s="63"/>
    </row>
    <row r="462" spans="1:68" ht="16.5" customHeight="1" x14ac:dyDescent="0.25">
      <c r="A462" s="60" t="s">
        <v>714</v>
      </c>
      <c r="B462" s="60" t="s">
        <v>715</v>
      </c>
      <c r="C462" s="34">
        <v>4301051232</v>
      </c>
      <c r="D462" s="558">
        <v>4607091383409</v>
      </c>
      <c r="E462" s="559"/>
      <c r="F462" s="59">
        <v>1.3</v>
      </c>
      <c r="G462" s="35">
        <v>6</v>
      </c>
      <c r="H462" s="59">
        <v>7.8</v>
      </c>
      <c r="I462" s="59">
        <v>8.3010000000000002</v>
      </c>
      <c r="J462" s="35">
        <v>64</v>
      </c>
      <c r="K462" s="35" t="s">
        <v>106</v>
      </c>
      <c r="L462" s="35"/>
      <c r="M462" s="36" t="s">
        <v>77</v>
      </c>
      <c r="N462" s="36"/>
      <c r="O462" s="35">
        <v>45</v>
      </c>
      <c r="P462" s="7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7"/>
      <c r="V462" s="37"/>
      <c r="W462" s="38" t="s">
        <v>69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IFERROR(IF(Y462=0,"",ROUNDUP(Y462/H462,0)*0.01898),"")</f>
        <v/>
      </c>
      <c r="AA462" s="65"/>
      <c r="AB462" s="66"/>
      <c r="AC462" s="521" t="s">
        <v>716</v>
      </c>
      <c r="AG462" s="75"/>
      <c r="AJ462" s="79"/>
      <c r="AK462" s="79">
        <v>0</v>
      </c>
      <c r="BB462" s="522" t="s">
        <v>1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16.5" customHeight="1" x14ac:dyDescent="0.25">
      <c r="A463" s="60" t="s">
        <v>717</v>
      </c>
      <c r="B463" s="60" t="s">
        <v>718</v>
      </c>
      <c r="C463" s="34">
        <v>4301051233</v>
      </c>
      <c r="D463" s="558">
        <v>4607091383416</v>
      </c>
      <c r="E463" s="559"/>
      <c r="F463" s="59">
        <v>1.3</v>
      </c>
      <c r="G463" s="35">
        <v>6</v>
      </c>
      <c r="H463" s="59">
        <v>7.8</v>
      </c>
      <c r="I463" s="59">
        <v>8.3010000000000002</v>
      </c>
      <c r="J463" s="35">
        <v>64</v>
      </c>
      <c r="K463" s="35" t="s">
        <v>106</v>
      </c>
      <c r="L463" s="35"/>
      <c r="M463" s="36" t="s">
        <v>77</v>
      </c>
      <c r="N463" s="36"/>
      <c r="O463" s="35">
        <v>45</v>
      </c>
      <c r="P463" s="8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7"/>
      <c r="V463" s="37"/>
      <c r="W463" s="38" t="s">
        <v>69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IFERROR(IF(Y463=0,"",ROUNDUP(Y463/H463,0)*0.01898),"")</f>
        <v/>
      </c>
      <c r="AA463" s="65"/>
      <c r="AB463" s="66"/>
      <c r="AC463" s="523" t="s">
        <v>719</v>
      </c>
      <c r="AG463" s="75"/>
      <c r="AJ463" s="79"/>
      <c r="AK463" s="79">
        <v>0</v>
      </c>
      <c r="BB463" s="524" t="s">
        <v>1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720</v>
      </c>
      <c r="B464" s="60" t="s">
        <v>721</v>
      </c>
      <c r="C464" s="34">
        <v>4301051064</v>
      </c>
      <c r="D464" s="558">
        <v>4680115883536</v>
      </c>
      <c r="E464" s="559"/>
      <c r="F464" s="59">
        <v>0.3</v>
      </c>
      <c r="G464" s="35">
        <v>6</v>
      </c>
      <c r="H464" s="59">
        <v>1.8</v>
      </c>
      <c r="I464" s="59">
        <v>2.0459999999999998</v>
      </c>
      <c r="J464" s="35">
        <v>182</v>
      </c>
      <c r="K464" s="35" t="s">
        <v>76</v>
      </c>
      <c r="L464" s="35"/>
      <c r="M464" s="36" t="s">
        <v>77</v>
      </c>
      <c r="N464" s="36"/>
      <c r="O464" s="35">
        <v>45</v>
      </c>
      <c r="P464" s="6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7"/>
      <c r="V464" s="37"/>
      <c r="W464" s="38" t="s">
        <v>69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/>
      <c r="AB464" s="66"/>
      <c r="AC464" s="525" t="s">
        <v>722</v>
      </c>
      <c r="AG464" s="75"/>
      <c r="AJ464" s="79"/>
      <c r="AK464" s="79">
        <v>0</v>
      </c>
      <c r="BB464" s="526" t="s">
        <v>1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x14ac:dyDescent="0.2">
      <c r="A465" s="571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72"/>
      <c r="P465" s="566" t="s">
        <v>71</v>
      </c>
      <c r="Q465" s="567"/>
      <c r="R465" s="567"/>
      <c r="S465" s="567"/>
      <c r="T465" s="567"/>
      <c r="U465" s="567"/>
      <c r="V465" s="568"/>
      <c r="W465" s="40" t="s">
        <v>72</v>
      </c>
      <c r="X465" s="41">
        <f>IFERROR(X462/H462,"0")+IFERROR(X463/H463,"0")+IFERROR(X464/H464,"0")</f>
        <v>0</v>
      </c>
      <c r="Y465" s="41">
        <f>IFERROR(Y462/H462,"0")+IFERROR(Y463/H463,"0")+IFERROR(Y464/H464,"0")</f>
        <v>0</v>
      </c>
      <c r="Z465" s="41">
        <f>IFERROR(IF(Z462="",0,Z462),"0")+IFERROR(IF(Z463="",0,Z463),"0")+IFERROR(IF(Z464="",0,Z464),"0")</f>
        <v>0</v>
      </c>
      <c r="AA465" s="64"/>
      <c r="AB465" s="64"/>
      <c r="AC465" s="6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72"/>
      <c r="P466" s="566" t="s">
        <v>71</v>
      </c>
      <c r="Q466" s="567"/>
      <c r="R466" s="567"/>
      <c r="S466" s="567"/>
      <c r="T466" s="567"/>
      <c r="U466" s="567"/>
      <c r="V466" s="568"/>
      <c r="W466" s="40" t="s">
        <v>69</v>
      </c>
      <c r="X466" s="41">
        <f>IFERROR(SUM(X462:X464),"0")</f>
        <v>0</v>
      </c>
      <c r="Y466" s="41">
        <f>IFERROR(SUM(Y462:Y464),"0")</f>
        <v>0</v>
      </c>
      <c r="Z466" s="40"/>
      <c r="AA466" s="64"/>
      <c r="AB466" s="64"/>
      <c r="AC466" s="64"/>
    </row>
    <row r="467" spans="1:68" ht="27.75" customHeight="1" x14ac:dyDescent="0.2">
      <c r="A467" s="611" t="s">
        <v>723</v>
      </c>
      <c r="B467" s="612"/>
      <c r="C467" s="612"/>
      <c r="D467" s="612"/>
      <c r="E467" s="612"/>
      <c r="F467" s="612"/>
      <c r="G467" s="612"/>
      <c r="H467" s="612"/>
      <c r="I467" s="612"/>
      <c r="J467" s="612"/>
      <c r="K467" s="612"/>
      <c r="L467" s="612"/>
      <c r="M467" s="612"/>
      <c r="N467" s="612"/>
      <c r="O467" s="612"/>
      <c r="P467" s="612"/>
      <c r="Q467" s="612"/>
      <c r="R467" s="612"/>
      <c r="S467" s="612"/>
      <c r="T467" s="612"/>
      <c r="U467" s="612"/>
      <c r="V467" s="612"/>
      <c r="W467" s="612"/>
      <c r="X467" s="612"/>
      <c r="Y467" s="612"/>
      <c r="Z467" s="612"/>
      <c r="AA467" s="52"/>
      <c r="AB467" s="52"/>
      <c r="AC467" s="52"/>
    </row>
    <row r="468" spans="1:68" ht="16.5" customHeight="1" x14ac:dyDescent="0.25">
      <c r="A468" s="609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62"/>
      <c r="AB468" s="62"/>
      <c r="AC468" s="62"/>
    </row>
    <row r="469" spans="1:68" ht="14.25" customHeight="1" x14ac:dyDescent="0.25">
      <c r="A469" s="564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63"/>
      <c r="AB469" s="63"/>
      <c r="AC469" s="63"/>
    </row>
    <row r="470" spans="1:68" ht="27" customHeight="1" x14ac:dyDescent="0.25">
      <c r="A470" s="60" t="s">
        <v>724</v>
      </c>
      <c r="B470" s="60" t="s">
        <v>725</v>
      </c>
      <c r="C470" s="34">
        <v>4301011763</v>
      </c>
      <c r="D470" s="558">
        <v>4640242181011</v>
      </c>
      <c r="E470" s="559"/>
      <c r="F470" s="59">
        <v>1.35</v>
      </c>
      <c r="G470" s="35">
        <v>8</v>
      </c>
      <c r="H470" s="59">
        <v>10.8</v>
      </c>
      <c r="I470" s="59">
        <v>11.234999999999999</v>
      </c>
      <c r="J470" s="35">
        <v>64</v>
      </c>
      <c r="K470" s="35" t="s">
        <v>106</v>
      </c>
      <c r="L470" s="35"/>
      <c r="M470" s="36" t="s">
        <v>77</v>
      </c>
      <c r="N470" s="36"/>
      <c r="O470" s="35">
        <v>55</v>
      </c>
      <c r="P470" s="8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7"/>
      <c r="V470" s="37"/>
      <c r="W470" s="38" t="s">
        <v>69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IFERROR(IF(Y470=0,"",ROUNDUP(Y470/H470,0)*0.01898),"")</f>
        <v/>
      </c>
      <c r="AA470" s="65"/>
      <c r="AB470" s="66"/>
      <c r="AC470" s="527" t="s">
        <v>726</v>
      </c>
      <c r="AG470" s="75"/>
      <c r="AJ470" s="79"/>
      <c r="AK470" s="79">
        <v>0</v>
      </c>
      <c r="BB470" s="528" t="s">
        <v>1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ht="27" customHeight="1" x14ac:dyDescent="0.25">
      <c r="A471" s="60" t="s">
        <v>727</v>
      </c>
      <c r="B471" s="60" t="s">
        <v>728</v>
      </c>
      <c r="C471" s="34">
        <v>4301011585</v>
      </c>
      <c r="D471" s="558">
        <v>4640242180441</v>
      </c>
      <c r="E471" s="559"/>
      <c r="F471" s="59">
        <v>1.5</v>
      </c>
      <c r="G471" s="35">
        <v>8</v>
      </c>
      <c r="H471" s="59">
        <v>12</v>
      </c>
      <c r="I471" s="59">
        <v>12.435</v>
      </c>
      <c r="J471" s="35">
        <v>64</v>
      </c>
      <c r="K471" s="35" t="s">
        <v>106</v>
      </c>
      <c r="L471" s="35"/>
      <c r="M471" s="36" t="s">
        <v>107</v>
      </c>
      <c r="N471" s="36"/>
      <c r="O471" s="35">
        <v>50</v>
      </c>
      <c r="P471" s="63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7"/>
      <c r="V471" s="37"/>
      <c r="W471" s="38" t="s">
        <v>69</v>
      </c>
      <c r="X471" s="56">
        <v>0</v>
      </c>
      <c r="Y471" s="53">
        <f>IFERROR(IF(X471="",0,CEILING((X471/$H471),1)*$H471),"")</f>
        <v>0</v>
      </c>
      <c r="Z471" s="39" t="str">
        <f>IFERROR(IF(Y471=0,"",ROUNDUP(Y471/H471,0)*0.01898),"")</f>
        <v/>
      </c>
      <c r="AA471" s="65"/>
      <c r="AB471" s="66"/>
      <c r="AC471" s="529" t="s">
        <v>729</v>
      </c>
      <c r="AG471" s="75"/>
      <c r="AJ471" s="79"/>
      <c r="AK471" s="79">
        <v>0</v>
      </c>
      <c r="BB471" s="530" t="s">
        <v>1</v>
      </c>
      <c r="BM471" s="75">
        <f>IFERROR(X471*I471/H471,"0")</f>
        <v>0</v>
      </c>
      <c r="BN471" s="75">
        <f>IFERROR(Y471*I471/H471,"0")</f>
        <v>0</v>
      </c>
      <c r="BO471" s="75">
        <f>IFERROR(1/J471*(X471/H471),"0")</f>
        <v>0</v>
      </c>
      <c r="BP471" s="75">
        <f>IFERROR(1/J471*(Y471/H471),"0")</f>
        <v>0</v>
      </c>
    </row>
    <row r="472" spans="1:68" ht="27" customHeight="1" x14ac:dyDescent="0.25">
      <c r="A472" s="60" t="s">
        <v>730</v>
      </c>
      <c r="B472" s="60" t="s">
        <v>731</v>
      </c>
      <c r="C472" s="34">
        <v>4301011584</v>
      </c>
      <c r="D472" s="558">
        <v>4640242180564</v>
      </c>
      <c r="E472" s="559"/>
      <c r="F472" s="59">
        <v>1.5</v>
      </c>
      <c r="G472" s="35">
        <v>8</v>
      </c>
      <c r="H472" s="59">
        <v>12</v>
      </c>
      <c r="I472" s="59">
        <v>12.435</v>
      </c>
      <c r="J472" s="35">
        <v>64</v>
      </c>
      <c r="K472" s="35" t="s">
        <v>106</v>
      </c>
      <c r="L472" s="35"/>
      <c r="M472" s="36" t="s">
        <v>107</v>
      </c>
      <c r="N472" s="36"/>
      <c r="O472" s="35">
        <v>50</v>
      </c>
      <c r="P472" s="7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31" t="s">
        <v>732</v>
      </c>
      <c r="AG472" s="75"/>
      <c r="AJ472" s="79"/>
      <c r="AK472" s="79">
        <v>0</v>
      </c>
      <c r="BB472" s="53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27" customHeight="1" x14ac:dyDescent="0.25">
      <c r="A473" s="60" t="s">
        <v>733</v>
      </c>
      <c r="B473" s="60" t="s">
        <v>734</v>
      </c>
      <c r="C473" s="34">
        <v>4301011764</v>
      </c>
      <c r="D473" s="558">
        <v>4640242181189</v>
      </c>
      <c r="E473" s="559"/>
      <c r="F473" s="59">
        <v>0.4</v>
      </c>
      <c r="G473" s="35">
        <v>10</v>
      </c>
      <c r="H473" s="59">
        <v>4</v>
      </c>
      <c r="I473" s="59">
        <v>4.21</v>
      </c>
      <c r="J473" s="35">
        <v>132</v>
      </c>
      <c r="K473" s="35" t="s">
        <v>111</v>
      </c>
      <c r="L473" s="35"/>
      <c r="M473" s="36" t="s">
        <v>77</v>
      </c>
      <c r="N473" s="36"/>
      <c r="O473" s="35">
        <v>55</v>
      </c>
      <c r="P473" s="62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IFERROR(IF(Y473=0,"",ROUNDUP(Y473/H473,0)*0.00902),"")</f>
        <v/>
      </c>
      <c r="AA473" s="65"/>
      <c r="AB473" s="66"/>
      <c r="AC473" s="533" t="s">
        <v>726</v>
      </c>
      <c r="AG473" s="75"/>
      <c r="AJ473" s="79"/>
      <c r="AK473" s="79">
        <v>0</v>
      </c>
      <c r="BB473" s="53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x14ac:dyDescent="0.2">
      <c r="A474" s="571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72"/>
      <c r="P474" s="566" t="s">
        <v>71</v>
      </c>
      <c r="Q474" s="567"/>
      <c r="R474" s="567"/>
      <c r="S474" s="567"/>
      <c r="T474" s="567"/>
      <c r="U474" s="567"/>
      <c r="V474" s="568"/>
      <c r="W474" s="40" t="s">
        <v>72</v>
      </c>
      <c r="X474" s="41">
        <f>IFERROR(X470/H470,"0")+IFERROR(X471/H471,"0")+IFERROR(X472/H472,"0")+IFERROR(X473/H473,"0")</f>
        <v>0</v>
      </c>
      <c r="Y474" s="41">
        <f>IFERROR(Y470/H470,"0")+IFERROR(Y471/H471,"0")+IFERROR(Y472/H472,"0")+IFERROR(Y473/H473,"0")</f>
        <v>0</v>
      </c>
      <c r="Z474" s="41">
        <f>IFERROR(IF(Z470="",0,Z470),"0")+IFERROR(IF(Z471="",0,Z471),"0")+IFERROR(IF(Z472="",0,Z472),"0")+IFERROR(IF(Z473="",0,Z473),"0")</f>
        <v>0</v>
      </c>
      <c r="AA474" s="64"/>
      <c r="AB474" s="64"/>
      <c r="AC474" s="6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72"/>
      <c r="P475" s="566" t="s">
        <v>71</v>
      </c>
      <c r="Q475" s="567"/>
      <c r="R475" s="567"/>
      <c r="S475" s="567"/>
      <c r="T475" s="567"/>
      <c r="U475" s="567"/>
      <c r="V475" s="568"/>
      <c r="W475" s="40" t="s">
        <v>69</v>
      </c>
      <c r="X475" s="41">
        <f>IFERROR(SUM(X470:X473),"0")</f>
        <v>0</v>
      </c>
      <c r="Y475" s="41">
        <f>IFERROR(SUM(Y470:Y473),"0")</f>
        <v>0</v>
      </c>
      <c r="Z475" s="40"/>
      <c r="AA475" s="64"/>
      <c r="AB475" s="64"/>
      <c r="AC475" s="64"/>
    </row>
    <row r="476" spans="1:68" ht="14.25" customHeight="1" x14ac:dyDescent="0.25">
      <c r="A476" s="564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63"/>
      <c r="AB476" s="63"/>
      <c r="AC476" s="63"/>
    </row>
    <row r="477" spans="1:68" ht="27" customHeight="1" x14ac:dyDescent="0.25">
      <c r="A477" s="60" t="s">
        <v>735</v>
      </c>
      <c r="B477" s="60" t="s">
        <v>736</v>
      </c>
      <c r="C477" s="34">
        <v>4301020400</v>
      </c>
      <c r="D477" s="558">
        <v>4640242180519</v>
      </c>
      <c r="E477" s="559"/>
      <c r="F477" s="59">
        <v>1.5</v>
      </c>
      <c r="G477" s="35">
        <v>8</v>
      </c>
      <c r="H477" s="59">
        <v>12</v>
      </c>
      <c r="I477" s="59">
        <v>12.435</v>
      </c>
      <c r="J477" s="35">
        <v>64</v>
      </c>
      <c r="K477" s="35" t="s">
        <v>106</v>
      </c>
      <c r="L477" s="35"/>
      <c r="M477" s="36" t="s">
        <v>107</v>
      </c>
      <c r="N477" s="36"/>
      <c r="O477" s="35">
        <v>50</v>
      </c>
      <c r="P477" s="73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7"/>
      <c r="V477" s="37"/>
      <c r="W477" s="38" t="s">
        <v>69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IFERROR(IF(Y477=0,"",ROUNDUP(Y477/H477,0)*0.01898),"")</f>
        <v/>
      </c>
      <c r="AA477" s="65"/>
      <c r="AB477" s="66"/>
      <c r="AC477" s="535" t="s">
        <v>737</v>
      </c>
      <c r="AG477" s="75"/>
      <c r="AJ477" s="79"/>
      <c r="AK477" s="79">
        <v>0</v>
      </c>
      <c r="BB477" s="536" t="s">
        <v>1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ht="27" customHeight="1" x14ac:dyDescent="0.25">
      <c r="A478" s="60" t="s">
        <v>738</v>
      </c>
      <c r="B478" s="60" t="s">
        <v>739</v>
      </c>
      <c r="C478" s="34">
        <v>4301020260</v>
      </c>
      <c r="D478" s="558">
        <v>4640242180526</v>
      </c>
      <c r="E478" s="559"/>
      <c r="F478" s="59">
        <v>1.8</v>
      </c>
      <c r="G478" s="35">
        <v>6</v>
      </c>
      <c r="H478" s="59">
        <v>10.8</v>
      </c>
      <c r="I478" s="59">
        <v>11.234999999999999</v>
      </c>
      <c r="J478" s="35">
        <v>64</v>
      </c>
      <c r="K478" s="35" t="s">
        <v>106</v>
      </c>
      <c r="L478" s="35"/>
      <c r="M478" s="36" t="s">
        <v>107</v>
      </c>
      <c r="N478" s="36"/>
      <c r="O478" s="35">
        <v>50</v>
      </c>
      <c r="P478" s="811" t="s">
        <v>740</v>
      </c>
      <c r="Q478" s="556"/>
      <c r="R478" s="556"/>
      <c r="S478" s="556"/>
      <c r="T478" s="557"/>
      <c r="U478" s="37"/>
      <c r="V478" s="37"/>
      <c r="W478" s="38" t="s">
        <v>69</v>
      </c>
      <c r="X478" s="56">
        <v>0</v>
      </c>
      <c r="Y478" s="53">
        <f>IFERROR(IF(X478="",0,CEILING((X478/$H478),1)*$H478),"")</f>
        <v>0</v>
      </c>
      <c r="Z478" s="39" t="str">
        <f>IFERROR(IF(Y478=0,"",ROUNDUP(Y478/H478,0)*0.01898),"")</f>
        <v/>
      </c>
      <c r="AA478" s="65"/>
      <c r="AB478" s="66"/>
      <c r="AC478" s="537" t="s">
        <v>741</v>
      </c>
      <c r="AG478" s="75"/>
      <c r="AJ478" s="79"/>
      <c r="AK478" s="79">
        <v>0</v>
      </c>
      <c r="BB478" s="538" t="s">
        <v>1</v>
      </c>
      <c r="BM478" s="75">
        <f>IFERROR(X478*I478/H478,"0")</f>
        <v>0</v>
      </c>
      <c r="BN478" s="75">
        <f>IFERROR(Y478*I478/H478,"0")</f>
        <v>0</v>
      </c>
      <c r="BO478" s="75">
        <f>IFERROR(1/J478*(X478/H478),"0")</f>
        <v>0</v>
      </c>
      <c r="BP478" s="75">
        <f>IFERROR(1/J478*(Y478/H478),"0")</f>
        <v>0</v>
      </c>
    </row>
    <row r="479" spans="1:68" ht="27" customHeight="1" x14ac:dyDescent="0.25">
      <c r="A479" s="60" t="s">
        <v>742</v>
      </c>
      <c r="B479" s="60" t="s">
        <v>743</v>
      </c>
      <c r="C479" s="34">
        <v>4301020295</v>
      </c>
      <c r="D479" s="558">
        <v>4640242181363</v>
      </c>
      <c r="E479" s="559"/>
      <c r="F479" s="59">
        <v>0.4</v>
      </c>
      <c r="G479" s="35">
        <v>10</v>
      </c>
      <c r="H479" s="59">
        <v>4</v>
      </c>
      <c r="I479" s="59">
        <v>4.21</v>
      </c>
      <c r="J479" s="35">
        <v>132</v>
      </c>
      <c r="K479" s="35" t="s">
        <v>111</v>
      </c>
      <c r="L479" s="35"/>
      <c r="M479" s="36" t="s">
        <v>107</v>
      </c>
      <c r="N479" s="36"/>
      <c r="O479" s="35">
        <v>50</v>
      </c>
      <c r="P479" s="65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7"/>
      <c r="V479" s="37"/>
      <c r="W479" s="38" t="s">
        <v>69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IFERROR(IF(Y479=0,"",ROUNDUP(Y479/H479,0)*0.00902),"")</f>
        <v/>
      </c>
      <c r="AA479" s="65"/>
      <c r="AB479" s="66"/>
      <c r="AC479" s="539" t="s">
        <v>744</v>
      </c>
      <c r="AG479" s="75"/>
      <c r="AJ479" s="79"/>
      <c r="AK479" s="79">
        <v>0</v>
      </c>
      <c r="BB479" s="540" t="s">
        <v>1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571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72"/>
      <c r="P480" s="566" t="s">
        <v>71</v>
      </c>
      <c r="Q480" s="567"/>
      <c r="R480" s="567"/>
      <c r="S480" s="567"/>
      <c r="T480" s="567"/>
      <c r="U480" s="567"/>
      <c r="V480" s="568"/>
      <c r="W480" s="40" t="s">
        <v>72</v>
      </c>
      <c r="X480" s="41">
        <f>IFERROR(X477/H477,"0")+IFERROR(X478/H478,"0")+IFERROR(X479/H479,"0")</f>
        <v>0</v>
      </c>
      <c r="Y480" s="41">
        <f>IFERROR(Y477/H477,"0")+IFERROR(Y478/H478,"0")+IFERROR(Y479/H479,"0")</f>
        <v>0</v>
      </c>
      <c r="Z480" s="41">
        <f>IFERROR(IF(Z477="",0,Z477),"0")+IFERROR(IF(Z478="",0,Z478),"0")+IFERROR(IF(Z479="",0,Z479),"0")</f>
        <v>0</v>
      </c>
      <c r="AA480" s="64"/>
      <c r="AB480" s="64"/>
      <c r="AC480" s="6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72"/>
      <c r="P481" s="566" t="s">
        <v>71</v>
      </c>
      <c r="Q481" s="567"/>
      <c r="R481" s="567"/>
      <c r="S481" s="567"/>
      <c r="T481" s="567"/>
      <c r="U481" s="567"/>
      <c r="V481" s="568"/>
      <c r="W481" s="40" t="s">
        <v>69</v>
      </c>
      <c r="X481" s="41">
        <f>IFERROR(SUM(X477:X479),"0")</f>
        <v>0</v>
      </c>
      <c r="Y481" s="41">
        <f>IFERROR(SUM(Y477:Y479),"0")</f>
        <v>0</v>
      </c>
      <c r="Z481" s="40"/>
      <c r="AA481" s="64"/>
      <c r="AB481" s="64"/>
      <c r="AC481" s="64"/>
    </row>
    <row r="482" spans="1:68" ht="14.25" customHeight="1" x14ac:dyDescent="0.25">
      <c r="A482" s="564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63"/>
      <c r="AB482" s="63"/>
      <c r="AC482" s="63"/>
    </row>
    <row r="483" spans="1:68" ht="27" customHeight="1" x14ac:dyDescent="0.25">
      <c r="A483" s="60" t="s">
        <v>745</v>
      </c>
      <c r="B483" s="60" t="s">
        <v>746</v>
      </c>
      <c r="C483" s="34">
        <v>4301031280</v>
      </c>
      <c r="D483" s="558">
        <v>4640242180816</v>
      </c>
      <c r="E483" s="559"/>
      <c r="F483" s="59">
        <v>0.7</v>
      </c>
      <c r="G483" s="35">
        <v>6</v>
      </c>
      <c r="H483" s="59">
        <v>4.2</v>
      </c>
      <c r="I483" s="59">
        <v>4.47</v>
      </c>
      <c r="J483" s="35">
        <v>132</v>
      </c>
      <c r="K483" s="35" t="s">
        <v>111</v>
      </c>
      <c r="L483" s="35"/>
      <c r="M483" s="36" t="s">
        <v>68</v>
      </c>
      <c r="N483" s="36"/>
      <c r="O483" s="35">
        <v>40</v>
      </c>
      <c r="P483" s="80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7"/>
      <c r="V483" s="37"/>
      <c r="W483" s="38" t="s">
        <v>69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/>
      <c r="AB483" s="66"/>
      <c r="AC483" s="541" t="s">
        <v>747</v>
      </c>
      <c r="AG483" s="75"/>
      <c r="AJ483" s="79"/>
      <c r="AK483" s="79">
        <v>0</v>
      </c>
      <c r="BB483" s="542" t="s">
        <v>1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customHeight="1" x14ac:dyDescent="0.25">
      <c r="A484" s="60" t="s">
        <v>748</v>
      </c>
      <c r="B484" s="60" t="s">
        <v>749</v>
      </c>
      <c r="C484" s="34">
        <v>4301031244</v>
      </c>
      <c r="D484" s="558">
        <v>4640242180595</v>
      </c>
      <c r="E484" s="559"/>
      <c r="F484" s="59">
        <v>0.7</v>
      </c>
      <c r="G484" s="35">
        <v>6</v>
      </c>
      <c r="H484" s="59">
        <v>4.2</v>
      </c>
      <c r="I484" s="59">
        <v>4.47</v>
      </c>
      <c r="J484" s="35">
        <v>132</v>
      </c>
      <c r="K484" s="35" t="s">
        <v>111</v>
      </c>
      <c r="L484" s="35"/>
      <c r="M484" s="36" t="s">
        <v>68</v>
      </c>
      <c r="N484" s="36"/>
      <c r="O484" s="35">
        <v>40</v>
      </c>
      <c r="P484" s="85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7"/>
      <c r="V484" s="37"/>
      <c r="W484" s="38" t="s">
        <v>69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IFERROR(IF(Y484=0,"",ROUNDUP(Y484/H484,0)*0.00902),"")</f>
        <v/>
      </c>
      <c r="AA484" s="65"/>
      <c r="AB484" s="66"/>
      <c r="AC484" s="543" t="s">
        <v>750</v>
      </c>
      <c r="AG484" s="75"/>
      <c r="AJ484" s="79"/>
      <c r="AK484" s="79">
        <v>0</v>
      </c>
      <c r="BB484" s="544" t="s">
        <v>1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x14ac:dyDescent="0.2">
      <c r="A485" s="571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72"/>
      <c r="P485" s="566" t="s">
        <v>71</v>
      </c>
      <c r="Q485" s="567"/>
      <c r="R485" s="567"/>
      <c r="S485" s="567"/>
      <c r="T485" s="567"/>
      <c r="U485" s="567"/>
      <c r="V485" s="568"/>
      <c r="W485" s="40" t="s">
        <v>72</v>
      </c>
      <c r="X485" s="41">
        <f>IFERROR(X483/H483,"0")+IFERROR(X484/H484,"0")</f>
        <v>0</v>
      </c>
      <c r="Y485" s="41">
        <f>IFERROR(Y483/H483,"0")+IFERROR(Y484/H484,"0")</f>
        <v>0</v>
      </c>
      <c r="Z485" s="41">
        <f>IFERROR(IF(Z483="",0,Z483),"0")+IFERROR(IF(Z484="",0,Z484),"0")</f>
        <v>0</v>
      </c>
      <c r="AA485" s="64"/>
      <c r="AB485" s="64"/>
      <c r="AC485" s="6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72"/>
      <c r="P486" s="566" t="s">
        <v>71</v>
      </c>
      <c r="Q486" s="567"/>
      <c r="R486" s="567"/>
      <c r="S486" s="567"/>
      <c r="T486" s="567"/>
      <c r="U486" s="567"/>
      <c r="V486" s="568"/>
      <c r="W486" s="40" t="s">
        <v>69</v>
      </c>
      <c r="X486" s="41">
        <f>IFERROR(SUM(X483:X484),"0")</f>
        <v>0</v>
      </c>
      <c r="Y486" s="41">
        <f>IFERROR(SUM(Y483:Y484),"0")</f>
        <v>0</v>
      </c>
      <c r="Z486" s="40"/>
      <c r="AA486" s="64"/>
      <c r="AB486" s="64"/>
      <c r="AC486" s="64"/>
    </row>
    <row r="487" spans="1:68" ht="14.25" customHeight="1" x14ac:dyDescent="0.25">
      <c r="A487" s="564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63"/>
      <c r="AB487" s="63"/>
      <c r="AC487" s="63"/>
    </row>
    <row r="488" spans="1:68" ht="27" customHeight="1" x14ac:dyDescent="0.25">
      <c r="A488" s="60" t="s">
        <v>751</v>
      </c>
      <c r="B488" s="60" t="s">
        <v>752</v>
      </c>
      <c r="C488" s="34">
        <v>4301052046</v>
      </c>
      <c r="D488" s="558">
        <v>4640242180533</v>
      </c>
      <c r="E488" s="559"/>
      <c r="F488" s="59">
        <v>1.5</v>
      </c>
      <c r="G488" s="35">
        <v>6</v>
      </c>
      <c r="H488" s="59">
        <v>9</v>
      </c>
      <c r="I488" s="59">
        <v>9.5190000000000001</v>
      </c>
      <c r="J488" s="35">
        <v>64</v>
      </c>
      <c r="K488" s="35" t="s">
        <v>106</v>
      </c>
      <c r="L488" s="35"/>
      <c r="M488" s="36" t="s">
        <v>93</v>
      </c>
      <c r="N488" s="36"/>
      <c r="O488" s="35">
        <v>45</v>
      </c>
      <c r="P488" s="79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7"/>
      <c r="V488" s="37"/>
      <c r="W488" s="38" t="s">
        <v>69</v>
      </c>
      <c r="X488" s="56">
        <v>400</v>
      </c>
      <c r="Y488" s="53">
        <f>IFERROR(IF(X488="",0,CEILING((X488/$H488),1)*$H488),"")</f>
        <v>405</v>
      </c>
      <c r="Z488" s="39">
        <f>IFERROR(IF(Y488=0,"",ROUNDUP(Y488/H488,0)*0.01898),"")</f>
        <v>0.85409999999999997</v>
      </c>
      <c r="AA488" s="65"/>
      <c r="AB488" s="66"/>
      <c r="AC488" s="545" t="s">
        <v>753</v>
      </c>
      <c r="AG488" s="75"/>
      <c r="AJ488" s="79"/>
      <c r="AK488" s="79">
        <v>0</v>
      </c>
      <c r="BB488" s="546" t="s">
        <v>1</v>
      </c>
      <c r="BM488" s="75">
        <f>IFERROR(X488*I488/H488,"0")</f>
        <v>423.06666666666666</v>
      </c>
      <c r="BN488" s="75">
        <f>IFERROR(Y488*I488/H488,"0")</f>
        <v>428.35500000000002</v>
      </c>
      <c r="BO488" s="75">
        <f>IFERROR(1/J488*(X488/H488),"0")</f>
        <v>0.69444444444444442</v>
      </c>
      <c r="BP488" s="75">
        <f>IFERROR(1/J488*(Y488/H488),"0")</f>
        <v>0.703125</v>
      </c>
    </row>
    <row r="489" spans="1:68" ht="27" customHeight="1" x14ac:dyDescent="0.25">
      <c r="A489" s="60" t="s">
        <v>754</v>
      </c>
      <c r="B489" s="60" t="s">
        <v>755</v>
      </c>
      <c r="C489" s="34">
        <v>4301051920</v>
      </c>
      <c r="D489" s="558">
        <v>4640242181233</v>
      </c>
      <c r="E489" s="559"/>
      <c r="F489" s="59">
        <v>0.3</v>
      </c>
      <c r="G489" s="35">
        <v>6</v>
      </c>
      <c r="H489" s="59">
        <v>1.8</v>
      </c>
      <c r="I489" s="59">
        <v>2.0640000000000001</v>
      </c>
      <c r="J489" s="35">
        <v>182</v>
      </c>
      <c r="K489" s="35" t="s">
        <v>76</v>
      </c>
      <c r="L489" s="35"/>
      <c r="M489" s="36" t="s">
        <v>93</v>
      </c>
      <c r="N489" s="36"/>
      <c r="O489" s="35">
        <v>45</v>
      </c>
      <c r="P489" s="72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6"/>
      <c r="R489" s="556"/>
      <c r="S489" s="556"/>
      <c r="T489" s="557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IFERROR(IF(Y489=0,"",ROUNDUP(Y489/H489,0)*0.00651),"")</f>
        <v/>
      </c>
      <c r="AA489" s="65"/>
      <c r="AB489" s="66"/>
      <c r="AC489" s="547" t="s">
        <v>753</v>
      </c>
      <c r="AG489" s="75"/>
      <c r="AJ489" s="79"/>
      <c r="AK489" s="79">
        <v>0</v>
      </c>
      <c r="BB489" s="548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571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72"/>
      <c r="P490" s="566" t="s">
        <v>71</v>
      </c>
      <c r="Q490" s="567"/>
      <c r="R490" s="567"/>
      <c r="S490" s="567"/>
      <c r="T490" s="567"/>
      <c r="U490" s="567"/>
      <c r="V490" s="568"/>
      <c r="W490" s="40" t="s">
        <v>72</v>
      </c>
      <c r="X490" s="41">
        <f>IFERROR(X488/H488,"0")+IFERROR(X489/H489,"0")</f>
        <v>44.444444444444443</v>
      </c>
      <c r="Y490" s="41">
        <f>IFERROR(Y488/H488,"0")+IFERROR(Y489/H489,"0")</f>
        <v>45</v>
      </c>
      <c r="Z490" s="41">
        <f>IFERROR(IF(Z488="",0,Z488),"0")+IFERROR(IF(Z489="",0,Z489),"0")</f>
        <v>0.85409999999999997</v>
      </c>
      <c r="AA490" s="64"/>
      <c r="AB490" s="64"/>
      <c r="AC490" s="6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72"/>
      <c r="P491" s="566" t="s">
        <v>71</v>
      </c>
      <c r="Q491" s="567"/>
      <c r="R491" s="567"/>
      <c r="S491" s="567"/>
      <c r="T491" s="567"/>
      <c r="U491" s="567"/>
      <c r="V491" s="568"/>
      <c r="W491" s="40" t="s">
        <v>69</v>
      </c>
      <c r="X491" s="41">
        <f>IFERROR(SUM(X488:X489),"0")</f>
        <v>400</v>
      </c>
      <c r="Y491" s="41">
        <f>IFERROR(SUM(Y488:Y489),"0")</f>
        <v>405</v>
      </c>
      <c r="Z491" s="40"/>
      <c r="AA491" s="64"/>
      <c r="AB491" s="64"/>
      <c r="AC491" s="64"/>
    </row>
    <row r="492" spans="1:68" ht="14.25" customHeight="1" x14ac:dyDescent="0.25">
      <c r="A492" s="564" t="s">
        <v>174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63"/>
      <c r="AB492" s="63"/>
      <c r="AC492" s="63"/>
    </row>
    <row r="493" spans="1:68" ht="27" customHeight="1" x14ac:dyDescent="0.25">
      <c r="A493" s="60" t="s">
        <v>756</v>
      </c>
      <c r="B493" s="60" t="s">
        <v>757</v>
      </c>
      <c r="C493" s="34">
        <v>4301060491</v>
      </c>
      <c r="D493" s="558">
        <v>4640242180120</v>
      </c>
      <c r="E493" s="559"/>
      <c r="F493" s="59">
        <v>1.5</v>
      </c>
      <c r="G493" s="35">
        <v>6</v>
      </c>
      <c r="H493" s="59">
        <v>9</v>
      </c>
      <c r="I493" s="59">
        <v>9.4350000000000005</v>
      </c>
      <c r="J493" s="35">
        <v>64</v>
      </c>
      <c r="K493" s="35" t="s">
        <v>106</v>
      </c>
      <c r="L493" s="35"/>
      <c r="M493" s="36" t="s">
        <v>77</v>
      </c>
      <c r="N493" s="36"/>
      <c r="O493" s="35">
        <v>40</v>
      </c>
      <c r="P493" s="6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6"/>
      <c r="R493" s="556"/>
      <c r="S493" s="556"/>
      <c r="T493" s="557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IFERROR(IF(Y493=0,"",ROUNDUP(Y493/H493,0)*0.01898),"")</f>
        <v/>
      </c>
      <c r="AA493" s="65"/>
      <c r="AB493" s="66"/>
      <c r="AC493" s="549" t="s">
        <v>758</v>
      </c>
      <c r="AG493" s="75"/>
      <c r="AJ493" s="79"/>
      <c r="AK493" s="79">
        <v>0</v>
      </c>
      <c r="BB493" s="550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759</v>
      </c>
      <c r="B494" s="60" t="s">
        <v>760</v>
      </c>
      <c r="C494" s="34">
        <v>4301060493</v>
      </c>
      <c r="D494" s="558">
        <v>4640242180137</v>
      </c>
      <c r="E494" s="559"/>
      <c r="F494" s="59">
        <v>1.5</v>
      </c>
      <c r="G494" s="35">
        <v>6</v>
      </c>
      <c r="H494" s="59">
        <v>9</v>
      </c>
      <c r="I494" s="59">
        <v>9.4350000000000005</v>
      </c>
      <c r="J494" s="35">
        <v>64</v>
      </c>
      <c r="K494" s="35" t="s">
        <v>106</v>
      </c>
      <c r="L494" s="35"/>
      <c r="M494" s="36" t="s">
        <v>77</v>
      </c>
      <c r="N494" s="36"/>
      <c r="O494" s="35">
        <v>40</v>
      </c>
      <c r="P494" s="65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6"/>
      <c r="R494" s="556"/>
      <c r="S494" s="556"/>
      <c r="T494" s="557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IFERROR(IF(Y494=0,"",ROUNDUP(Y494/H494,0)*0.01898),"")</f>
        <v/>
      </c>
      <c r="AA494" s="65"/>
      <c r="AB494" s="66"/>
      <c r="AC494" s="551" t="s">
        <v>761</v>
      </c>
      <c r="AG494" s="75"/>
      <c r="AJ494" s="79"/>
      <c r="AK494" s="79">
        <v>0</v>
      </c>
      <c r="BB494" s="552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571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72"/>
      <c r="P495" s="566" t="s">
        <v>71</v>
      </c>
      <c r="Q495" s="567"/>
      <c r="R495" s="567"/>
      <c r="S495" s="567"/>
      <c r="T495" s="567"/>
      <c r="U495" s="567"/>
      <c r="V495" s="568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72"/>
      <c r="P496" s="566" t="s">
        <v>71</v>
      </c>
      <c r="Q496" s="567"/>
      <c r="R496" s="567"/>
      <c r="S496" s="567"/>
      <c r="T496" s="567"/>
      <c r="U496" s="567"/>
      <c r="V496" s="568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6.5" customHeight="1" x14ac:dyDescent="0.25">
      <c r="A497" s="609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62"/>
      <c r="AB497" s="62"/>
      <c r="AC497" s="62"/>
    </row>
    <row r="498" spans="1:68" ht="14.25" customHeight="1" x14ac:dyDescent="0.25">
      <c r="A498" s="564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63"/>
      <c r="AB498" s="63"/>
      <c r="AC498" s="63"/>
    </row>
    <row r="499" spans="1:68" ht="27" customHeight="1" x14ac:dyDescent="0.25">
      <c r="A499" s="60" t="s">
        <v>763</v>
      </c>
      <c r="B499" s="60" t="s">
        <v>764</v>
      </c>
      <c r="C499" s="34">
        <v>4301020314</v>
      </c>
      <c r="D499" s="558">
        <v>4640242180090</v>
      </c>
      <c r="E499" s="559"/>
      <c r="F499" s="59">
        <v>1.5</v>
      </c>
      <c r="G499" s="35">
        <v>8</v>
      </c>
      <c r="H499" s="59">
        <v>12</v>
      </c>
      <c r="I499" s="59">
        <v>12.435</v>
      </c>
      <c r="J499" s="35">
        <v>64</v>
      </c>
      <c r="K499" s="35" t="s">
        <v>106</v>
      </c>
      <c r="L499" s="35"/>
      <c r="M499" s="36" t="s">
        <v>107</v>
      </c>
      <c r="N499" s="36"/>
      <c r="O499" s="35">
        <v>50</v>
      </c>
      <c r="P499" s="861" t="s">
        <v>765</v>
      </c>
      <c r="Q499" s="556"/>
      <c r="R499" s="556"/>
      <c r="S499" s="556"/>
      <c r="T499" s="557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53" t="s">
        <v>766</v>
      </c>
      <c r="AG499" s="75"/>
      <c r="AJ499" s="79"/>
      <c r="AK499" s="79">
        <v>0</v>
      </c>
      <c r="BB499" s="55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71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72"/>
      <c r="P500" s="566" t="s">
        <v>71</v>
      </c>
      <c r="Q500" s="567"/>
      <c r="R500" s="567"/>
      <c r="S500" s="567"/>
      <c r="T500" s="567"/>
      <c r="U500" s="567"/>
      <c r="V500" s="568"/>
      <c r="W500" s="40" t="s">
        <v>72</v>
      </c>
      <c r="X500" s="41">
        <f>IFERROR(X499/H499,"0")</f>
        <v>0</v>
      </c>
      <c r="Y500" s="41">
        <f>IFERROR(Y499/H499,"0")</f>
        <v>0</v>
      </c>
      <c r="Z500" s="41">
        <f>IFERROR(IF(Z499="",0,Z499),"0")</f>
        <v>0</v>
      </c>
      <c r="AA500" s="64"/>
      <c r="AB500" s="64"/>
      <c r="AC500" s="6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72"/>
      <c r="P501" s="566" t="s">
        <v>71</v>
      </c>
      <c r="Q501" s="567"/>
      <c r="R501" s="567"/>
      <c r="S501" s="567"/>
      <c r="T501" s="567"/>
      <c r="U501" s="567"/>
      <c r="V501" s="568"/>
      <c r="W501" s="40" t="s">
        <v>69</v>
      </c>
      <c r="X501" s="41">
        <f>IFERROR(SUM(X499:X499),"0")</f>
        <v>0</v>
      </c>
      <c r="Y501" s="41">
        <f>IFERROR(SUM(Y499:Y499),"0")</f>
        <v>0</v>
      </c>
      <c r="Z501" s="40"/>
      <c r="AA501" s="64"/>
      <c r="AB501" s="64"/>
      <c r="AC501" s="64"/>
    </row>
    <row r="502" spans="1:68" ht="15" customHeight="1" x14ac:dyDescent="0.2">
      <c r="A502" s="697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698"/>
      <c r="P502" s="593" t="s">
        <v>767</v>
      </c>
      <c r="Q502" s="594"/>
      <c r="R502" s="594"/>
      <c r="S502" s="594"/>
      <c r="T502" s="594"/>
      <c r="U502" s="594"/>
      <c r="V502" s="595"/>
      <c r="W502" s="40" t="s">
        <v>69</v>
      </c>
      <c r="X502" s="41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15248.8</v>
      </c>
      <c r="Y502" s="41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15352.650000000003</v>
      </c>
      <c r="Z502" s="40"/>
      <c r="AA502" s="64"/>
      <c r="AB502" s="64"/>
      <c r="AC502" s="6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698"/>
      <c r="P503" s="593" t="s">
        <v>768</v>
      </c>
      <c r="Q503" s="594"/>
      <c r="R503" s="594"/>
      <c r="S503" s="594"/>
      <c r="T503" s="594"/>
      <c r="U503" s="594"/>
      <c r="V503" s="595"/>
      <c r="W503" s="40" t="s">
        <v>69</v>
      </c>
      <c r="X503" s="41">
        <f>IFERROR(SUM(BM22:BM499),"0")</f>
        <v>16385.733351608767</v>
      </c>
      <c r="Y503" s="41">
        <f>IFERROR(SUM(BN22:BN499),"0")</f>
        <v>16496.952000000001</v>
      </c>
      <c r="Z503" s="40"/>
      <c r="AA503" s="64"/>
      <c r="AB503" s="64"/>
      <c r="AC503" s="6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698"/>
      <c r="P504" s="593" t="s">
        <v>769</v>
      </c>
      <c r="Q504" s="594"/>
      <c r="R504" s="594"/>
      <c r="S504" s="594"/>
      <c r="T504" s="594"/>
      <c r="U504" s="594"/>
      <c r="V504" s="595"/>
      <c r="W504" s="40" t="s">
        <v>770</v>
      </c>
      <c r="X504" s="42">
        <f>ROUNDUP(SUM(BO22:BO499),0)</f>
        <v>28</v>
      </c>
      <c r="Y504" s="42">
        <f>ROUNDUP(SUM(BP22:BP499),0)</f>
        <v>28</v>
      </c>
      <c r="Z504" s="40"/>
      <c r="AA504" s="64"/>
      <c r="AB504" s="64"/>
      <c r="AC504" s="6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698"/>
      <c r="P505" s="593" t="s">
        <v>771</v>
      </c>
      <c r="Q505" s="594"/>
      <c r="R505" s="594"/>
      <c r="S505" s="594"/>
      <c r="T505" s="594"/>
      <c r="U505" s="594"/>
      <c r="V505" s="595"/>
      <c r="W505" s="40" t="s">
        <v>69</v>
      </c>
      <c r="X505" s="41">
        <f>GrossWeightTotal+PalletQtyTotal*25</f>
        <v>17085.733351608767</v>
      </c>
      <c r="Y505" s="41">
        <f>GrossWeightTotalR+PalletQtyTotalR*25</f>
        <v>17196.952000000001</v>
      </c>
      <c r="Z505" s="40"/>
      <c r="AA505" s="64"/>
      <c r="AB505" s="64"/>
      <c r="AC505" s="6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698"/>
      <c r="P506" s="593" t="s">
        <v>772</v>
      </c>
      <c r="Q506" s="594"/>
      <c r="R506" s="594"/>
      <c r="S506" s="594"/>
      <c r="T506" s="594"/>
      <c r="U506" s="594"/>
      <c r="V506" s="595"/>
      <c r="W506" s="40" t="s">
        <v>770</v>
      </c>
      <c r="X506" s="41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3337.9509979415316</v>
      </c>
      <c r="Y506" s="41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3357</v>
      </c>
      <c r="Z506" s="40"/>
      <c r="AA506" s="64"/>
      <c r="AB506" s="64"/>
      <c r="AC506" s="6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698"/>
      <c r="P507" s="593" t="s">
        <v>773</v>
      </c>
      <c r="Q507" s="594"/>
      <c r="R507" s="594"/>
      <c r="S507" s="594"/>
      <c r="T507" s="594"/>
      <c r="U507" s="594"/>
      <c r="V507" s="595"/>
      <c r="W507" s="43" t="s">
        <v>774</v>
      </c>
      <c r="X507" s="40"/>
      <c r="Y507" s="40"/>
      <c r="Z507" s="40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33.300570000000008</v>
      </c>
      <c r="AA507" s="64"/>
      <c r="AB507" s="64"/>
      <c r="AC507" s="64"/>
    </row>
    <row r="508" spans="1:68" ht="13.5" customHeight="1" thickBot="1" x14ac:dyDescent="0.25"/>
    <row r="509" spans="1:68" ht="27" customHeight="1" thickTop="1" thickBot="1" x14ac:dyDescent="0.25">
      <c r="A509" s="44" t="s">
        <v>775</v>
      </c>
      <c r="B509" s="80" t="s">
        <v>63</v>
      </c>
      <c r="C509" s="573" t="s">
        <v>101</v>
      </c>
      <c r="D509" s="645"/>
      <c r="E509" s="645"/>
      <c r="F509" s="645"/>
      <c r="G509" s="645"/>
      <c r="H509" s="592"/>
      <c r="I509" s="573" t="s">
        <v>260</v>
      </c>
      <c r="J509" s="645"/>
      <c r="K509" s="645"/>
      <c r="L509" s="645"/>
      <c r="M509" s="645"/>
      <c r="N509" s="645"/>
      <c r="O509" s="645"/>
      <c r="P509" s="645"/>
      <c r="Q509" s="645"/>
      <c r="R509" s="645"/>
      <c r="S509" s="592"/>
      <c r="T509" s="573" t="s">
        <v>544</v>
      </c>
      <c r="U509" s="592"/>
      <c r="V509" s="573" t="s">
        <v>600</v>
      </c>
      <c r="W509" s="645"/>
      <c r="X509" s="645"/>
      <c r="Y509" s="592"/>
      <c r="Z509" s="80" t="s">
        <v>656</v>
      </c>
      <c r="AA509" s="573" t="s">
        <v>723</v>
      </c>
      <c r="AB509" s="592"/>
      <c r="AC509" s="9"/>
      <c r="AF509" s="1"/>
    </row>
    <row r="510" spans="1:68" ht="14.25" customHeight="1" thickTop="1" x14ac:dyDescent="0.2">
      <c r="A510" s="751" t="s">
        <v>776</v>
      </c>
      <c r="B510" s="573" t="s">
        <v>63</v>
      </c>
      <c r="C510" s="573" t="s">
        <v>102</v>
      </c>
      <c r="D510" s="573" t="s">
        <v>119</v>
      </c>
      <c r="E510" s="573" t="s">
        <v>181</v>
      </c>
      <c r="F510" s="573" t="s">
        <v>203</v>
      </c>
      <c r="G510" s="573" t="s">
        <v>236</v>
      </c>
      <c r="H510" s="573" t="s">
        <v>101</v>
      </c>
      <c r="I510" s="573" t="s">
        <v>261</v>
      </c>
      <c r="J510" s="573" t="s">
        <v>301</v>
      </c>
      <c r="K510" s="573" t="s">
        <v>361</v>
      </c>
      <c r="L510" s="573" t="s">
        <v>400</v>
      </c>
      <c r="M510" s="573" t="s">
        <v>416</v>
      </c>
      <c r="N510" s="1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9"/>
      <c r="AF510" s="1"/>
    </row>
    <row r="511" spans="1:68" ht="13.5" customHeight="1" thickBot="1" x14ac:dyDescent="0.25">
      <c r="A511" s="752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1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9"/>
      <c r="AF511" s="1"/>
    </row>
    <row r="512" spans="1:68" ht="18" customHeight="1" thickTop="1" thickBot="1" x14ac:dyDescent="0.25">
      <c r="A512" s="44" t="s">
        <v>777</v>
      </c>
      <c r="B512" s="50">
        <f>IFERROR(Y22*1,"0")+IFERROR(Y26*1,"0")+IFERROR(Y27*1,"0")+IFERROR(Y28*1,"0")+IFERROR(Y29*1,"0")+IFERROR(Y30*1,"0")+IFERROR(Y31*1,"0")+IFERROR(Y35*1,"0")</f>
        <v>0</v>
      </c>
      <c r="C512" s="50">
        <f>IFERROR(Y41*1,"0")+IFERROR(Y42*1,"0")+IFERROR(Y43*1,"0")+IFERROR(Y47*1,"0")</f>
        <v>554.40000000000009</v>
      </c>
      <c r="D512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694.8</v>
      </c>
      <c r="E512" s="50">
        <f>IFERROR(Y89*1,"0")+IFERROR(Y90*1,"0")+IFERROR(Y91*1,"0")+IFERROR(Y95*1,"0")+IFERROR(Y96*1,"0")+IFERROR(Y97*1,"0")+IFERROR(Y98*1,"0")+IFERROR(Y99*1,"0")</f>
        <v>1234.98</v>
      </c>
      <c r="F512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1957.5</v>
      </c>
      <c r="G512" s="50">
        <f>IFERROR(Y130*1,"0")+IFERROR(Y131*1,"0")+IFERROR(Y135*1,"0")+IFERROR(Y136*1,"0")+IFERROR(Y140*1,"0")+IFERROR(Y141*1,"0")</f>
        <v>403.20000000000005</v>
      </c>
      <c r="H512" s="50">
        <f>IFERROR(Y146*1,"0")+IFERROR(Y150*1,"0")+IFERROR(Y151*1,"0")+IFERROR(Y152*1,"0")</f>
        <v>0</v>
      </c>
      <c r="I512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2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3285.6</v>
      </c>
      <c r="K512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50">
        <f>IFERROR(Y250*1,"0")+IFERROR(Y251*1,"0")+IFERROR(Y252*1,"0")+IFERROR(Y253*1,"0")+IFERROR(Y254*1,"0")</f>
        <v>0</v>
      </c>
      <c r="M512" s="50">
        <f>IFERROR(Y259*1,"0")+IFERROR(Y260*1,"0")+IFERROR(Y261*1,"0")+IFERROR(Y262*1,"0")</f>
        <v>0</v>
      </c>
      <c r="N512" s="1"/>
      <c r="O512" s="50">
        <f>IFERROR(Y267*1,"0")+IFERROR(Y268*1,"0")+IFERROR(Y269*1,"0")</f>
        <v>201.6</v>
      </c>
      <c r="P512" s="50">
        <f>IFERROR(Y274*1,"0")+IFERROR(Y278*1,"0")</f>
        <v>0</v>
      </c>
      <c r="Q512" s="50">
        <f>IFERROR(Y283*1,"0")</f>
        <v>0</v>
      </c>
      <c r="R512" s="50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251.84999999999997</v>
      </c>
      <c r="S512" s="50">
        <f>IFERROR(Y335*1,"0")+IFERROR(Y336*1,"0")+IFERROR(Y337*1,"0")</f>
        <v>302.40000000000003</v>
      </c>
      <c r="T512" s="50">
        <f>IFERROR(Y343*1,"0")+IFERROR(Y344*1,"0")+IFERROR(Y345*1,"0")+IFERROR(Y346*1,"0")+IFERROR(Y347*1,"0")+IFERROR(Y348*1,"0")+IFERROR(Y349*1,"0")+IFERROR(Y353*1,"0")+IFERROR(Y354*1,"0")+IFERROR(Y358*1,"0")+IFERROR(Y359*1,"0")+IFERROR(Y363*1,"0")</f>
        <v>1548</v>
      </c>
      <c r="U512" s="50">
        <f>IFERROR(Y368*1,"0")+IFERROR(Y369*1,"0")+IFERROR(Y370*1,"0")+IFERROR(Y374*1,"0")+IFERROR(Y378*1,"0")+IFERROR(Y379*1,"0")+IFERROR(Y383*1,"0")</f>
        <v>1101</v>
      </c>
      <c r="V512" s="50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50">
        <f>IFERROR(Y408*1,"0")+IFERROR(Y412*1,"0")+IFERROR(Y413*1,"0")+IFERROR(Y414*1,"0")+IFERROR(Y415*1,"0")</f>
        <v>0</v>
      </c>
      <c r="X512" s="50">
        <f>IFERROR(Y420*1,"0")</f>
        <v>0</v>
      </c>
      <c r="Y512" s="50">
        <f>IFERROR(Y425*1,"0")</f>
        <v>0</v>
      </c>
      <c r="Z512" s="50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3412.3200000000006</v>
      </c>
      <c r="AA512" s="50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405</v>
      </c>
      <c r="AB512" s="50">
        <f>IFERROR(Y499*1,"0")</f>
        <v>0</v>
      </c>
      <c r="AC512" s="9"/>
      <c r="AF512" s="1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D471:E471"/>
    <mergeCell ref="P202:T202"/>
    <mergeCell ref="P307:T307"/>
    <mergeCell ref="X17:X18"/>
    <mergeCell ref="D250:E250"/>
    <mergeCell ref="D408:E408"/>
    <mergeCell ref="P216:V216"/>
    <mergeCell ref="P501:V501"/>
    <mergeCell ref="A500:O501"/>
    <mergeCell ref="D291:E291"/>
    <mergeCell ref="A103:Z103"/>
    <mergeCell ref="A279:O280"/>
    <mergeCell ref="P174:T174"/>
    <mergeCell ref="D95:E95"/>
    <mergeCell ref="P447:T447"/>
    <mergeCell ref="P372:V372"/>
    <mergeCell ref="P124:T124"/>
    <mergeCell ref="D293:E293"/>
    <mergeCell ref="D268:E268"/>
    <mergeCell ref="P151:T151"/>
    <mergeCell ref="A137:O138"/>
    <mergeCell ref="D395:E395"/>
    <mergeCell ref="P449:T449"/>
    <mergeCell ref="P496:V496"/>
    <mergeCell ref="P138:V138"/>
    <mergeCell ref="A128:Z128"/>
    <mergeCell ref="D97:E97"/>
    <mergeCell ref="A497:Z497"/>
    <mergeCell ref="P361:V361"/>
    <mergeCell ref="A217:Z217"/>
    <mergeCell ref="P218:T218"/>
    <mergeCell ref="D433:E433"/>
    <mergeCell ref="D262:E262"/>
    <mergeCell ref="P368:T368"/>
    <mergeCell ref="P122:V122"/>
    <mergeCell ref="A362:Z362"/>
    <mergeCell ref="A39:Z39"/>
    <mergeCell ref="P285:V285"/>
    <mergeCell ref="A215:O216"/>
    <mergeCell ref="A44:O45"/>
    <mergeCell ref="P383:T383"/>
    <mergeCell ref="A142:O143"/>
    <mergeCell ref="D57:E57"/>
    <mergeCell ref="A428:Z428"/>
    <mergeCell ref="A355:O356"/>
    <mergeCell ref="A129:Z129"/>
    <mergeCell ref="A194:Z194"/>
    <mergeCell ref="P356:V356"/>
    <mergeCell ref="D42:E42"/>
    <mergeCell ref="P363:T363"/>
    <mergeCell ref="D344:E344"/>
    <mergeCell ref="P499:T499"/>
    <mergeCell ref="P510:P511"/>
    <mergeCell ref="D336:E336"/>
    <mergeCell ref="R510:R511"/>
    <mergeCell ref="P293:T293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P495:V495"/>
    <mergeCell ref="A320:Z320"/>
    <mergeCell ref="P351:V351"/>
    <mergeCell ref="P422:V422"/>
    <mergeCell ref="A314:Z314"/>
    <mergeCell ref="P239:V239"/>
    <mergeCell ref="A257:Z257"/>
    <mergeCell ref="P439:T439"/>
    <mergeCell ref="P433:T433"/>
    <mergeCell ref="P262:T262"/>
    <mergeCell ref="A476:Z476"/>
    <mergeCell ref="P370:T370"/>
    <mergeCell ref="D242:E242"/>
    <mergeCell ref="P297:T297"/>
    <mergeCell ref="D478:E478"/>
    <mergeCell ref="P435:T435"/>
    <mergeCell ref="P291:T291"/>
    <mergeCell ref="D278:E278"/>
    <mergeCell ref="P484:T484"/>
    <mergeCell ref="P288:T288"/>
    <mergeCell ref="P434:T434"/>
    <mergeCell ref="P305:V305"/>
    <mergeCell ref="D244:E244"/>
    <mergeCell ref="D458:E458"/>
    <mergeCell ref="G510:G511"/>
    <mergeCell ref="P253:T253"/>
    <mergeCell ref="D392:E392"/>
    <mergeCell ref="A223:Z223"/>
    <mergeCell ref="V11:W11"/>
    <mergeCell ref="D457:E457"/>
    <mergeCell ref="P57:T57"/>
    <mergeCell ref="I509:S509"/>
    <mergeCell ref="D165:E165"/>
    <mergeCell ref="P75:T75"/>
    <mergeCell ref="P317:T317"/>
    <mergeCell ref="D323:E323"/>
    <mergeCell ref="D152:E152"/>
    <mergeCell ref="D394:E394"/>
    <mergeCell ref="A192:O193"/>
    <mergeCell ref="A263:O264"/>
    <mergeCell ref="P146:T146"/>
    <mergeCell ref="D29:E29"/>
    <mergeCell ref="P344:T344"/>
    <mergeCell ref="A20:Z20"/>
    <mergeCell ref="P371:V371"/>
    <mergeCell ref="D252:E252"/>
    <mergeCell ref="P408:T408"/>
    <mergeCell ref="P66:V66"/>
    <mergeCell ref="AD17:AF18"/>
    <mergeCell ref="P142:V142"/>
    <mergeCell ref="P166:T166"/>
    <mergeCell ref="A430:Z430"/>
    <mergeCell ref="D76:E76"/>
    <mergeCell ref="F5:G5"/>
    <mergeCell ref="P365:V365"/>
    <mergeCell ref="A25:Z25"/>
    <mergeCell ref="D455:E455"/>
    <mergeCell ref="D175:E175"/>
    <mergeCell ref="P186:T186"/>
    <mergeCell ref="A36:O37"/>
    <mergeCell ref="D218:E218"/>
    <mergeCell ref="P137:V137"/>
    <mergeCell ref="A249:Z249"/>
    <mergeCell ref="D105:E105"/>
    <mergeCell ref="A51:Z51"/>
    <mergeCell ref="D170:E170"/>
    <mergeCell ref="P132:V132"/>
    <mergeCell ref="N17:N18"/>
    <mergeCell ref="A58:O59"/>
    <mergeCell ref="Q5:R5"/>
    <mergeCell ref="F17:F18"/>
    <mergeCell ref="P199:T199"/>
    <mergeCell ref="P2:W3"/>
    <mergeCell ref="P298:T298"/>
    <mergeCell ref="D437:E437"/>
    <mergeCell ref="P369:T369"/>
    <mergeCell ref="P198:T198"/>
    <mergeCell ref="F510:F511"/>
    <mergeCell ref="P347:T347"/>
    <mergeCell ref="P54:T54"/>
    <mergeCell ref="H510:H511"/>
    <mergeCell ref="A371:O372"/>
    <mergeCell ref="P412:T412"/>
    <mergeCell ref="D228:E228"/>
    <mergeCell ref="P312:V312"/>
    <mergeCell ref="D35:E35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AA510:AA511"/>
    <mergeCell ref="P192:V192"/>
    <mergeCell ref="D151:E15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A469:Z469"/>
    <mergeCell ref="P336:T336"/>
    <mergeCell ref="P187:V187"/>
    <mergeCell ref="A248:Z248"/>
    <mergeCell ref="P350:V350"/>
    <mergeCell ref="P410:V410"/>
    <mergeCell ref="P481:V481"/>
    <mergeCell ref="P196:T196"/>
    <mergeCell ref="P354:T354"/>
    <mergeCell ref="D226:E226"/>
    <mergeCell ref="P483:T483"/>
    <mergeCell ref="A157:Z157"/>
    <mergeCell ref="P41:T41"/>
    <mergeCell ref="D22:E22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07:T107"/>
    <mergeCell ref="D164:E164"/>
    <mergeCell ref="D462:E462"/>
    <mergeCell ref="P62:T62"/>
    <mergeCell ref="D99:E99"/>
    <mergeCell ref="P420:T420"/>
    <mergeCell ref="D397:E397"/>
    <mergeCell ref="P376:V376"/>
    <mergeCell ref="D310:E310"/>
    <mergeCell ref="D120:E120"/>
    <mergeCell ref="C509:H509"/>
    <mergeCell ref="A9:C9"/>
    <mergeCell ref="D202:E202"/>
    <mergeCell ref="A71:O72"/>
    <mergeCell ref="A179:Z179"/>
    <mergeCell ref="P112:T112"/>
    <mergeCell ref="P348:T348"/>
    <mergeCell ref="AB510:AB511"/>
    <mergeCell ref="A465:O466"/>
    <mergeCell ref="P323:T323"/>
    <mergeCell ref="A116:Z116"/>
    <mergeCell ref="D358:E358"/>
    <mergeCell ref="A327:Z327"/>
    <mergeCell ref="A156:Z156"/>
    <mergeCell ref="P32:V32"/>
    <mergeCell ref="P474:V474"/>
    <mergeCell ref="A155:Z155"/>
    <mergeCell ref="Q13:R13"/>
    <mergeCell ref="P339:V339"/>
    <mergeCell ref="P201:T201"/>
    <mergeCell ref="D389:E389"/>
    <mergeCell ref="A318:O319"/>
    <mergeCell ref="P176:T176"/>
    <mergeCell ref="D84:E84"/>
    <mergeCell ref="A450:O451"/>
    <mergeCell ref="P171:V171"/>
    <mergeCell ref="P121:V121"/>
    <mergeCell ref="I510:I511"/>
    <mergeCell ref="A467:Z467"/>
    <mergeCell ref="A296:Z296"/>
    <mergeCell ref="A461:Z461"/>
    <mergeCell ref="D288:E288"/>
    <mergeCell ref="P148:V148"/>
    <mergeCell ref="P130:T130"/>
    <mergeCell ref="P421:V421"/>
    <mergeCell ref="P190:T190"/>
    <mergeCell ref="D136:E136"/>
    <mergeCell ref="D434:E434"/>
    <mergeCell ref="P488:T488"/>
    <mergeCell ref="P240:V240"/>
    <mergeCell ref="D225:E225"/>
    <mergeCell ref="A399:O400"/>
    <mergeCell ref="D200:E200"/>
    <mergeCell ref="P359:T359"/>
    <mergeCell ref="A273:Z273"/>
    <mergeCell ref="D436:E436"/>
    <mergeCell ref="D292:E292"/>
    <mergeCell ref="P346:T346"/>
    <mergeCell ref="P502:V502"/>
    <mergeCell ref="P331:V331"/>
    <mergeCell ref="D83:E83"/>
    <mergeCell ref="S510:S511"/>
    <mergeCell ref="D441:E441"/>
    <mergeCell ref="P398:T398"/>
    <mergeCell ref="U510:U511"/>
    <mergeCell ref="A384:O385"/>
    <mergeCell ref="D368:E368"/>
    <mergeCell ref="P227:T227"/>
    <mergeCell ref="P106:T106"/>
    <mergeCell ref="P226:T226"/>
    <mergeCell ref="A294:O295"/>
    <mergeCell ref="P335:T335"/>
    <mergeCell ref="P269:T269"/>
    <mergeCell ref="D207:E207"/>
    <mergeCell ref="P462:T462"/>
    <mergeCell ref="D383:E383"/>
    <mergeCell ref="P164:T164"/>
    <mergeCell ref="D299:E299"/>
    <mergeCell ref="D370:E370"/>
    <mergeCell ref="A100:O101"/>
    <mergeCell ref="P405:V405"/>
    <mergeCell ref="A401:Z401"/>
    <mergeCell ref="P396:T396"/>
    <mergeCell ref="A341:Z341"/>
    <mergeCell ref="D317:E317"/>
    <mergeCell ref="P225:T225"/>
    <mergeCell ref="D146:E146"/>
    <mergeCell ref="A306:Z306"/>
    <mergeCell ref="D6:M6"/>
    <mergeCell ref="P175:T175"/>
    <mergeCell ref="P162:T162"/>
    <mergeCell ref="A231:O232"/>
    <mergeCell ref="P35:T35"/>
    <mergeCell ref="G17:G18"/>
    <mergeCell ref="A114:O115"/>
    <mergeCell ref="P111:T111"/>
    <mergeCell ref="P61:T61"/>
    <mergeCell ref="D227:E227"/>
    <mergeCell ref="P321:T321"/>
    <mergeCell ref="P125:T125"/>
    <mergeCell ref="M17:M18"/>
    <mergeCell ref="O17:O18"/>
    <mergeCell ref="D234:E234"/>
    <mergeCell ref="D163:E163"/>
    <mergeCell ref="D107:E107"/>
    <mergeCell ref="P136:T136"/>
    <mergeCell ref="AB17:AB18"/>
    <mergeCell ref="P271:V271"/>
    <mergeCell ref="P100:V100"/>
    <mergeCell ref="A388:Z388"/>
    <mergeCell ref="K17:K18"/>
    <mergeCell ref="A277:Z277"/>
    <mergeCell ref="P44:V44"/>
    <mergeCell ref="H5:M5"/>
    <mergeCell ref="P98:T98"/>
    <mergeCell ref="D212:E212"/>
    <mergeCell ref="P70:T70"/>
    <mergeCell ref="P228:T228"/>
    <mergeCell ref="D191:E191"/>
    <mergeCell ref="Y17:Y18"/>
    <mergeCell ref="U17:V17"/>
    <mergeCell ref="A8:C8"/>
    <mergeCell ref="A10:C10"/>
    <mergeCell ref="A21:Z21"/>
    <mergeCell ref="D17:E18"/>
    <mergeCell ref="A510:A511"/>
    <mergeCell ref="P212:T212"/>
    <mergeCell ref="AA17:AA18"/>
    <mergeCell ref="A377:Z377"/>
    <mergeCell ref="AC17:AC18"/>
    <mergeCell ref="H10:M10"/>
    <mergeCell ref="P101:V101"/>
    <mergeCell ref="A409:O410"/>
    <mergeCell ref="P472:T472"/>
    <mergeCell ref="D393:E393"/>
    <mergeCell ref="D89:E89"/>
    <mergeCell ref="P254:T254"/>
    <mergeCell ref="P147:V147"/>
    <mergeCell ref="P445:V445"/>
    <mergeCell ref="P251:T251"/>
    <mergeCell ref="A235:O236"/>
    <mergeCell ref="P343:T343"/>
    <mergeCell ref="D420:E420"/>
    <mergeCell ref="D199:E199"/>
    <mergeCell ref="D435:E435"/>
    <mergeCell ref="A404:O405"/>
    <mergeCell ref="D413:E413"/>
    <mergeCell ref="P345:T345"/>
    <mergeCell ref="D484:E484"/>
    <mergeCell ref="T510:T511"/>
    <mergeCell ref="P215:V215"/>
    <mergeCell ref="P393:T393"/>
    <mergeCell ref="V510:V511"/>
    <mergeCell ref="D374:E374"/>
    <mergeCell ref="A67:Z67"/>
    <mergeCell ref="A40:Z40"/>
    <mergeCell ref="P330:T330"/>
    <mergeCell ref="A82:Z82"/>
    <mergeCell ref="D140:E140"/>
    <mergeCell ref="D438:E438"/>
    <mergeCell ref="P395:T395"/>
    <mergeCell ref="A340:Z340"/>
    <mergeCell ref="D267:E267"/>
    <mergeCell ref="D425:E425"/>
    <mergeCell ref="D359:E359"/>
    <mergeCell ref="P96:T96"/>
    <mergeCell ref="A220:O221"/>
    <mergeCell ref="P261:T261"/>
    <mergeCell ref="P90:T90"/>
    <mergeCell ref="D198:E198"/>
    <mergeCell ref="D440:E440"/>
    <mergeCell ref="D269:E269"/>
    <mergeCell ref="D489:E489"/>
    <mergeCell ref="P477:T477"/>
    <mergeCell ref="D349:E349"/>
    <mergeCell ref="P86:V86"/>
    <mergeCell ref="P384:V384"/>
    <mergeCell ref="A38:Z38"/>
    <mergeCell ref="P207:T207"/>
    <mergeCell ref="P299:T299"/>
    <mergeCell ref="P172:V172"/>
    <mergeCell ref="P221:V221"/>
    <mergeCell ref="P326:V326"/>
    <mergeCell ref="P275:V275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80:O81"/>
    <mergeCell ref="A444:O445"/>
    <mergeCell ref="P274:T274"/>
    <mergeCell ref="D186:E186"/>
    <mergeCell ref="P84:T84"/>
    <mergeCell ref="J9:M9"/>
    <mergeCell ref="D348:E348"/>
    <mergeCell ref="P141:T141"/>
    <mergeCell ref="D62:E62"/>
    <mergeCell ref="A65:O66"/>
    <mergeCell ref="D56:E56"/>
    <mergeCell ref="P206:T206"/>
    <mergeCell ref="P448:T448"/>
    <mergeCell ref="D347:E347"/>
    <mergeCell ref="D176:E176"/>
    <mergeCell ref="D412:E412"/>
    <mergeCell ref="P220:V220"/>
    <mergeCell ref="D64:E64"/>
    <mergeCell ref="P441:T441"/>
    <mergeCell ref="H17:H18"/>
    <mergeCell ref="P27:T27"/>
    <mergeCell ref="V6:W9"/>
    <mergeCell ref="P22:T22"/>
    <mergeCell ref="P236:V236"/>
    <mergeCell ref="P92:V92"/>
    <mergeCell ref="A88:Z88"/>
    <mergeCell ref="D415:E415"/>
    <mergeCell ref="Z17:Z18"/>
    <mergeCell ref="D439:E439"/>
    <mergeCell ref="P505:V505"/>
    <mergeCell ref="P26:T26"/>
    <mergeCell ref="P324:T324"/>
    <mergeCell ref="D463:E463"/>
    <mergeCell ref="A270:O271"/>
    <mergeCell ref="P507:V507"/>
    <mergeCell ref="P338:V338"/>
    <mergeCell ref="P71:V71"/>
    <mergeCell ref="P313:V313"/>
    <mergeCell ref="P444:V444"/>
    <mergeCell ref="P500:V500"/>
    <mergeCell ref="P58:V58"/>
    <mergeCell ref="A94:Z94"/>
    <mergeCell ref="A367:Z367"/>
    <mergeCell ref="D61:E61"/>
    <mergeCell ref="D254:E254"/>
    <mergeCell ref="P231:V231"/>
    <mergeCell ref="A498:Z498"/>
    <mergeCell ref="P238:T238"/>
    <mergeCell ref="A183:Z183"/>
    <mergeCell ref="D346:E346"/>
    <mergeCell ref="P229:T229"/>
    <mergeCell ref="A419:Z419"/>
    <mergeCell ref="D477:E477"/>
    <mergeCell ref="J510:J511"/>
    <mergeCell ref="P256:V256"/>
    <mergeCell ref="P85:V85"/>
    <mergeCell ref="L510:L511"/>
    <mergeCell ref="D43:E43"/>
    <mergeCell ref="A145:Z145"/>
    <mergeCell ref="A272:Z272"/>
    <mergeCell ref="A406:Z406"/>
    <mergeCell ref="P385:V385"/>
    <mergeCell ref="A139:Z139"/>
    <mergeCell ref="P360:V360"/>
    <mergeCell ref="P489:T489"/>
    <mergeCell ref="P80:V80"/>
    <mergeCell ref="D74:E74"/>
    <mergeCell ref="D130:E130"/>
    <mergeCell ref="D201:E201"/>
    <mergeCell ref="D335:E335"/>
    <mergeCell ref="D68:E68"/>
    <mergeCell ref="A375:O376"/>
    <mergeCell ref="P245:T245"/>
    <mergeCell ref="P126:V126"/>
    <mergeCell ref="P224:T224"/>
    <mergeCell ref="P322:T322"/>
    <mergeCell ref="P260:T260"/>
    <mergeCell ref="T5:U5"/>
    <mergeCell ref="D119:E119"/>
    <mergeCell ref="P76:T76"/>
    <mergeCell ref="D190:E190"/>
    <mergeCell ref="P374:T374"/>
    <mergeCell ref="V5:W5"/>
    <mergeCell ref="D488:E488"/>
    <mergeCell ref="P294:V294"/>
    <mergeCell ref="D111:E111"/>
    <mergeCell ref="Q8:R8"/>
    <mergeCell ref="P69:T69"/>
    <mergeCell ref="P311:T311"/>
    <mergeCell ref="P140:T140"/>
    <mergeCell ref="P438:T438"/>
    <mergeCell ref="P267:T267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P163:T163"/>
    <mergeCell ref="D345:E345"/>
    <mergeCell ref="P318:V318"/>
    <mergeCell ref="P211:T211"/>
    <mergeCell ref="P89:T89"/>
    <mergeCell ref="P309:T309"/>
    <mergeCell ref="A13:M13"/>
    <mergeCell ref="A15:M15"/>
    <mergeCell ref="A153:O154"/>
    <mergeCell ref="P77:T77"/>
    <mergeCell ref="D125:E125"/>
    <mergeCell ref="P440:T440"/>
    <mergeCell ref="A418:Z418"/>
    <mergeCell ref="D283:E283"/>
    <mergeCell ref="P15:T16"/>
    <mergeCell ref="D456:E456"/>
    <mergeCell ref="A132:O133"/>
    <mergeCell ref="A325:O326"/>
    <mergeCell ref="D414:E414"/>
    <mergeCell ref="A275:O276"/>
    <mergeCell ref="P219:T219"/>
    <mergeCell ref="D162:E162"/>
    <mergeCell ref="D91:E91"/>
    <mergeCell ref="P210:T210"/>
    <mergeCell ref="D398:E398"/>
    <mergeCell ref="D454:E454"/>
    <mergeCell ref="P308:T308"/>
    <mergeCell ref="P185:T185"/>
    <mergeCell ref="D106:E106"/>
    <mergeCell ref="P283:T283"/>
    <mergeCell ref="P72:V72"/>
    <mergeCell ref="D391:E391"/>
    <mergeCell ref="P43:T43"/>
    <mergeCell ref="D328:E328"/>
    <mergeCell ref="P65:V65"/>
    <mergeCell ref="P263:V263"/>
    <mergeCell ref="A424:Z424"/>
    <mergeCell ref="D251:E251"/>
    <mergeCell ref="D63:E63"/>
    <mergeCell ref="D330:E330"/>
    <mergeCell ref="P304:V304"/>
    <mergeCell ref="P181:V181"/>
    <mergeCell ref="D96:E96"/>
    <mergeCell ref="D52:E52"/>
    <mergeCell ref="D27:E27"/>
    <mergeCell ref="A338:O339"/>
    <mergeCell ref="P208:T208"/>
    <mergeCell ref="D112:E112"/>
    <mergeCell ref="A5:C5"/>
    <mergeCell ref="A492:Z492"/>
    <mergeCell ref="A110:Z110"/>
    <mergeCell ref="A237:Z237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89:Z189"/>
    <mergeCell ref="A487:Z487"/>
    <mergeCell ref="P431:T431"/>
    <mergeCell ref="A17:A18"/>
    <mergeCell ref="C17:C18"/>
    <mergeCell ref="P358:T358"/>
    <mergeCell ref="D230:E230"/>
    <mergeCell ref="P380:V380"/>
    <mergeCell ref="D168:E168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167:T167"/>
    <mergeCell ref="A161:Z161"/>
    <mergeCell ref="D26:E26"/>
    <mergeCell ref="P403:T403"/>
    <mergeCell ref="P378:T378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133:V133"/>
    <mergeCell ref="D390:E390"/>
    <mergeCell ref="P127:V127"/>
    <mergeCell ref="A123:Z123"/>
    <mergeCell ref="Q9:R9"/>
    <mergeCell ref="P49:V49"/>
    <mergeCell ref="P36:V36"/>
    <mergeCell ref="P78:T78"/>
    <mergeCell ref="P465:V465"/>
    <mergeCell ref="D322:E322"/>
    <mergeCell ref="D260:E260"/>
    <mergeCell ref="Q11:R11"/>
    <mergeCell ref="D453:E453"/>
    <mergeCell ref="P417:V417"/>
    <mergeCell ref="P442:T442"/>
    <mergeCell ref="D448:E448"/>
    <mergeCell ref="D118:E118"/>
    <mergeCell ref="P53:T53"/>
    <mergeCell ref="F9:G9"/>
    <mergeCell ref="D167:E167"/>
    <mergeCell ref="P289:T289"/>
    <mergeCell ref="D403:E403"/>
    <mergeCell ref="P68:T68"/>
    <mergeCell ref="A312:O313"/>
    <mergeCell ref="P353:T353"/>
    <mergeCell ref="D169:E169"/>
    <mergeCell ref="P204:V204"/>
    <mergeCell ref="A134:Z134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456:T456"/>
    <mergeCell ref="P114:V114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P59:V59"/>
    <mergeCell ref="D1:F1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416:O417"/>
    <mergeCell ref="D329:E329"/>
    <mergeCell ref="X510:X511"/>
    <mergeCell ref="P402:T402"/>
    <mergeCell ref="A485:O486"/>
    <mergeCell ref="Z510:Z511"/>
    <mergeCell ref="D301:E301"/>
    <mergeCell ref="D274:E274"/>
    <mergeCell ref="D245:E245"/>
    <mergeCell ref="D224:E224"/>
    <mergeCell ref="A468:Z468"/>
    <mergeCell ref="P268:T268"/>
    <mergeCell ref="P230:T230"/>
    <mergeCell ref="C510:C511"/>
    <mergeCell ref="E510:E511"/>
    <mergeCell ref="P479:T479"/>
    <mergeCell ref="D229:E229"/>
    <mergeCell ref="P493:T493"/>
    <mergeCell ref="K510:K511"/>
    <mergeCell ref="M510:M511"/>
    <mergeCell ref="A265:Z265"/>
    <mergeCell ref="P303:T303"/>
    <mergeCell ref="A357:Z357"/>
    <mergeCell ref="P486:V486"/>
    <mergeCell ref="D396:E396"/>
    <mergeCell ref="A502:O507"/>
    <mergeCell ref="Y510:Y511"/>
    <mergeCell ref="D69:E69"/>
    <mergeCell ref="D354:E354"/>
    <mergeCell ref="P460:V460"/>
    <mergeCell ref="P177:V177"/>
    <mergeCell ref="P33:V33"/>
    <mergeCell ref="P475:V475"/>
    <mergeCell ref="P264:V264"/>
    <mergeCell ref="P93:V93"/>
    <mergeCell ref="A387:Z387"/>
    <mergeCell ref="A287:Z287"/>
    <mergeCell ref="A452:Z452"/>
    <mergeCell ref="A281:Z281"/>
    <mergeCell ref="P399:V399"/>
    <mergeCell ref="A87:Z87"/>
    <mergeCell ref="D316:E316"/>
    <mergeCell ref="D443:E443"/>
    <mergeCell ref="D210:E210"/>
    <mergeCell ref="A421:O422"/>
    <mergeCell ref="D308:E308"/>
    <mergeCell ref="A46:Z46"/>
    <mergeCell ref="P337:T337"/>
    <mergeCell ref="D209:E209"/>
    <mergeCell ref="P188:V188"/>
    <mergeCell ref="B510:B511"/>
    <mergeCell ref="P480:V480"/>
    <mergeCell ref="P280:V280"/>
    <mergeCell ref="D510:D511"/>
    <mergeCell ref="P109:V109"/>
    <mergeCell ref="H1:Q1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D432:E432"/>
    <mergeCell ref="A108:O109"/>
    <mergeCell ref="D117:E117"/>
    <mergeCell ref="A239:O240"/>
    <mergeCell ref="P413:T413"/>
    <mergeCell ref="P242:T242"/>
    <mergeCell ref="D353:E353"/>
    <mergeCell ref="D55:E55"/>
    <mergeCell ref="D30:E30"/>
    <mergeCell ref="D5:E5"/>
    <mergeCell ref="W510:W511"/>
    <mergeCell ref="A144:Z144"/>
    <mergeCell ref="A386:Z386"/>
    <mergeCell ref="D378:E378"/>
    <mergeCell ref="D7:M7"/>
    <mergeCell ref="A373:Z373"/>
    <mergeCell ref="D79:E79"/>
    <mergeCell ref="P394:T394"/>
    <mergeCell ref="A380:O381"/>
    <mergeCell ref="D315:E315"/>
    <mergeCell ref="D442:E442"/>
    <mergeCell ref="D302:E302"/>
    <mergeCell ref="A159:O160"/>
    <mergeCell ref="P29:T29"/>
    <mergeCell ref="P458:T458"/>
    <mergeCell ref="D379:E379"/>
    <mergeCell ref="D208:E208"/>
    <mergeCell ref="D8:M8"/>
    <mergeCell ref="P485:V485"/>
    <mergeCell ref="D300:E300"/>
    <mergeCell ref="P279:V279"/>
    <mergeCell ref="P108:V108"/>
    <mergeCell ref="P31:T31"/>
    <mergeCell ref="P473:T473"/>
    <mergeCell ref="A50:Z50"/>
    <mergeCell ref="W17:W18"/>
    <mergeCell ref="P503:V503"/>
    <mergeCell ref="P332:V332"/>
    <mergeCell ref="A331:O332"/>
    <mergeCell ref="P459:V459"/>
    <mergeCell ref="P234:T234"/>
    <mergeCell ref="P325:V325"/>
    <mergeCell ref="P154:V154"/>
    <mergeCell ref="A459:O460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D303:E303"/>
    <mergeCell ref="P453:T453"/>
    <mergeCell ref="P42:T42"/>
    <mergeCell ref="A32:O33"/>
    <mergeCell ref="A474:O475"/>
    <mergeCell ref="D290:E290"/>
    <mergeCell ref="D479:E479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D494:E494"/>
    <mergeCell ref="A92:O93"/>
    <mergeCell ref="P252:T252"/>
    <mergeCell ref="D124:E124"/>
    <mergeCell ref="D195:E195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R1:T1"/>
    <mergeCell ref="P150:T150"/>
    <mergeCell ref="P28:T28"/>
    <mergeCell ref="P392:T392"/>
    <mergeCell ref="D307:E307"/>
    <mergeCell ref="P457:T457"/>
    <mergeCell ref="P115:V115"/>
    <mergeCell ref="P165:T165"/>
    <mergeCell ref="P432:T432"/>
    <mergeCell ref="P400:V400"/>
    <mergeCell ref="D98:E98"/>
    <mergeCell ref="P152:T152"/>
    <mergeCell ref="P30:T30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A205:Z205"/>
    <mergeCell ref="A350:O351"/>
    <mergeCell ref="P391:T391"/>
    <mergeCell ref="D70:E70"/>
    <mergeCell ref="D499:E499"/>
    <mergeCell ref="D238:E238"/>
    <mergeCell ref="P328:T328"/>
    <mergeCell ref="P213:T213"/>
    <mergeCell ref="D78:E78"/>
    <mergeCell ref="P455:T455"/>
    <mergeCell ref="D363:E363"/>
    <mergeCell ref="T509:U509"/>
    <mergeCell ref="P504:V504"/>
    <mergeCell ref="P79:T79"/>
    <mergeCell ref="D473:E473"/>
    <mergeCell ref="P244:T244"/>
    <mergeCell ref="P437:T437"/>
    <mergeCell ref="P315:T315"/>
    <mergeCell ref="P302:T302"/>
    <mergeCell ref="D174:E174"/>
    <mergeCell ref="D472:E472"/>
    <mergeCell ref="A352:Z352"/>
    <mergeCell ref="P451:V451"/>
    <mergeCell ref="P466:V466"/>
    <mergeCell ref="D289:E289"/>
    <mergeCell ref="P159:V159"/>
    <mergeCell ref="A149:Z149"/>
    <mergeCell ref="P209:T209"/>
    <mergeCell ref="P471:T471"/>
    <mergeCell ref="P259:T259"/>
    <mergeCell ref="A282:Z282"/>
    <mergeCell ref="P464:T464"/>
    <mergeCell ref="A187:O188"/>
    <mergeCell ref="D211:E211"/>
    <mergeCell ref="P168:T168"/>
    <mergeCell ref="P97:T97"/>
    <mergeCell ref="D158:E158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9"/>
    </row>
    <row r="3" spans="2:8" x14ac:dyDescent="0.2">
      <c r="B3" s="51" t="s">
        <v>779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780</v>
      </c>
      <c r="D6" s="51" t="s">
        <v>781</v>
      </c>
      <c r="E6" s="51"/>
    </row>
    <row r="8" spans="2:8" x14ac:dyDescent="0.2">
      <c r="B8" s="51" t="s">
        <v>19</v>
      </c>
      <c r="C8" s="51" t="s">
        <v>780</v>
      </c>
      <c r="D8" s="51"/>
      <c r="E8" s="51"/>
    </row>
    <row r="10" spans="2:8" x14ac:dyDescent="0.2">
      <c r="B10" s="51" t="s">
        <v>782</v>
      </c>
      <c r="C10" s="51"/>
      <c r="D10" s="51"/>
      <c r="E10" s="51"/>
    </row>
    <row r="11" spans="2:8" x14ac:dyDescent="0.2">
      <c r="B11" s="51" t="s">
        <v>783</v>
      </c>
      <c r="C11" s="51"/>
      <c r="D11" s="51"/>
      <c r="E11" s="51"/>
    </row>
    <row r="12" spans="2:8" x14ac:dyDescent="0.2">
      <c r="B12" s="51" t="s">
        <v>784</v>
      </c>
      <c r="C12" s="51"/>
      <c r="D12" s="51"/>
      <c r="E12" s="51"/>
    </row>
    <row r="13" spans="2:8" x14ac:dyDescent="0.2">
      <c r="B13" s="51" t="s">
        <v>785</v>
      </c>
      <c r="C13" s="51"/>
      <c r="D13" s="51"/>
      <c r="E13" s="51"/>
    </row>
    <row r="14" spans="2:8" x14ac:dyDescent="0.2">
      <c r="B14" s="51" t="s">
        <v>786</v>
      </c>
      <c r="C14" s="51"/>
      <c r="D14" s="51"/>
      <c r="E14" s="51"/>
    </row>
    <row r="15" spans="2:8" x14ac:dyDescent="0.2">
      <c r="B15" s="51" t="s">
        <v>787</v>
      </c>
      <c r="C15" s="51"/>
      <c r="D15" s="51"/>
      <c r="E15" s="51"/>
    </row>
    <row r="16" spans="2:8" x14ac:dyDescent="0.2">
      <c r="B16" s="51" t="s">
        <v>788</v>
      </c>
      <c r="C16" s="51"/>
      <c r="D16" s="51"/>
      <c r="E16" s="51"/>
    </row>
    <row r="17" spans="2:5" x14ac:dyDescent="0.2">
      <c r="B17" s="51" t="s">
        <v>789</v>
      </c>
      <c r="C17" s="51"/>
      <c r="D17" s="51"/>
      <c r="E17" s="51"/>
    </row>
    <row r="18" spans="2:5" x14ac:dyDescent="0.2">
      <c r="B18" s="51" t="s">
        <v>790</v>
      </c>
      <c r="C18" s="51"/>
      <c r="D18" s="51"/>
      <c r="E18" s="51"/>
    </row>
    <row r="19" spans="2:5" x14ac:dyDescent="0.2">
      <c r="B19" s="51" t="s">
        <v>791</v>
      </c>
      <c r="C19" s="51"/>
      <c r="D19" s="51"/>
      <c r="E19" s="51"/>
    </row>
    <row r="20" spans="2:5" x14ac:dyDescent="0.2">
      <c r="B20" s="51" t="s">
        <v>792</v>
      </c>
      <c r="C20" s="51"/>
      <c r="D20" s="51"/>
      <c r="E20" s="51"/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2025-08-29T15:41:53Z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