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6888DDF-9A35-4ABF-B9EE-9E9E5E1ADD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Y411" i="1" s="1"/>
  <c r="P410" i="1"/>
  <c r="X407" i="1"/>
  <c r="X406" i="1"/>
  <c r="BO405" i="1"/>
  <c r="BM405" i="1"/>
  <c r="Y405" i="1"/>
  <c r="BP405" i="1" s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BP381" i="1" s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T516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K516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Z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A10" i="1" s="1"/>
  <c r="D7" i="1"/>
  <c r="Q6" i="1"/>
  <c r="P2" i="1"/>
  <c r="BP166" i="1" l="1"/>
  <c r="BN166" i="1"/>
  <c r="Z166" i="1"/>
  <c r="BP197" i="1"/>
  <c r="BN197" i="1"/>
  <c r="Z197" i="1"/>
  <c r="BP252" i="1"/>
  <c r="BN252" i="1"/>
  <c r="Z252" i="1"/>
  <c r="BP300" i="1"/>
  <c r="BN300" i="1"/>
  <c r="Z300" i="1"/>
  <c r="BP324" i="1"/>
  <c r="BN324" i="1"/>
  <c r="Z324" i="1"/>
  <c r="Y387" i="1"/>
  <c r="Y386" i="1"/>
  <c r="BP385" i="1"/>
  <c r="BN385" i="1"/>
  <c r="Z385" i="1"/>
  <c r="Z386" i="1" s="1"/>
  <c r="BP391" i="1"/>
  <c r="BN391" i="1"/>
  <c r="Z391" i="1"/>
  <c r="BP439" i="1"/>
  <c r="BN439" i="1"/>
  <c r="Z439" i="1"/>
  <c r="BP456" i="1"/>
  <c r="BN456" i="1"/>
  <c r="Z456" i="1"/>
  <c r="Y479" i="1"/>
  <c r="Y478" i="1"/>
  <c r="BP474" i="1"/>
  <c r="BN474" i="1"/>
  <c r="Z474" i="1"/>
  <c r="BP476" i="1"/>
  <c r="BN476" i="1"/>
  <c r="Z476" i="1"/>
  <c r="BP488" i="1"/>
  <c r="BN488" i="1"/>
  <c r="Z488" i="1"/>
  <c r="X507" i="1"/>
  <c r="X510" i="1"/>
  <c r="Z26" i="1"/>
  <c r="BN26" i="1"/>
  <c r="Z61" i="1"/>
  <c r="BN61" i="1"/>
  <c r="Z79" i="1"/>
  <c r="BN79" i="1"/>
  <c r="Z99" i="1"/>
  <c r="BN99" i="1"/>
  <c r="Z118" i="1"/>
  <c r="BN118" i="1"/>
  <c r="Y147" i="1"/>
  <c r="BP146" i="1"/>
  <c r="BN146" i="1"/>
  <c r="Z146" i="1"/>
  <c r="Z147" i="1" s="1"/>
  <c r="BP150" i="1"/>
  <c r="BN150" i="1"/>
  <c r="Z150" i="1"/>
  <c r="BP176" i="1"/>
  <c r="BN176" i="1"/>
  <c r="Z176" i="1"/>
  <c r="Y216" i="1"/>
  <c r="BP209" i="1"/>
  <c r="BN209" i="1"/>
  <c r="Z209" i="1"/>
  <c r="BP290" i="1"/>
  <c r="BN290" i="1"/>
  <c r="Z290" i="1"/>
  <c r="BP310" i="1"/>
  <c r="BN310" i="1"/>
  <c r="Z310" i="1"/>
  <c r="BP347" i="1"/>
  <c r="BN347" i="1"/>
  <c r="Z347" i="1"/>
  <c r="BP416" i="1"/>
  <c r="BN416" i="1"/>
  <c r="Z416" i="1"/>
  <c r="BP444" i="1"/>
  <c r="BN444" i="1"/>
  <c r="Z444" i="1"/>
  <c r="BP466" i="1"/>
  <c r="BN466" i="1"/>
  <c r="Z466" i="1"/>
  <c r="BP475" i="1"/>
  <c r="BN475" i="1"/>
  <c r="Z475" i="1"/>
  <c r="BP477" i="1"/>
  <c r="BN477" i="1"/>
  <c r="Z477" i="1"/>
  <c r="Y490" i="1"/>
  <c r="Y489" i="1"/>
  <c r="BP487" i="1"/>
  <c r="BN487" i="1"/>
  <c r="Z487" i="1"/>
  <c r="Y127" i="1"/>
  <c r="G516" i="1"/>
  <c r="Y153" i="1"/>
  <c r="Y327" i="1"/>
  <c r="Y484" i="1"/>
  <c r="Y494" i="1"/>
  <c r="BP269" i="1"/>
  <c r="BN269" i="1"/>
  <c r="Z269" i="1"/>
  <c r="Y306" i="1"/>
  <c r="BP298" i="1"/>
  <c r="BN298" i="1"/>
  <c r="Z298" i="1"/>
  <c r="Y314" i="1"/>
  <c r="BP308" i="1"/>
  <c r="BN308" i="1"/>
  <c r="Z308" i="1"/>
  <c r="BP318" i="1"/>
  <c r="BN318" i="1"/>
  <c r="Z318" i="1"/>
  <c r="BP345" i="1"/>
  <c r="BN345" i="1"/>
  <c r="Z345" i="1"/>
  <c r="BP371" i="1"/>
  <c r="BN371" i="1"/>
  <c r="Z371" i="1"/>
  <c r="BP397" i="1"/>
  <c r="BN397" i="1"/>
  <c r="Z397" i="1"/>
  <c r="BP399" i="1"/>
  <c r="BN399" i="1"/>
  <c r="Z399" i="1"/>
  <c r="Y418" i="1"/>
  <c r="BP414" i="1"/>
  <c r="BN414" i="1"/>
  <c r="Z414" i="1"/>
  <c r="BP437" i="1"/>
  <c r="BN437" i="1"/>
  <c r="Z437" i="1"/>
  <c r="BP442" i="1"/>
  <c r="BN442" i="1"/>
  <c r="Z442" i="1"/>
  <c r="BP452" i="1"/>
  <c r="BN452" i="1"/>
  <c r="Z452" i="1"/>
  <c r="BP462" i="1"/>
  <c r="BN462" i="1"/>
  <c r="Z462" i="1"/>
  <c r="BP498" i="1"/>
  <c r="BN498" i="1"/>
  <c r="Z498" i="1"/>
  <c r="B516" i="1"/>
  <c r="X508" i="1"/>
  <c r="X509" i="1" s="1"/>
  <c r="X506" i="1"/>
  <c r="Y33" i="1"/>
  <c r="Z28" i="1"/>
  <c r="BN28" i="1"/>
  <c r="Z42" i="1"/>
  <c r="BN42" i="1"/>
  <c r="D516" i="1"/>
  <c r="Y66" i="1"/>
  <c r="Z63" i="1"/>
  <c r="BN63" i="1"/>
  <c r="Z69" i="1"/>
  <c r="BN69" i="1"/>
  <c r="Y80" i="1"/>
  <c r="Z77" i="1"/>
  <c r="BN77" i="1"/>
  <c r="Z83" i="1"/>
  <c r="BN83" i="1"/>
  <c r="BP83" i="1"/>
  <c r="Y86" i="1"/>
  <c r="E516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1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Z199" i="1"/>
  <c r="BN199" i="1"/>
  <c r="Z207" i="1"/>
  <c r="BN207" i="1"/>
  <c r="Z211" i="1"/>
  <c r="BN211" i="1"/>
  <c r="Y247" i="1"/>
  <c r="Z245" i="1"/>
  <c r="BN245" i="1"/>
  <c r="Z254" i="1"/>
  <c r="BN254" i="1"/>
  <c r="BP261" i="1"/>
  <c r="BN261" i="1"/>
  <c r="Z261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BP393" i="1"/>
  <c r="BN393" i="1"/>
  <c r="Z393" i="1"/>
  <c r="Y447" i="1"/>
  <c r="BP434" i="1"/>
  <c r="BN434" i="1"/>
  <c r="Z434" i="1"/>
  <c r="BP441" i="1"/>
  <c r="BN441" i="1"/>
  <c r="Z441" i="1"/>
  <c r="BP446" i="1"/>
  <c r="BN446" i="1"/>
  <c r="Z446" i="1"/>
  <c r="Y463" i="1"/>
  <c r="BP458" i="1"/>
  <c r="BN458" i="1"/>
  <c r="Z458" i="1"/>
  <c r="Y500" i="1"/>
  <c r="Y499" i="1"/>
  <c r="BP497" i="1"/>
  <c r="BN497" i="1"/>
  <c r="Z497" i="1"/>
  <c r="Z499" i="1" s="1"/>
  <c r="R516" i="1"/>
  <c r="Y305" i="1"/>
  <c r="Y313" i="1"/>
  <c r="Y320" i="1"/>
  <c r="S516" i="1"/>
  <c r="U516" i="1"/>
  <c r="Y402" i="1"/>
  <c r="Y464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Z64" i="1"/>
  <c r="BN64" i="1"/>
  <c r="Y65" i="1"/>
  <c r="BP76" i="1"/>
  <c r="BN76" i="1"/>
  <c r="Z76" i="1"/>
  <c r="H9" i="1"/>
  <c r="Z22" i="1"/>
  <c r="Z23" i="1" s="1"/>
  <c r="BN22" i="1"/>
  <c r="BP22" i="1"/>
  <c r="Y23" i="1"/>
  <c r="Y45" i="1"/>
  <c r="Z53" i="1"/>
  <c r="BN53" i="1"/>
  <c r="Z55" i="1"/>
  <c r="BN55" i="1"/>
  <c r="Z57" i="1"/>
  <c r="BN57" i="1"/>
  <c r="Y58" i="1"/>
  <c r="Y71" i="1"/>
  <c r="BP68" i="1"/>
  <c r="BN68" i="1"/>
  <c r="BP70" i="1"/>
  <c r="BN70" i="1"/>
  <c r="Z70" i="1"/>
  <c r="Z71" i="1" s="1"/>
  <c r="Y72" i="1"/>
  <c r="Y81" i="1"/>
  <c r="BP74" i="1"/>
  <c r="BN74" i="1"/>
  <c r="Z74" i="1"/>
  <c r="BP78" i="1"/>
  <c r="BN78" i="1"/>
  <c r="Z78" i="1"/>
  <c r="Z84" i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BN218" i="1"/>
  <c r="BP218" i="1"/>
  <c r="Y221" i="1"/>
  <c r="Z225" i="1"/>
  <c r="BN225" i="1"/>
  <c r="Z227" i="1"/>
  <c r="BN227" i="1"/>
  <c r="Z229" i="1"/>
  <c r="BN229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93" i="1"/>
  <c r="Y132" i="1"/>
  <c r="Z219" i="1"/>
  <c r="BN219" i="1"/>
  <c r="Z224" i="1"/>
  <c r="BN224" i="1"/>
  <c r="BP224" i="1"/>
  <c r="Z226" i="1"/>
  <c r="BN226" i="1"/>
  <c r="Z228" i="1"/>
  <c r="BN228" i="1"/>
  <c r="Z230" i="1"/>
  <c r="BN230" i="1"/>
  <c r="Y231" i="1"/>
  <c r="BP246" i="1"/>
  <c r="BN246" i="1"/>
  <c r="Z246" i="1"/>
  <c r="Y248" i="1"/>
  <c r="L516" i="1"/>
  <c r="Y256" i="1"/>
  <c r="BP251" i="1"/>
  <c r="BN251" i="1"/>
  <c r="Z251" i="1"/>
  <c r="BP255" i="1"/>
  <c r="BN255" i="1"/>
  <c r="Z255" i="1"/>
  <c r="Y257" i="1"/>
  <c r="M516" i="1"/>
  <c r="Y265" i="1"/>
  <c r="Y264" i="1"/>
  <c r="BP260" i="1"/>
  <c r="BN260" i="1"/>
  <c r="Z260" i="1"/>
  <c r="BP263" i="1"/>
  <c r="BN263" i="1"/>
  <c r="Z263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Z295" i="1" s="1"/>
  <c r="BN289" i="1"/>
  <c r="BP289" i="1"/>
  <c r="Z291" i="1"/>
  <c r="BN291" i="1"/>
  <c r="Z293" i="1"/>
  <c r="BN293" i="1"/>
  <c r="Y296" i="1"/>
  <c r="Z299" i="1"/>
  <c r="Z305" i="1" s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BN354" i="1"/>
  <c r="BP354" i="1"/>
  <c r="Y357" i="1"/>
  <c r="Z360" i="1"/>
  <c r="BN360" i="1"/>
  <c r="Y361" i="1"/>
  <c r="Z364" i="1"/>
  <c r="Z365" i="1" s="1"/>
  <c r="BN364" i="1"/>
  <c r="BP364" i="1"/>
  <c r="Y365" i="1"/>
  <c r="Y374" i="1"/>
  <c r="Y378" i="1"/>
  <c r="Z381" i="1"/>
  <c r="BN381" i="1"/>
  <c r="Y382" i="1"/>
  <c r="Z405" i="1"/>
  <c r="BN405" i="1"/>
  <c r="Y406" i="1"/>
  <c r="Z410" i="1"/>
  <c r="Z411" i="1" s="1"/>
  <c r="BN410" i="1"/>
  <c r="BP410" i="1"/>
  <c r="BP415" i="1"/>
  <c r="BN415" i="1"/>
  <c r="Z415" i="1"/>
  <c r="BP435" i="1"/>
  <c r="BN435" i="1"/>
  <c r="Z435" i="1"/>
  <c r="BP438" i="1"/>
  <c r="BN438" i="1"/>
  <c r="Z438" i="1"/>
  <c r="BP443" i="1"/>
  <c r="BN443" i="1"/>
  <c r="Z443" i="1"/>
  <c r="BP451" i="1"/>
  <c r="BN451" i="1"/>
  <c r="Z451" i="1"/>
  <c r="BP459" i="1"/>
  <c r="BN459" i="1"/>
  <c r="Z459" i="1"/>
  <c r="BP467" i="1"/>
  <c r="BN467" i="1"/>
  <c r="Z467" i="1"/>
  <c r="Y272" i="1"/>
  <c r="Y277" i="1"/>
  <c r="Y286" i="1"/>
  <c r="Y295" i="1"/>
  <c r="Y340" i="1"/>
  <c r="Y352" i="1"/>
  <c r="Z355" i="1"/>
  <c r="BN355" i="1"/>
  <c r="Z359" i="1"/>
  <c r="Z361" i="1" s="1"/>
  <c r="BN359" i="1"/>
  <c r="BP359" i="1"/>
  <c r="Z370" i="1"/>
  <c r="BN370" i="1"/>
  <c r="Z372" i="1"/>
  <c r="BN372" i="1"/>
  <c r="Y373" i="1"/>
  <c r="Z376" i="1"/>
  <c r="Z377" i="1" s="1"/>
  <c r="BN376" i="1"/>
  <c r="BP376" i="1"/>
  <c r="Z380" i="1"/>
  <c r="BN380" i="1"/>
  <c r="BP380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W516" i="1"/>
  <c r="Y412" i="1"/>
  <c r="BP417" i="1"/>
  <c r="BN417" i="1"/>
  <c r="Z417" i="1"/>
  <c r="Y419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54" i="1"/>
  <c r="Y453" i="1"/>
  <c r="BP457" i="1"/>
  <c r="BN457" i="1"/>
  <c r="Z457" i="1"/>
  <c r="BP461" i="1"/>
  <c r="BN461" i="1"/>
  <c r="Z461" i="1"/>
  <c r="Y469" i="1"/>
  <c r="Y470" i="1"/>
  <c r="Y485" i="1"/>
  <c r="Y495" i="1"/>
  <c r="Y505" i="1"/>
  <c r="AA516" i="1"/>
  <c r="Z468" i="1"/>
  <c r="BN468" i="1"/>
  <c r="Z481" i="1"/>
  <c r="BN481" i="1"/>
  <c r="BP481" i="1"/>
  <c r="Z482" i="1"/>
  <c r="BN482" i="1"/>
  <c r="Z483" i="1"/>
  <c r="BN483" i="1"/>
  <c r="Z492" i="1"/>
  <c r="BN492" i="1"/>
  <c r="BP492" i="1"/>
  <c r="Z493" i="1"/>
  <c r="BN493" i="1"/>
  <c r="Z503" i="1"/>
  <c r="Z504" i="1" s="1"/>
  <c r="BN503" i="1"/>
  <c r="BP503" i="1"/>
  <c r="Y504" i="1"/>
  <c r="Z478" i="1" l="1"/>
  <c r="Z469" i="1"/>
  <c r="Z489" i="1"/>
  <c r="Z203" i="1"/>
  <c r="Z65" i="1"/>
  <c r="Z484" i="1"/>
  <c r="Z463" i="1"/>
  <c r="Z401" i="1"/>
  <c r="Z382" i="1"/>
  <c r="Z373" i="1"/>
  <c r="Z453" i="1"/>
  <c r="Z418" i="1"/>
  <c r="Z313" i="1"/>
  <c r="Z247" i="1"/>
  <c r="Z171" i="1"/>
  <c r="Z85" i="1"/>
  <c r="Z32" i="1"/>
  <c r="Y510" i="1"/>
  <c r="Y507" i="1"/>
  <c r="Z494" i="1"/>
  <c r="Z447" i="1"/>
  <c r="Z356" i="1"/>
  <c r="Z351" i="1"/>
  <c r="Z339" i="1"/>
  <c r="Z332" i="1"/>
  <c r="Z326" i="1"/>
  <c r="Z264" i="1"/>
  <c r="Z256" i="1"/>
  <c r="Z231" i="1"/>
  <c r="Z220" i="1"/>
  <c r="Z215" i="1"/>
  <c r="Z80" i="1"/>
  <c r="Y508" i="1"/>
  <c r="Z58" i="1"/>
  <c r="Z44" i="1"/>
  <c r="Y506" i="1"/>
  <c r="Z511" i="1" l="1"/>
  <c r="Y509" i="1"/>
</calcChain>
</file>

<file path=xl/sharedStrings.xml><?xml version="1.0" encoding="utf-8"?>
<sst xmlns="http://schemas.openxmlformats.org/spreadsheetml/2006/main" count="2249" uniqueCount="809">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</sst>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X512" sqref="X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45877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Пятница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21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6"/>
      <c r="R10" s="727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7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692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82" t="s">
        <v>51</v>
      </c>
      <c r="V17" s="586"/>
      <c r="W17" s="601" t="s">
        <v>52</v>
      </c>
      <c r="X17" s="601" t="s">
        <v>53</v>
      </c>
      <c r="Y17" s="886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63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101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320</v>
      </c>
      <c r="Y42" s="560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1">
        <f>IFERROR(X41/H41,"0")+IFERROR(X42/H42,"0")+IFERROR(X43/H43,"0")</f>
        <v>80</v>
      </c>
      <c r="Y44" s="561">
        <f>IFERROR(Y41/H41,"0")+IFERROR(Y42/H42,"0")+IFERROR(Y43/H43,"0")</f>
        <v>80</v>
      </c>
      <c r="Z44" s="561">
        <f>IFERROR(IF(Z41="",0,Z41),"0")+IFERROR(IF(Z42="",0,Z42),"0")+IFERROR(IF(Z43="",0,Z43),"0")</f>
        <v>0.72160000000000002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1">
        <f>IFERROR(SUM(X41:X43),"0")</f>
        <v>320</v>
      </c>
      <c r="Y45" s="561">
        <f>IFERROR(SUM(Y41:Y43),"0")</f>
        <v>320</v>
      </c>
      <c r="Z45" s="37"/>
      <c r="AA45" s="562"/>
      <c r="AB45" s="562"/>
      <c r="AC45" s="562"/>
    </row>
    <row r="46" spans="1:68" ht="14.25" customHeight="1" x14ac:dyDescent="0.25">
      <c r="A46" s="574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1350</v>
      </c>
      <c r="Y57" s="560">
        <f t="shared" si="6"/>
        <v>1350</v>
      </c>
      <c r="Z57" s="36">
        <f>IFERROR(IF(Y57=0,"",ROUNDUP(Y57/H57,0)*0.00902),"")</f>
        <v>2.706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1413</v>
      </c>
      <c r="BN57" s="64">
        <f t="shared" si="8"/>
        <v>1413</v>
      </c>
      <c r="BO57" s="64">
        <f t="shared" si="9"/>
        <v>2.2727272727272729</v>
      </c>
      <c r="BP57" s="64">
        <f t="shared" si="10"/>
        <v>2.2727272727272729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1">
        <f>IFERROR(X52/H52,"0")+IFERROR(X53/H53,"0")+IFERROR(X54/H54,"0")+IFERROR(X55/H55,"0")+IFERROR(X56/H56,"0")+IFERROR(X57/H57,"0")</f>
        <v>300</v>
      </c>
      <c r="Y58" s="561">
        <f>IFERROR(Y52/H52,"0")+IFERROR(Y53/H53,"0")+IFERROR(Y54/H54,"0")+IFERROR(Y55/H55,"0")+IFERROR(Y56/H56,"0")+IFERROR(Y57/H57,"0")</f>
        <v>300</v>
      </c>
      <c r="Z58" s="561">
        <f>IFERROR(IF(Z52="",0,Z52),"0")+IFERROR(IF(Z53="",0,Z53),"0")+IFERROR(IF(Z54="",0,Z54),"0")+IFERROR(IF(Z55="",0,Z55),"0")+IFERROR(IF(Z56="",0,Z56),"0")+IFERROR(IF(Z57="",0,Z57),"0")</f>
        <v>2.706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1">
        <f>IFERROR(SUM(X52:X57),"0")</f>
        <v>1350</v>
      </c>
      <c r="Y59" s="561">
        <f>IFERROR(SUM(Y52:Y57),"0")</f>
        <v>1350</v>
      </c>
      <c r="Z59" s="37"/>
      <c r="AA59" s="562"/>
      <c r="AB59" s="562"/>
      <c r="AC59" s="562"/>
    </row>
    <row r="60" spans="1:68" ht="14.25" customHeight="1" x14ac:dyDescent="0.25">
      <c r="A60" s="574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900</v>
      </c>
      <c r="Y91" s="560">
        <f>IFERROR(IF(X91="",0,CEILING((X91/$H91),1)*$H91),"")</f>
        <v>900</v>
      </c>
      <c r="Z91" s="36">
        <f>IFERROR(IF(Y91=0,"",ROUNDUP(Y91/H91,0)*0.00902),"")</f>
        <v>1.804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942</v>
      </c>
      <c r="BN91" s="64">
        <f>IFERROR(Y91*I91/H91,"0")</f>
        <v>942</v>
      </c>
      <c r="BO91" s="64">
        <f>IFERROR(1/J91*(X91/H91),"0")</f>
        <v>1.5151515151515151</v>
      </c>
      <c r="BP91" s="64">
        <f>IFERROR(1/J91*(Y91/H91),"0")</f>
        <v>1.5151515151515151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1">
        <f>IFERROR(X89/H89,"0")+IFERROR(X90/H90,"0")+IFERROR(X91/H91,"0")</f>
        <v>200</v>
      </c>
      <c r="Y92" s="561">
        <f>IFERROR(Y89/H89,"0")+IFERROR(Y90/H90,"0")+IFERROR(Y91/H91,"0")</f>
        <v>200</v>
      </c>
      <c r="Z92" s="561">
        <f>IFERROR(IF(Z89="",0,Z89),"0")+IFERROR(IF(Z90="",0,Z90),"0")+IFERROR(IF(Z91="",0,Z91),"0")</f>
        <v>1.804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1">
        <f>IFERROR(SUM(X89:X91),"0")</f>
        <v>900</v>
      </c>
      <c r="Y93" s="561">
        <f>IFERROR(SUM(Y89:Y91),"0")</f>
        <v>900</v>
      </c>
      <c r="Z93" s="37"/>
      <c r="AA93" s="562"/>
      <c r="AB93" s="562"/>
      <c r="AC93" s="562"/>
    </row>
    <row r="94" spans="1:68" ht="14.25" customHeight="1" x14ac:dyDescent="0.25">
      <c r="A94" s="574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9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72</v>
      </c>
      <c r="Q100" s="578"/>
      <c r="R100" s="578"/>
      <c r="S100" s="578"/>
      <c r="T100" s="578"/>
      <c r="U100" s="578"/>
      <c r="V100" s="579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72</v>
      </c>
      <c r="Q101" s="578"/>
      <c r="R101" s="578"/>
      <c r="S101" s="578"/>
      <c r="T101" s="578"/>
      <c r="U101" s="578"/>
      <c r="V101" s="579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2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900</v>
      </c>
      <c r="Y106" s="560">
        <f>IFERROR(IF(X106="",0,CEILING((X106/$H106),1)*$H106),"")</f>
        <v>900</v>
      </c>
      <c r="Z106" s="36">
        <f>IFERROR(IF(Y106=0,"",ROUNDUP(Y106/H106,0)*0.00902),"")</f>
        <v>1.804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942</v>
      </c>
      <c r="BN106" s="64">
        <f>IFERROR(Y106*I106/H106,"0")</f>
        <v>942</v>
      </c>
      <c r="BO106" s="64">
        <f>IFERROR(1/J106*(X106/H106),"0")</f>
        <v>1.5151515151515151</v>
      </c>
      <c r="BP106" s="64">
        <f>IFERROR(1/J106*(Y106/H106),"0")</f>
        <v>1.5151515151515151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72</v>
      </c>
      <c r="Q108" s="578"/>
      <c r="R108" s="578"/>
      <c r="S108" s="578"/>
      <c r="T108" s="578"/>
      <c r="U108" s="578"/>
      <c r="V108" s="579"/>
      <c r="W108" s="37" t="s">
        <v>73</v>
      </c>
      <c r="X108" s="561">
        <f>IFERROR(X104/H104,"0")+IFERROR(X105/H105,"0")+IFERROR(X106/H106,"0")+IFERROR(X107/H107,"0")</f>
        <v>200</v>
      </c>
      <c r="Y108" s="561">
        <f>IFERROR(Y104/H104,"0")+IFERROR(Y105/H105,"0")+IFERROR(Y106/H106,"0")+IFERROR(Y107/H107,"0")</f>
        <v>200</v>
      </c>
      <c r="Z108" s="561">
        <f>IFERROR(IF(Z104="",0,Z104),"0")+IFERROR(IF(Z105="",0,Z105),"0")+IFERROR(IF(Z106="",0,Z106),"0")+IFERROR(IF(Z107="",0,Z107),"0")</f>
        <v>1.804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72</v>
      </c>
      <c r="Q109" s="578"/>
      <c r="R109" s="578"/>
      <c r="S109" s="578"/>
      <c r="T109" s="578"/>
      <c r="U109" s="578"/>
      <c r="V109" s="579"/>
      <c r="W109" s="37" t="s">
        <v>70</v>
      </c>
      <c r="X109" s="561">
        <f>IFERROR(SUM(X104:X107),"0")</f>
        <v>900</v>
      </c>
      <c r="Y109" s="561">
        <f>IFERROR(SUM(Y104:Y107),"0")</f>
        <v>900</v>
      </c>
      <c r="Z109" s="37"/>
      <c r="AA109" s="562"/>
      <c r="AB109" s="562"/>
      <c r="AC109" s="562"/>
    </row>
    <row r="110" spans="1:68" ht="14.25" customHeight="1" x14ac:dyDescent="0.25">
      <c r="A110" s="574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72</v>
      </c>
      <c r="Q114" s="578"/>
      <c r="R114" s="578"/>
      <c r="S114" s="578"/>
      <c r="T114" s="578"/>
      <c r="U114" s="578"/>
      <c r="V114" s="579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72</v>
      </c>
      <c r="Q115" s="578"/>
      <c r="R115" s="578"/>
      <c r="S115" s="578"/>
      <c r="T115" s="578"/>
      <c r="U115" s="578"/>
      <c r="V115" s="579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1350</v>
      </c>
      <c r="Y119" s="560">
        <f>IFERROR(IF(X119="",0,CEILING((X119/$H119),1)*$H119),"")</f>
        <v>1350</v>
      </c>
      <c r="Z119" s="36">
        <f>IFERROR(IF(Y119=0,"",ROUNDUP(Y119/H119,0)*0.00651),"")</f>
        <v>3.2549999999999999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1475.9999999999998</v>
      </c>
      <c r="BN119" s="64">
        <f>IFERROR(Y119*I119/H119,"0")</f>
        <v>1475.9999999999998</v>
      </c>
      <c r="BO119" s="64">
        <f>IFERROR(1/J119*(X119/H119),"0")</f>
        <v>2.7472527472527473</v>
      </c>
      <c r="BP119" s="64">
        <f>IFERROR(1/J119*(Y119/H119),"0")</f>
        <v>2.7472527472527473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72</v>
      </c>
      <c r="Q121" s="578"/>
      <c r="R121" s="578"/>
      <c r="S121" s="578"/>
      <c r="T121" s="578"/>
      <c r="U121" s="578"/>
      <c r="V121" s="579"/>
      <c r="W121" s="37" t="s">
        <v>73</v>
      </c>
      <c r="X121" s="561">
        <f>IFERROR(X117/H117,"0")+IFERROR(X118/H118,"0")+IFERROR(X119/H119,"0")+IFERROR(X120/H120,"0")</f>
        <v>499.99999999999994</v>
      </c>
      <c r="Y121" s="561">
        <f>IFERROR(Y117/H117,"0")+IFERROR(Y118/H118,"0")+IFERROR(Y119/H119,"0")+IFERROR(Y120/H120,"0")</f>
        <v>499.99999999999994</v>
      </c>
      <c r="Z121" s="561">
        <f>IFERROR(IF(Z117="",0,Z117),"0")+IFERROR(IF(Z118="",0,Z118),"0")+IFERROR(IF(Z119="",0,Z119),"0")+IFERROR(IF(Z120="",0,Z120),"0")</f>
        <v>3.2549999999999999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72</v>
      </c>
      <c r="Q122" s="578"/>
      <c r="R122" s="578"/>
      <c r="S122" s="578"/>
      <c r="T122" s="578"/>
      <c r="U122" s="578"/>
      <c r="V122" s="579"/>
      <c r="W122" s="37" t="s">
        <v>70</v>
      </c>
      <c r="X122" s="561">
        <f>IFERROR(SUM(X117:X120),"0")</f>
        <v>1350</v>
      </c>
      <c r="Y122" s="561">
        <f>IFERROR(SUM(Y117:Y120),"0")</f>
        <v>1350</v>
      </c>
      <c r="Z122" s="37"/>
      <c r="AA122" s="562"/>
      <c r="AB122" s="562"/>
      <c r="AC122" s="562"/>
    </row>
    <row r="123" spans="1:68" ht="14.25" customHeight="1" x14ac:dyDescent="0.25">
      <c r="A123" s="574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72</v>
      </c>
      <c r="Q126" s="578"/>
      <c r="R126" s="578"/>
      <c r="S126" s="578"/>
      <c r="T126" s="578"/>
      <c r="U126" s="578"/>
      <c r="V126" s="579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72</v>
      </c>
      <c r="Q127" s="578"/>
      <c r="R127" s="578"/>
      <c r="S127" s="578"/>
      <c r="T127" s="578"/>
      <c r="U127" s="578"/>
      <c r="V127" s="579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72</v>
      </c>
      <c r="Q132" s="578"/>
      <c r="R132" s="578"/>
      <c r="S132" s="578"/>
      <c r="T132" s="578"/>
      <c r="U132" s="578"/>
      <c r="V132" s="579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72</v>
      </c>
      <c r="Q133" s="578"/>
      <c r="R133" s="578"/>
      <c r="S133" s="578"/>
      <c r="T133" s="578"/>
      <c r="U133" s="578"/>
      <c r="V133" s="579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72</v>
      </c>
      <c r="Q137" s="578"/>
      <c r="R137" s="578"/>
      <c r="S137" s="578"/>
      <c r="T137" s="578"/>
      <c r="U137" s="578"/>
      <c r="V137" s="579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72</v>
      </c>
      <c r="Q138" s="578"/>
      <c r="R138" s="578"/>
      <c r="S138" s="578"/>
      <c r="T138" s="578"/>
      <c r="U138" s="578"/>
      <c r="V138" s="579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72</v>
      </c>
      <c r="Q142" s="578"/>
      <c r="R142" s="578"/>
      <c r="S142" s="578"/>
      <c r="T142" s="578"/>
      <c r="U142" s="578"/>
      <c r="V142" s="579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72</v>
      </c>
      <c r="Q143" s="578"/>
      <c r="R143" s="578"/>
      <c r="S143" s="578"/>
      <c r="T143" s="578"/>
      <c r="U143" s="578"/>
      <c r="V143" s="579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72</v>
      </c>
      <c r="Q147" s="578"/>
      <c r="R147" s="578"/>
      <c r="S147" s="578"/>
      <c r="T147" s="578"/>
      <c r="U147" s="578"/>
      <c r="V147" s="579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72</v>
      </c>
      <c r="Q148" s="578"/>
      <c r="R148" s="578"/>
      <c r="S148" s="578"/>
      <c r="T148" s="578"/>
      <c r="U148" s="578"/>
      <c r="V148" s="579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72</v>
      </c>
      <c r="Q153" s="578"/>
      <c r="R153" s="578"/>
      <c r="S153" s="578"/>
      <c r="T153" s="578"/>
      <c r="U153" s="578"/>
      <c r="V153" s="579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72</v>
      </c>
      <c r="Q154" s="578"/>
      <c r="R154" s="578"/>
      <c r="S154" s="578"/>
      <c r="T154" s="578"/>
      <c r="U154" s="578"/>
      <c r="V154" s="579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260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72</v>
      </c>
      <c r="Q159" s="578"/>
      <c r="R159" s="578"/>
      <c r="S159" s="578"/>
      <c r="T159" s="578"/>
      <c r="U159" s="578"/>
      <c r="V159" s="579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72</v>
      </c>
      <c r="Q160" s="578"/>
      <c r="R160" s="578"/>
      <c r="S160" s="578"/>
      <c r="T160" s="578"/>
      <c r="U160" s="578"/>
      <c r="V160" s="579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72</v>
      </c>
      <c r="Q171" s="578"/>
      <c r="R171" s="578"/>
      <c r="S171" s="578"/>
      <c r="T171" s="578"/>
      <c r="U171" s="578"/>
      <c r="V171" s="579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72</v>
      </c>
      <c r="Q172" s="578"/>
      <c r="R172" s="578"/>
      <c r="S172" s="578"/>
      <c r="T172" s="578"/>
      <c r="U172" s="578"/>
      <c r="V172" s="579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4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72</v>
      </c>
      <c r="Q181" s="578"/>
      <c r="R181" s="578"/>
      <c r="S181" s="578"/>
      <c r="T181" s="578"/>
      <c r="U181" s="578"/>
      <c r="V181" s="579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72</v>
      </c>
      <c r="Q182" s="578"/>
      <c r="R182" s="578"/>
      <c r="S182" s="578"/>
      <c r="T182" s="578"/>
      <c r="U182" s="578"/>
      <c r="V182" s="579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72</v>
      </c>
      <c r="Q187" s="578"/>
      <c r="R187" s="578"/>
      <c r="S187" s="578"/>
      <c r="T187" s="578"/>
      <c r="U187" s="578"/>
      <c r="V187" s="579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72</v>
      </c>
      <c r="Q188" s="578"/>
      <c r="R188" s="578"/>
      <c r="S188" s="578"/>
      <c r="T188" s="578"/>
      <c r="U188" s="578"/>
      <c r="V188" s="579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72</v>
      </c>
      <c r="Q192" s="578"/>
      <c r="R192" s="578"/>
      <c r="S192" s="578"/>
      <c r="T192" s="578"/>
      <c r="U192" s="578"/>
      <c r="V192" s="579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72</v>
      </c>
      <c r="Q193" s="578"/>
      <c r="R193" s="578"/>
      <c r="S193" s="578"/>
      <c r="T193" s="578"/>
      <c r="U193" s="578"/>
      <c r="V193" s="579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300.60000000000002</v>
      </c>
      <c r="Y199" s="560">
        <f t="shared" si="21"/>
        <v>300.60000000000002</v>
      </c>
      <c r="Z199" s="36">
        <f>IFERROR(IF(Y199=0,"",ROUNDUP(Y199/H199,0)*0.00502),"")</f>
        <v>0.83833999999999997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322.31</v>
      </c>
      <c r="BN199" s="64">
        <f t="shared" si="23"/>
        <v>322.31</v>
      </c>
      <c r="BO199" s="64">
        <f t="shared" si="24"/>
        <v>0.71367521367521369</v>
      </c>
      <c r="BP199" s="64">
        <f t="shared" si="25"/>
        <v>0.71367521367521369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90</v>
      </c>
      <c r="Y201" s="560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72</v>
      </c>
      <c r="Q203" s="578"/>
      <c r="R203" s="578"/>
      <c r="S203" s="578"/>
      <c r="T203" s="578"/>
      <c r="U203" s="578"/>
      <c r="V203" s="579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217</v>
      </c>
      <c r="Y203" s="561">
        <f>IFERROR(Y195/H195,"0")+IFERROR(Y196/H196,"0")+IFERROR(Y197/H197,"0")+IFERROR(Y198/H198,"0")+IFERROR(Y199/H199,"0")+IFERROR(Y200/H200,"0")+IFERROR(Y201/H201,"0")+IFERROR(Y202/H202,"0")</f>
        <v>217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1.08934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72</v>
      </c>
      <c r="Q204" s="578"/>
      <c r="R204" s="578"/>
      <c r="S204" s="578"/>
      <c r="T204" s="578"/>
      <c r="U204" s="578"/>
      <c r="V204" s="579"/>
      <c r="W204" s="37" t="s">
        <v>70</v>
      </c>
      <c r="X204" s="561">
        <f>IFERROR(SUM(X195:X202),"0")</f>
        <v>390.6</v>
      </c>
      <c r="Y204" s="561">
        <f>IFERROR(SUM(Y195:Y202),"0")</f>
        <v>390.6</v>
      </c>
      <c r="Z204" s="37"/>
      <c r="AA204" s="562"/>
      <c r="AB204" s="562"/>
      <c r="AC204" s="562"/>
    </row>
    <row r="205" spans="1:68" ht="14.25" customHeight="1" x14ac:dyDescent="0.25">
      <c r="A205" s="574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801.6</v>
      </c>
      <c r="Y209" s="560">
        <f t="shared" si="26"/>
        <v>801.6</v>
      </c>
      <c r="Z209" s="36">
        <f t="shared" ref="Z209:Z214" si="31">IFERROR(IF(Y209=0,"",ROUNDUP(Y209/H209,0)*0.00651),"")</f>
        <v>2.1743399999999999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891.78</v>
      </c>
      <c r="BN209" s="64">
        <f t="shared" si="28"/>
        <v>891.78</v>
      </c>
      <c r="BO209" s="64">
        <f t="shared" si="29"/>
        <v>1.8351648351648353</v>
      </c>
      <c r="BP209" s="64">
        <f t="shared" si="30"/>
        <v>1.8351648351648353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600</v>
      </c>
      <c r="Y211" s="560">
        <f t="shared" si="26"/>
        <v>600</v>
      </c>
      <c r="Z211" s="36">
        <f t="shared" si="31"/>
        <v>1.6274999999999999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663</v>
      </c>
      <c r="BN211" s="64">
        <f t="shared" si="28"/>
        <v>663</v>
      </c>
      <c r="BO211" s="64">
        <f t="shared" si="29"/>
        <v>1.3736263736263736</v>
      </c>
      <c r="BP211" s="64">
        <f t="shared" si="30"/>
        <v>1.3736263736263736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72</v>
      </c>
      <c r="Q215" s="578"/>
      <c r="R215" s="578"/>
      <c r="S215" s="578"/>
      <c r="T215" s="578"/>
      <c r="U215" s="578"/>
      <c r="V215" s="579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584</v>
      </c>
      <c r="Y215" s="561">
        <f>IFERROR(Y206/H206,"0")+IFERROR(Y207/H207,"0")+IFERROR(Y208/H208,"0")+IFERROR(Y209/H209,"0")+IFERROR(Y210/H210,"0")+IFERROR(Y211/H211,"0")+IFERROR(Y212/H212,"0")+IFERROR(Y213/H213,"0")+IFERROR(Y214/H214,"0")</f>
        <v>584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3.8018399999999999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72</v>
      </c>
      <c r="Q216" s="578"/>
      <c r="R216" s="578"/>
      <c r="S216" s="578"/>
      <c r="T216" s="578"/>
      <c r="U216" s="578"/>
      <c r="V216" s="579"/>
      <c r="W216" s="37" t="s">
        <v>70</v>
      </c>
      <c r="X216" s="561">
        <f>IFERROR(SUM(X206:X214),"0")</f>
        <v>1401.6</v>
      </c>
      <c r="Y216" s="561">
        <f>IFERROR(SUM(Y206:Y214),"0")</f>
        <v>1401.6</v>
      </c>
      <c r="Z216" s="37"/>
      <c r="AA216" s="562"/>
      <c r="AB216" s="562"/>
      <c r="AC216" s="562"/>
    </row>
    <row r="217" spans="1:68" ht="14.25" customHeight="1" x14ac:dyDescent="0.25">
      <c r="A217" s="574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72</v>
      </c>
      <c r="Q220" s="578"/>
      <c r="R220" s="578"/>
      <c r="S220" s="578"/>
      <c r="T220" s="578"/>
      <c r="U220" s="578"/>
      <c r="V220" s="579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72</v>
      </c>
      <c r="Q221" s="578"/>
      <c r="R221" s="578"/>
      <c r="S221" s="578"/>
      <c r="T221" s="578"/>
      <c r="U221" s="578"/>
      <c r="V221" s="579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72</v>
      </c>
      <c r="Q231" s="578"/>
      <c r="R231" s="578"/>
      <c r="S231" s="578"/>
      <c r="T231" s="578"/>
      <c r="U231" s="578"/>
      <c r="V231" s="579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72</v>
      </c>
      <c r="Q232" s="578"/>
      <c r="R232" s="578"/>
      <c r="S232" s="578"/>
      <c r="T232" s="578"/>
      <c r="U232" s="578"/>
      <c r="V232" s="579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72</v>
      </c>
      <c r="Q235" s="578"/>
      <c r="R235" s="578"/>
      <c r="S235" s="578"/>
      <c r="T235" s="578"/>
      <c r="U235" s="578"/>
      <c r="V235" s="579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72</v>
      </c>
      <c r="Q236" s="578"/>
      <c r="R236" s="578"/>
      <c r="S236" s="578"/>
      <c r="T236" s="578"/>
      <c r="U236" s="578"/>
      <c r="V236" s="579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72</v>
      </c>
      <c r="Q239" s="578"/>
      <c r="R239" s="578"/>
      <c r="S239" s="578"/>
      <c r="T239" s="578"/>
      <c r="U239" s="578"/>
      <c r="V239" s="579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72</v>
      </c>
      <c r="Q240" s="578"/>
      <c r="R240" s="578"/>
      <c r="S240" s="578"/>
      <c r="T240" s="578"/>
      <c r="U240" s="578"/>
      <c r="V240" s="579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6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72</v>
      </c>
      <c r="Q247" s="578"/>
      <c r="R247" s="578"/>
      <c r="S247" s="578"/>
      <c r="T247" s="578"/>
      <c r="U247" s="578"/>
      <c r="V247" s="579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72</v>
      </c>
      <c r="Q248" s="578"/>
      <c r="R248" s="578"/>
      <c r="S248" s="578"/>
      <c r="T248" s="578"/>
      <c r="U248" s="578"/>
      <c r="V248" s="579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72</v>
      </c>
      <c r="Q256" s="578"/>
      <c r="R256" s="578"/>
      <c r="S256" s="578"/>
      <c r="T256" s="578"/>
      <c r="U256" s="578"/>
      <c r="V256" s="579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72</v>
      </c>
      <c r="Q257" s="578"/>
      <c r="R257" s="578"/>
      <c r="S257" s="578"/>
      <c r="T257" s="578"/>
      <c r="U257" s="578"/>
      <c r="V257" s="579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72</v>
      </c>
      <c r="Q264" s="578"/>
      <c r="R264" s="578"/>
      <c r="S264" s="578"/>
      <c r="T264" s="578"/>
      <c r="U264" s="578"/>
      <c r="V264" s="579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72</v>
      </c>
      <c r="Q265" s="578"/>
      <c r="R265" s="578"/>
      <c r="S265" s="578"/>
      <c r="T265" s="578"/>
      <c r="U265" s="578"/>
      <c r="V265" s="579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125</v>
      </c>
      <c r="M270" s="33" t="s">
        <v>78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127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72</v>
      </c>
      <c r="Q271" s="578"/>
      <c r="R271" s="578"/>
      <c r="S271" s="578"/>
      <c r="T271" s="578"/>
      <c r="U271" s="578"/>
      <c r="V271" s="579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72</v>
      </c>
      <c r="Q272" s="578"/>
      <c r="R272" s="578"/>
      <c r="S272" s="578"/>
      <c r="T272" s="578"/>
      <c r="U272" s="578"/>
      <c r="V272" s="579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72</v>
      </c>
      <c r="Q276" s="578"/>
      <c r="R276" s="578"/>
      <c r="S276" s="578"/>
      <c r="T276" s="578"/>
      <c r="U276" s="578"/>
      <c r="V276" s="579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72</v>
      </c>
      <c r="Q277" s="578"/>
      <c r="R277" s="578"/>
      <c r="S277" s="578"/>
      <c r="T277" s="578"/>
      <c r="U277" s="578"/>
      <c r="V277" s="579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72</v>
      </c>
      <c r="Q280" s="578"/>
      <c r="R280" s="578"/>
      <c r="S280" s="578"/>
      <c r="T280" s="578"/>
      <c r="U280" s="578"/>
      <c r="V280" s="579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72</v>
      </c>
      <c r="Q281" s="578"/>
      <c r="R281" s="578"/>
      <c r="S281" s="578"/>
      <c r="T281" s="578"/>
      <c r="U281" s="578"/>
      <c r="V281" s="579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72</v>
      </c>
      <c r="Q285" s="578"/>
      <c r="R285" s="578"/>
      <c r="S285" s="578"/>
      <c r="T285" s="578"/>
      <c r="U285" s="578"/>
      <c r="V285" s="579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72</v>
      </c>
      <c r="Q286" s="578"/>
      <c r="R286" s="578"/>
      <c r="S286" s="578"/>
      <c r="T286" s="578"/>
      <c r="U286" s="578"/>
      <c r="V286" s="579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460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72</v>
      </c>
      <c r="Q295" s="578"/>
      <c r="R295" s="578"/>
      <c r="S295" s="578"/>
      <c r="T295" s="578"/>
      <c r="U295" s="578"/>
      <c r="V295" s="579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72</v>
      </c>
      <c r="Q296" s="578"/>
      <c r="R296" s="578"/>
      <c r="S296" s="578"/>
      <c r="T296" s="578"/>
      <c r="U296" s="578"/>
      <c r="V296" s="579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72</v>
      </c>
      <c r="Q305" s="578"/>
      <c r="R305" s="578"/>
      <c r="S305" s="578"/>
      <c r="T305" s="578"/>
      <c r="U305" s="578"/>
      <c r="V305" s="579"/>
      <c r="W305" s="37" t="s">
        <v>73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72</v>
      </c>
      <c r="Q306" s="578"/>
      <c r="R306" s="578"/>
      <c r="S306" s="578"/>
      <c r="T306" s="578"/>
      <c r="U306" s="578"/>
      <c r="V306" s="579"/>
      <c r="W306" s="37" t="s">
        <v>70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72</v>
      </c>
      <c r="Q313" s="578"/>
      <c r="R313" s="578"/>
      <c r="S313" s="578"/>
      <c r="T313" s="578"/>
      <c r="U313" s="578"/>
      <c r="V313" s="579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72</v>
      </c>
      <c r="Q314" s="578"/>
      <c r="R314" s="578"/>
      <c r="S314" s="578"/>
      <c r="T314" s="578"/>
      <c r="U314" s="578"/>
      <c r="V314" s="579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174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70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72</v>
      </c>
      <c r="Q319" s="578"/>
      <c r="R319" s="578"/>
      <c r="S319" s="578"/>
      <c r="T319" s="578"/>
      <c r="U319" s="578"/>
      <c r="V319" s="579"/>
      <c r="W319" s="37" t="s">
        <v>73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72</v>
      </c>
      <c r="Q320" s="578"/>
      <c r="R320" s="578"/>
      <c r="S320" s="578"/>
      <c r="T320" s="578"/>
      <c r="U320" s="578"/>
      <c r="V320" s="579"/>
      <c r="W320" s="37" t="s">
        <v>70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customHeight="1" x14ac:dyDescent="0.25">
      <c r="A321" s="574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3" t="s">
        <v>516</v>
      </c>
      <c r="Q322" s="564"/>
      <c r="R322" s="564"/>
      <c r="S322" s="564"/>
      <c r="T322" s="565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6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72</v>
      </c>
      <c r="Q326" s="578"/>
      <c r="R326" s="578"/>
      <c r="S326" s="578"/>
      <c r="T326" s="578"/>
      <c r="U326" s="578"/>
      <c r="V326" s="579"/>
      <c r="W326" s="37" t="s">
        <v>73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72</v>
      </c>
      <c r="Q327" s="578"/>
      <c r="R327" s="578"/>
      <c r="S327" s="578"/>
      <c r="T327" s="578"/>
      <c r="U327" s="578"/>
      <c r="V327" s="579"/>
      <c r="W327" s="37" t="s">
        <v>70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72</v>
      </c>
      <c r="Q332" s="578"/>
      <c r="R332" s="578"/>
      <c r="S332" s="578"/>
      <c r="T332" s="578"/>
      <c r="U332" s="578"/>
      <c r="V332" s="579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72</v>
      </c>
      <c r="Q333" s="578"/>
      <c r="R333" s="578"/>
      <c r="S333" s="578"/>
      <c r="T333" s="578"/>
      <c r="U333" s="578"/>
      <c r="V333" s="579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1050</v>
      </c>
      <c r="Y337" s="560">
        <f>IFERROR(IF(X337="",0,CEILING((X337/$H337),1)*$H337),"")</f>
        <v>1050</v>
      </c>
      <c r="Z337" s="36">
        <f>IFERROR(IF(Y337=0,"",ROUNDUP(Y337/H337,0)*0.00651),"")</f>
        <v>3.2549999999999999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1176</v>
      </c>
      <c r="BN337" s="64">
        <f>IFERROR(Y337*I337/H337,"0")</f>
        <v>1176</v>
      </c>
      <c r="BO337" s="64">
        <f>IFERROR(1/J337*(X337/H337),"0")</f>
        <v>2.7472527472527473</v>
      </c>
      <c r="BP337" s="64">
        <f>IFERROR(1/J337*(Y337/H337),"0")</f>
        <v>2.7472527472527473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701.4</v>
      </c>
      <c r="Y338" s="560">
        <f>IFERROR(IF(X338="",0,CEILING((X338/$H338),1)*$H338),"")</f>
        <v>701.4</v>
      </c>
      <c r="Z338" s="36">
        <f>IFERROR(IF(Y338=0,"",ROUNDUP(Y338/H338,0)*0.00651),"")</f>
        <v>2.1743399999999999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781.56</v>
      </c>
      <c r="BN338" s="64">
        <f>IFERROR(Y338*I338/H338,"0")</f>
        <v>781.56</v>
      </c>
      <c r="BO338" s="64">
        <f>IFERROR(1/J338*(X338/H338),"0")</f>
        <v>1.8351648351648353</v>
      </c>
      <c r="BP338" s="64">
        <f>IFERROR(1/J338*(Y338/H338),"0")</f>
        <v>1.8351648351648353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72</v>
      </c>
      <c r="Q339" s="578"/>
      <c r="R339" s="578"/>
      <c r="S339" s="578"/>
      <c r="T339" s="578"/>
      <c r="U339" s="578"/>
      <c r="V339" s="579"/>
      <c r="W339" s="37" t="s">
        <v>73</v>
      </c>
      <c r="X339" s="561">
        <f>IFERROR(X336/H336,"0")+IFERROR(X337/H337,"0")+IFERROR(X338/H338,"0")</f>
        <v>834</v>
      </c>
      <c r="Y339" s="561">
        <f>IFERROR(Y336/H336,"0")+IFERROR(Y337/H337,"0")+IFERROR(Y338/H338,"0")</f>
        <v>834</v>
      </c>
      <c r="Z339" s="561">
        <f>IFERROR(IF(Z336="",0,Z336),"0")+IFERROR(IF(Z337="",0,Z337),"0")+IFERROR(IF(Z338="",0,Z338),"0")</f>
        <v>5.4293399999999998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72</v>
      </c>
      <c r="Q340" s="578"/>
      <c r="R340" s="578"/>
      <c r="S340" s="578"/>
      <c r="T340" s="578"/>
      <c r="U340" s="578"/>
      <c r="V340" s="579"/>
      <c r="W340" s="37" t="s">
        <v>70</v>
      </c>
      <c r="X340" s="561">
        <f>IFERROR(SUM(X336:X338),"0")</f>
        <v>1751.4</v>
      </c>
      <c r="Y340" s="561">
        <f>IFERROR(SUM(Y336:Y338),"0")</f>
        <v>1751.4</v>
      </c>
      <c r="Z340" s="37"/>
      <c r="AA340" s="562"/>
      <c r="AB340" s="562"/>
      <c r="AC340" s="562"/>
    </row>
    <row r="341" spans="1:68" ht="27.75" customHeight="1" x14ac:dyDescent="0.2">
      <c r="A341" s="652" t="s">
        <v>545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70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72</v>
      </c>
      <c r="Q351" s="578"/>
      <c r="R351" s="578"/>
      <c r="S351" s="578"/>
      <c r="T351" s="578"/>
      <c r="U351" s="578"/>
      <c r="V351" s="579"/>
      <c r="W351" s="37" t="s">
        <v>73</v>
      </c>
      <c r="X351" s="561">
        <f>IFERROR(X344/H344,"0")+IFERROR(X345/H345,"0")+IFERROR(X346/H346,"0")+IFERROR(X347/H347,"0")+IFERROR(X348/H348,"0")+IFERROR(X349/H349,"0")+IFERROR(X350/H350,"0")</f>
        <v>0</v>
      </c>
      <c r="Y351" s="561">
        <f>IFERROR(Y344/H344,"0")+IFERROR(Y345/H345,"0")+IFERROR(Y346/H346,"0")+IFERROR(Y347/H347,"0")+IFERROR(Y348/H348,"0")+IFERROR(Y349/H349,"0")+IFERROR(Y350/H350,"0")</f>
        <v>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72</v>
      </c>
      <c r="Q352" s="578"/>
      <c r="R352" s="578"/>
      <c r="S352" s="578"/>
      <c r="T352" s="578"/>
      <c r="U352" s="578"/>
      <c r="V352" s="579"/>
      <c r="W352" s="37" t="s">
        <v>70</v>
      </c>
      <c r="X352" s="561">
        <f>IFERROR(SUM(X344:X350),"0")</f>
        <v>0</v>
      </c>
      <c r="Y352" s="561">
        <f>IFERROR(SUM(Y344:Y350),"0")</f>
        <v>0</v>
      </c>
      <c r="Z352" s="37"/>
      <c r="AA352" s="562"/>
      <c r="AB352" s="562"/>
      <c r="AC352" s="562"/>
    </row>
    <row r="353" spans="1:68" ht="14.25" customHeight="1" x14ac:dyDescent="0.25">
      <c r="A353" s="574" t="s">
        <v>139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70</v>
      </c>
      <c r="X354" s="559">
        <v>105</v>
      </c>
      <c r="Y354" s="560">
        <f>IFERROR(IF(X354="",0,CEILING((X354/$H354),1)*$H354),"")</f>
        <v>105</v>
      </c>
      <c r="Z354" s="36">
        <f>IFERROR(IF(Y354=0,"",ROUNDUP(Y354/H354,0)*0.02175),"")</f>
        <v>0.15225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108.36</v>
      </c>
      <c r="BN354" s="64">
        <f>IFERROR(Y354*I354/H354,"0")</f>
        <v>108.36</v>
      </c>
      <c r="BO354" s="64">
        <f>IFERROR(1/J354*(X354/H354),"0")</f>
        <v>0.14583333333333331</v>
      </c>
      <c r="BP354" s="64">
        <f>IFERROR(1/J354*(Y354/H354),"0")</f>
        <v>0.14583333333333331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72</v>
      </c>
      <c r="Q356" s="578"/>
      <c r="R356" s="578"/>
      <c r="S356" s="578"/>
      <c r="T356" s="578"/>
      <c r="U356" s="578"/>
      <c r="V356" s="579"/>
      <c r="W356" s="37" t="s">
        <v>73</v>
      </c>
      <c r="X356" s="561">
        <f>IFERROR(X354/H354,"0")+IFERROR(X355/H355,"0")</f>
        <v>7</v>
      </c>
      <c r="Y356" s="561">
        <f>IFERROR(Y354/H354,"0")+IFERROR(Y355/H355,"0")</f>
        <v>7</v>
      </c>
      <c r="Z356" s="561">
        <f>IFERROR(IF(Z354="",0,Z354),"0")+IFERROR(IF(Z355="",0,Z355),"0")</f>
        <v>0.15225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72</v>
      </c>
      <c r="Q357" s="578"/>
      <c r="R357" s="578"/>
      <c r="S357" s="578"/>
      <c r="T357" s="578"/>
      <c r="U357" s="578"/>
      <c r="V357" s="579"/>
      <c r="W357" s="37" t="s">
        <v>70</v>
      </c>
      <c r="X357" s="561">
        <f>IFERROR(SUM(X354:X355),"0")</f>
        <v>105</v>
      </c>
      <c r="Y357" s="561">
        <f>IFERROR(SUM(Y354:Y355),"0")</f>
        <v>105</v>
      </c>
      <c r="Z357" s="37"/>
      <c r="AA357" s="562"/>
      <c r="AB357" s="562"/>
      <c r="AC357" s="562"/>
    </row>
    <row r="358" spans="1:68" ht="14.25" customHeight="1" x14ac:dyDescent="0.25">
      <c r="A358" s="574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72</v>
      </c>
      <c r="Q361" s="578"/>
      <c r="R361" s="578"/>
      <c r="S361" s="578"/>
      <c r="T361" s="578"/>
      <c r="U361" s="578"/>
      <c r="V361" s="579"/>
      <c r="W361" s="37" t="s">
        <v>73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72</v>
      </c>
      <c r="Q362" s="578"/>
      <c r="R362" s="578"/>
      <c r="S362" s="578"/>
      <c r="T362" s="578"/>
      <c r="U362" s="578"/>
      <c r="V362" s="579"/>
      <c r="W362" s="37" t="s">
        <v>70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174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70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72</v>
      </c>
      <c r="Q365" s="578"/>
      <c r="R365" s="578"/>
      <c r="S365" s="578"/>
      <c r="T365" s="578"/>
      <c r="U365" s="578"/>
      <c r="V365" s="579"/>
      <c r="W365" s="37" t="s">
        <v>73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72</v>
      </c>
      <c r="Q366" s="578"/>
      <c r="R366" s="578"/>
      <c r="S366" s="578"/>
      <c r="T366" s="578"/>
      <c r="U366" s="578"/>
      <c r="V366" s="579"/>
      <c r="W366" s="37" t="s">
        <v>70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72</v>
      </c>
      <c r="Q373" s="578"/>
      <c r="R373" s="578"/>
      <c r="S373" s="578"/>
      <c r="T373" s="578"/>
      <c r="U373" s="578"/>
      <c r="V373" s="579"/>
      <c r="W373" s="37" t="s">
        <v>73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72</v>
      </c>
      <c r="Q374" s="578"/>
      <c r="R374" s="578"/>
      <c r="S374" s="578"/>
      <c r="T374" s="578"/>
      <c r="U374" s="578"/>
      <c r="V374" s="579"/>
      <c r="W374" s="37" t="s">
        <v>70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72</v>
      </c>
      <c r="Q377" s="578"/>
      <c r="R377" s="578"/>
      <c r="S377" s="578"/>
      <c r="T377" s="578"/>
      <c r="U377" s="578"/>
      <c r="V377" s="579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72</v>
      </c>
      <c r="Q378" s="578"/>
      <c r="R378" s="578"/>
      <c r="S378" s="578"/>
      <c r="T378" s="578"/>
      <c r="U378" s="578"/>
      <c r="V378" s="579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72</v>
      </c>
      <c r="Q382" s="578"/>
      <c r="R382" s="578"/>
      <c r="S382" s="578"/>
      <c r="T382" s="578"/>
      <c r="U382" s="578"/>
      <c r="V382" s="579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72</v>
      </c>
      <c r="Q383" s="578"/>
      <c r="R383" s="578"/>
      <c r="S383" s="578"/>
      <c r="T383" s="578"/>
      <c r="U383" s="578"/>
      <c r="V383" s="579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4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72</v>
      </c>
      <c r="Q386" s="578"/>
      <c r="R386" s="578"/>
      <c r="S386" s="578"/>
      <c r="T386" s="578"/>
      <c r="U386" s="578"/>
      <c r="V386" s="579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72</v>
      </c>
      <c r="Q387" s="578"/>
      <c r="R387" s="578"/>
      <c r="S387" s="578"/>
      <c r="T387" s="578"/>
      <c r="U387" s="578"/>
      <c r="V387" s="579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602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603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72</v>
      </c>
      <c r="Q401" s="578"/>
      <c r="R401" s="578"/>
      <c r="S401" s="578"/>
      <c r="T401" s="578"/>
      <c r="U401" s="578"/>
      <c r="V401" s="579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72</v>
      </c>
      <c r="Q402" s="578"/>
      <c r="R402" s="578"/>
      <c r="S402" s="578"/>
      <c r="T402" s="578"/>
      <c r="U402" s="578"/>
      <c r="V402" s="579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72</v>
      </c>
      <c r="Q406" s="578"/>
      <c r="R406" s="578"/>
      <c r="S406" s="578"/>
      <c r="T406" s="578"/>
      <c r="U406" s="578"/>
      <c r="V406" s="579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72</v>
      </c>
      <c r="Q407" s="578"/>
      <c r="R407" s="578"/>
      <c r="S407" s="578"/>
      <c r="T407" s="578"/>
      <c r="U407" s="578"/>
      <c r="V407" s="579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635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72</v>
      </c>
      <c r="Q411" s="578"/>
      <c r="R411" s="578"/>
      <c r="S411" s="578"/>
      <c r="T411" s="578"/>
      <c r="U411" s="578"/>
      <c r="V411" s="579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72</v>
      </c>
      <c r="Q412" s="578"/>
      <c r="R412" s="578"/>
      <c r="S412" s="578"/>
      <c r="T412" s="578"/>
      <c r="U412" s="578"/>
      <c r="V412" s="579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72</v>
      </c>
      <c r="Q418" s="578"/>
      <c r="R418" s="578"/>
      <c r="S418" s="578"/>
      <c r="T418" s="578"/>
      <c r="U418" s="578"/>
      <c r="V418" s="579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72</v>
      </c>
      <c r="Q419" s="578"/>
      <c r="R419" s="578"/>
      <c r="S419" s="578"/>
      <c r="T419" s="578"/>
      <c r="U419" s="578"/>
      <c r="V419" s="579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650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72</v>
      </c>
      <c r="Q423" s="578"/>
      <c r="R423" s="578"/>
      <c r="S423" s="578"/>
      <c r="T423" s="578"/>
      <c r="U423" s="578"/>
      <c r="V423" s="579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72</v>
      </c>
      <c r="Q424" s="578"/>
      <c r="R424" s="578"/>
      <c r="S424" s="578"/>
      <c r="T424" s="578"/>
      <c r="U424" s="578"/>
      <c r="V424" s="579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654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72</v>
      </c>
      <c r="Q428" s="578"/>
      <c r="R428" s="578"/>
      <c r="S428" s="578"/>
      <c r="T428" s="578"/>
      <c r="U428" s="578"/>
      <c r="V428" s="579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72</v>
      </c>
      <c r="Q429" s="578"/>
      <c r="R429" s="578"/>
      <c r="S429" s="578"/>
      <c r="T429" s="578"/>
      <c r="U429" s="578"/>
      <c r="V429" s="579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658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658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7" t="s">
        <v>670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687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72</v>
      </c>
      <c r="Q447" s="578"/>
      <c r="R447" s="578"/>
      <c r="S447" s="578"/>
      <c r="T447" s="578"/>
      <c r="U447" s="578"/>
      <c r="V447" s="579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72</v>
      </c>
      <c r="Q448" s="578"/>
      <c r="R448" s="578"/>
      <c r="S448" s="578"/>
      <c r="T448" s="578"/>
      <c r="U448" s="578"/>
      <c r="V448" s="579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4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72</v>
      </c>
      <c r="Q453" s="578"/>
      <c r="R453" s="578"/>
      <c r="S453" s="578"/>
      <c r="T453" s="578"/>
      <c r="U453" s="578"/>
      <c r="V453" s="579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72</v>
      </c>
      <c r="Q454" s="578"/>
      <c r="R454" s="578"/>
      <c r="S454" s="578"/>
      <c r="T454" s="578"/>
      <c r="U454" s="578"/>
      <c r="V454" s="579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4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72</v>
      </c>
      <c r="Q463" s="578"/>
      <c r="R463" s="578"/>
      <c r="S463" s="578"/>
      <c r="T463" s="578"/>
      <c r="U463" s="578"/>
      <c r="V463" s="579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72</v>
      </c>
      <c r="Q464" s="578"/>
      <c r="R464" s="578"/>
      <c r="S464" s="578"/>
      <c r="T464" s="578"/>
      <c r="U464" s="578"/>
      <c r="V464" s="579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4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72</v>
      </c>
      <c r="Q469" s="578"/>
      <c r="R469" s="578"/>
      <c r="S469" s="578"/>
      <c r="T469" s="578"/>
      <c r="U469" s="578"/>
      <c r="V469" s="579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72</v>
      </c>
      <c r="Q470" s="578"/>
      <c r="R470" s="578"/>
      <c r="S470" s="578"/>
      <c r="T470" s="578"/>
      <c r="U470" s="578"/>
      <c r="V470" s="579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727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727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730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734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4" t="s">
        <v>738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1" t="s">
        <v>742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72</v>
      </c>
      <c r="Q478" s="578"/>
      <c r="R478" s="578"/>
      <c r="S478" s="578"/>
      <c r="T478" s="578"/>
      <c r="U478" s="578"/>
      <c r="V478" s="579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72</v>
      </c>
      <c r="Q479" s="578"/>
      <c r="R479" s="578"/>
      <c r="S479" s="578"/>
      <c r="T479" s="578"/>
      <c r="U479" s="578"/>
      <c r="V479" s="579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745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9" t="s">
        <v>749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72</v>
      </c>
      <c r="Q484" s="578"/>
      <c r="R484" s="578"/>
      <c r="S484" s="578"/>
      <c r="T484" s="578"/>
      <c r="U484" s="578"/>
      <c r="V484" s="579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72</v>
      </c>
      <c r="Q485" s="578"/>
      <c r="R485" s="578"/>
      <c r="S485" s="578"/>
      <c r="T485" s="578"/>
      <c r="U485" s="578"/>
      <c r="V485" s="579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757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8" t="s">
        <v>761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765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769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772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776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0" t="s">
        <v>781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783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8468.6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8468.6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784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9147.81</v>
      </c>
      <c r="Y507" s="561">
        <f>IFERROR(SUM(BN22:BN503),"0")</f>
        <v>9147.81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785</v>
      </c>
      <c r="Q508" s="585"/>
      <c r="R508" s="585"/>
      <c r="S508" s="585"/>
      <c r="T508" s="585"/>
      <c r="U508" s="585"/>
      <c r="V508" s="586"/>
      <c r="W508" s="37" t="s">
        <v>786</v>
      </c>
      <c r="X508" s="38">
        <f>ROUNDUP(SUM(BO22:BO503),0)</f>
        <v>18</v>
      </c>
      <c r="Y508" s="38">
        <f>ROUNDUP(SUM(BP22:BP503),0)</f>
        <v>18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787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9597.81</v>
      </c>
      <c r="Y509" s="561">
        <f>GrossWeightTotalR+PalletQtyTotalR*25</f>
        <v>9597.81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788</v>
      </c>
      <c r="Q510" s="585"/>
      <c r="R510" s="585"/>
      <c r="S510" s="585"/>
      <c r="T510" s="585"/>
      <c r="U510" s="585"/>
      <c r="V510" s="58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2922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2922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789</v>
      </c>
      <c r="Q511" s="585"/>
      <c r="R511" s="585"/>
      <c r="S511" s="585"/>
      <c r="T511" s="585"/>
      <c r="U511" s="585"/>
      <c r="V511" s="58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20.763369999999998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0" t="s">
        <v>101</v>
      </c>
      <c r="D513" s="764"/>
      <c r="E513" s="764"/>
      <c r="F513" s="764"/>
      <c r="G513" s="764"/>
      <c r="H513" s="765"/>
      <c r="I513" s="580" t="s">
        <v>260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545</v>
      </c>
      <c r="U513" s="765"/>
      <c r="V513" s="580" t="s">
        <v>602</v>
      </c>
      <c r="W513" s="764"/>
      <c r="X513" s="764"/>
      <c r="Y513" s="765"/>
      <c r="Z513" s="556" t="s">
        <v>658</v>
      </c>
      <c r="AA513" s="580" t="s">
        <v>727</v>
      </c>
      <c r="AB513" s="765"/>
      <c r="AC513" s="52"/>
      <c r="AF513" s="557"/>
    </row>
    <row r="514" spans="1:32" ht="14.25" customHeight="1" thickTop="1" x14ac:dyDescent="0.2">
      <c r="A514" s="728" t="s">
        <v>792</v>
      </c>
      <c r="B514" s="580" t="s">
        <v>63</v>
      </c>
      <c r="C514" s="580" t="s">
        <v>102</v>
      </c>
      <c r="D514" s="580" t="s">
        <v>119</v>
      </c>
      <c r="E514" s="580" t="s">
        <v>181</v>
      </c>
      <c r="F514" s="580" t="s">
        <v>203</v>
      </c>
      <c r="G514" s="580" t="s">
        <v>236</v>
      </c>
      <c r="H514" s="580" t="s">
        <v>101</v>
      </c>
      <c r="I514" s="580" t="s">
        <v>261</v>
      </c>
      <c r="J514" s="580" t="s">
        <v>301</v>
      </c>
      <c r="K514" s="580" t="s">
        <v>362</v>
      </c>
      <c r="L514" s="580" t="s">
        <v>402</v>
      </c>
      <c r="M514" s="580" t="s">
        <v>418</v>
      </c>
      <c r="N514" s="557"/>
      <c r="O514" s="580" t="s">
        <v>431</v>
      </c>
      <c r="P514" s="580" t="s">
        <v>441</v>
      </c>
      <c r="Q514" s="580" t="s">
        <v>448</v>
      </c>
      <c r="R514" s="580" t="s">
        <v>453</v>
      </c>
      <c r="S514" s="580" t="s">
        <v>535</v>
      </c>
      <c r="T514" s="580" t="s">
        <v>546</v>
      </c>
      <c r="U514" s="580" t="s">
        <v>580</v>
      </c>
      <c r="V514" s="580" t="s">
        <v>603</v>
      </c>
      <c r="W514" s="580" t="s">
        <v>635</v>
      </c>
      <c r="X514" s="580" t="s">
        <v>650</v>
      </c>
      <c r="Y514" s="580" t="s">
        <v>654</v>
      </c>
      <c r="Z514" s="580" t="s">
        <v>658</v>
      </c>
      <c r="AA514" s="580" t="s">
        <v>727</v>
      </c>
      <c r="AB514" s="580" t="s">
        <v>778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1350</v>
      </c>
      <c r="E516" s="46">
        <f>IFERROR(Y89*1,"0")+IFERROR(Y90*1,"0")+IFERROR(Y91*1,"0")+IFERROR(Y95*1,"0")+IFERROR(Y96*1,"0")+IFERROR(Y97*1,"0")+IFERROR(Y98*1,"0")+IFERROR(Y99*1,"0")</f>
        <v>900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2250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1792.2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1751.4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105</v>
      </c>
      <c r="U516" s="46">
        <f>IFERROR(Y369*1,"0")+IFERROR(Y370*1,"0")+IFERROR(Y371*1,"0")+IFERROR(Y372*1,"0")+IFERROR(Y376*1,"0")+IFERROR(Y380*1,"0")+IFERROR(Y381*1,"0")+IFERROR(Y385*1,"0")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nECH5wpwbTX/dhEV8XHaOjSnlIg+DJiu8VMuZycyh28FqomzpA45mZxRhjQ09FreOXzMbd66XxFcewQIYjYhRQ==" saltValue="EA/RUvJv1J5L3rzJ5gfB9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ch4JZxIicI+K1Sbh1zHzq6vEKMY8P35sYzNEpzxdyHM5vTKvo88kcSNO/6+zXXkzj2Ur25cvg4jCY0dM84ySdQ==" saltValue="42DuXdXLV2G3XWt8yHlI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