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B794206-CBB7-48ED-8B0B-8009FAD482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16" i="1" s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Z231" i="1" s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401" i="1"/>
  <c r="X509" i="1"/>
  <c r="Z114" i="1"/>
  <c r="Z71" i="1"/>
  <c r="Z313" i="1"/>
  <c r="Z215" i="1"/>
  <c r="Z469" i="1"/>
  <c r="Z453" i="1"/>
  <c r="Z418" i="1"/>
  <c r="Z80" i="1"/>
  <c r="Z44" i="1"/>
  <c r="Z511" i="1" s="1"/>
  <c r="Y506" i="1"/>
  <c r="Z305" i="1"/>
  <c r="Z92" i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<sst xmlns="http://schemas.openxmlformats.org/spreadsheetml/2006/main" count="2251" uniqueCount="809">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</sst>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45872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4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50</v>
      </c>
      <c r="Y83" s="56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6.4102564102564106</v>
      </c>
      <c r="Y85" s="561">
        <f>IFERROR(Y83/H83,"0")+IFERROR(Y84/H84,"0")</f>
        <v>7</v>
      </c>
      <c r="Z85" s="561">
        <f>IFERROR(IF(Z83="",0,Z83),"0")+IFERROR(IF(Z84="",0,Z84),"0")</f>
        <v>0.13286000000000001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50</v>
      </c>
      <c r="Y86" s="561">
        <f>IFERROR(SUM(Y83:Y84),"0")</f>
        <v>54.6</v>
      </c>
      <c r="Z86" s="37"/>
      <c r="AA86" s="562"/>
      <c r="AB86" s="562"/>
      <c r="AC86" s="562"/>
    </row>
    <row r="87" spans="1:68" ht="16.5" customHeight="1" x14ac:dyDescent="0.25">
      <c r="A87" s="582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300</v>
      </c>
      <c r="Y89" s="560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180</v>
      </c>
      <c r="Y91" s="560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67.777777777777771</v>
      </c>
      <c r="Y92" s="561">
        <f>IFERROR(Y89/H89,"0")+IFERROR(Y90/H90,"0")+IFERROR(Y91/H91,"0")</f>
        <v>68</v>
      </c>
      <c r="Z92" s="561">
        <f>IFERROR(IF(Z89="",0,Z89),"0")+IFERROR(IF(Z90="",0,Z90),"0")+IFERROR(IF(Z91="",0,Z91),"0")</f>
        <v>0.89224000000000003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480</v>
      </c>
      <c r="Y93" s="561">
        <f>IFERROR(SUM(Y89:Y91),"0")</f>
        <v>482.40000000000003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189</v>
      </c>
      <c r="Q95" s="564"/>
      <c r="R95" s="564"/>
      <c r="S95" s="564"/>
      <c r="T95" s="565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360</v>
      </c>
      <c r="Y98" s="560">
        <f>IFERROR(IF(X98="",0,CEILING((X98/$H98),1)*$H98),"")</f>
        <v>361.8</v>
      </c>
      <c r="Z98" s="36">
        <f>IFERROR(IF(Y98=0,"",ROUNDUP(Y98/H98,0)*0.00651),"")</f>
        <v>0.87234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393.59999999999997</v>
      </c>
      <c r="BN98" s="64">
        <f>IFERROR(Y98*I98/H98,"0")</f>
        <v>395.56799999999998</v>
      </c>
      <c r="BO98" s="64">
        <f>IFERROR(1/J98*(X98/H98),"0")</f>
        <v>0.73260073260073255</v>
      </c>
      <c r="BP98" s="64">
        <f>IFERROR(1/J98*(Y98/H98),"0")</f>
        <v>0.73626373626373631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158.02469135802468</v>
      </c>
      <c r="Y100" s="561">
        <f>IFERROR(Y95/H95,"0")+IFERROR(Y96/H96,"0")+IFERROR(Y97/H97,"0")+IFERROR(Y98/H98,"0")+IFERROR(Y99/H99,"0")</f>
        <v>159</v>
      </c>
      <c r="Z100" s="561">
        <f>IFERROR(IF(Z95="",0,Z95),"0")+IFERROR(IF(Z96="",0,Z96),"0")+IFERROR(IF(Z97="",0,Z97),"0")+IFERROR(IF(Z98="",0,Z98),"0")+IFERROR(IF(Z99="",0,Z99),"0")</f>
        <v>1.34684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560</v>
      </c>
      <c r="Y101" s="561">
        <f>IFERROR(SUM(Y95:Y99),"0")</f>
        <v>564.29999999999995</v>
      </c>
      <c r="Z101" s="37"/>
      <c r="AA101" s="562"/>
      <c r="AB101" s="562"/>
      <c r="AC101" s="562"/>
    </row>
    <row r="102" spans="1:68" ht="16.5" customHeight="1" x14ac:dyDescent="0.25">
      <c r="A102" s="582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74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4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2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42</v>
      </c>
      <c r="Y135" s="560">
        <f>IFERROR(IF(X135="",0,CEILING((X135/$H135),1)*$H135),"")</f>
        <v>42</v>
      </c>
      <c r="Z135" s="36">
        <f>IFERROR(IF(Y135=0,"",ROUNDUP(Y135/H135,0)*0.00651),"")</f>
        <v>9.7650000000000001E-2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46.02</v>
      </c>
      <c r="BN135" s="64">
        <f>IFERROR(Y135*I135/H135,"0")</f>
        <v>46.02</v>
      </c>
      <c r="BO135" s="64">
        <f>IFERROR(1/J135*(X135/H135),"0")</f>
        <v>8.241758241758243E-2</v>
      </c>
      <c r="BP135" s="64">
        <f>IFERROR(1/J135*(Y135/H135),"0")</f>
        <v>8.241758241758243E-2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15.000000000000002</v>
      </c>
      <c r="Y137" s="561">
        <f>IFERROR(Y135/H135,"0")+IFERROR(Y136/H136,"0")</f>
        <v>15.000000000000002</v>
      </c>
      <c r="Z137" s="561">
        <f>IFERROR(IF(Z135="",0,Z135),"0")+IFERROR(IF(Z136="",0,Z136),"0")</f>
        <v>9.7650000000000001E-2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42</v>
      </c>
      <c r="Y138" s="561">
        <f>IFERROR(SUM(Y135:Y136),"0")</f>
        <v>42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258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300</v>
      </c>
      <c r="Y162" s="560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35</v>
      </c>
      <c r="Y166" s="560">
        <f t="shared" si="16"/>
        <v>35.700000000000003</v>
      </c>
      <c r="Z166" s="36">
        <f>IFERROR(IF(Y166=0,"",ROUNDUP(Y166/H166,0)*0.00502),"")</f>
        <v>8.5339999999999999E-2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37.166666666666664</v>
      </c>
      <c r="BN166" s="64">
        <f t="shared" si="18"/>
        <v>37.910000000000004</v>
      </c>
      <c r="BO166" s="64">
        <f t="shared" si="19"/>
        <v>7.1225071225071226E-2</v>
      </c>
      <c r="BP166" s="64">
        <f t="shared" si="20"/>
        <v>7.2649572649572655E-2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105</v>
      </c>
      <c r="Y168" s="560">
        <f t="shared" si="16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110.00000000000001</v>
      </c>
      <c r="BN168" s="64">
        <f t="shared" si="18"/>
        <v>110.00000000000001</v>
      </c>
      <c r="BO168" s="64">
        <f t="shared" si="19"/>
        <v>0.21367521367521369</v>
      </c>
      <c r="BP168" s="64">
        <f t="shared" si="20"/>
        <v>0.21367521367521369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188.0952380952381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189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1.23678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545</v>
      </c>
      <c r="Y172" s="561">
        <f>IFERROR(SUM(Y162:Y170),"0")</f>
        <v>548.1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7.0000000000000009</v>
      </c>
      <c r="Y174" s="56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14</v>
      </c>
      <c r="Y175" s="560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14</v>
      </c>
      <c r="Y176" s="560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27.777777777777779</v>
      </c>
      <c r="Y177" s="561">
        <f>IFERROR(Y174/H174,"0")+IFERROR(Y175/H175,"0")+IFERROR(Y176/H176,"0")</f>
        <v>30</v>
      </c>
      <c r="Z177" s="561">
        <f>IFERROR(IF(Z174="",0,Z174),"0")+IFERROR(IF(Z175="",0,Z175),"0")+IFERROR(IF(Z176="",0,Z176),"0")</f>
        <v>0.17699999999999999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35</v>
      </c>
      <c r="Y178" s="561">
        <f>IFERROR(SUM(Y174:Y176),"0")</f>
        <v>37.799999999999997</v>
      </c>
      <c r="Z178" s="37"/>
      <c r="AA178" s="562"/>
      <c r="AB178" s="562"/>
      <c r="AC178" s="562"/>
    </row>
    <row r="179" spans="1:68" ht="14.25" customHeight="1" x14ac:dyDescent="0.25">
      <c r="A179" s="574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7.0000000000000009</v>
      </c>
      <c r="Y180" s="560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5.5555555555555562</v>
      </c>
      <c r="Y181" s="561">
        <f>IFERROR(Y180/H180,"0")</f>
        <v>6</v>
      </c>
      <c r="Z181" s="561">
        <f>IFERROR(IF(Z180="",0,Z180),"0")</f>
        <v>3.5400000000000001E-2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7.0000000000000009</v>
      </c>
      <c r="Y182" s="561">
        <f>IFERROR(SUM(Y180:Y180),"0")</f>
        <v>7.5600000000000005</v>
      </c>
      <c r="Z182" s="37"/>
      <c r="AA182" s="562"/>
      <c r="AB182" s="562"/>
      <c r="AC182" s="562"/>
    </row>
    <row r="183" spans="1:68" ht="16.5" customHeight="1" x14ac:dyDescent="0.25">
      <c r="A183" s="582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100</v>
      </c>
      <c r="Y197" s="560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30</v>
      </c>
      <c r="Y200" s="560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85.18518518518519</v>
      </c>
      <c r="Y203" s="561">
        <f>IFERROR(Y195/H195,"0")+IFERROR(Y196/H196,"0")+IFERROR(Y197/H197,"0")+IFERROR(Y198/H198,"0")+IFERROR(Y199/H199,"0")+IFERROR(Y200/H200,"0")+IFERROR(Y201/H201,"0")+IFERROR(Y202/H202,"0")</f>
        <v>86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0.50771999999999995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220</v>
      </c>
      <c r="Y204" s="561">
        <f>IFERROR(SUM(Y195:Y202),"0")</f>
        <v>223.20000000000002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80</v>
      </c>
      <c r="Y213" s="560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120</v>
      </c>
      <c r="Y214" s="560">
        <f t="shared" si="26"/>
        <v>120</v>
      </c>
      <c r="Z214" s="36">
        <f t="shared" si="31"/>
        <v>0.32550000000000001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83.333333333333343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84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0.54683999999999999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200</v>
      </c>
      <c r="Y216" s="561">
        <f>IFERROR(SUM(Y206:Y214),"0")</f>
        <v>201.6</v>
      </c>
      <c r="Z216" s="37"/>
      <c r="AA216" s="562"/>
      <c r="AB216" s="562"/>
      <c r="AC216" s="562"/>
    </row>
    <row r="217" spans="1:68" ht="14.25" customHeight="1" x14ac:dyDescent="0.25">
      <c r="A217" s="574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2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200</v>
      </c>
      <c r="Y226" s="560">
        <f t="shared" si="32"/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207.5</v>
      </c>
      <c r="BN226" s="64">
        <f t="shared" si="34"/>
        <v>216.63</v>
      </c>
      <c r="BO226" s="64">
        <f t="shared" si="35"/>
        <v>0.26939655172413796</v>
      </c>
      <c r="BP226" s="64">
        <f t="shared" si="36"/>
        <v>0.28125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8</v>
      </c>
      <c r="Y227" s="560">
        <f t="shared" si="32"/>
        <v>8</v>
      </c>
      <c r="Z227" s="36">
        <f>IFERROR(IF(Y227=0,"",ROUNDUP(Y227/H227,0)*0.00902),"")</f>
        <v>1.804E-2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8.42</v>
      </c>
      <c r="BN227" s="64">
        <f t="shared" si="34"/>
        <v>8.42</v>
      </c>
      <c r="BO227" s="64">
        <f t="shared" si="35"/>
        <v>1.5151515151515152E-2</v>
      </c>
      <c r="BP227" s="64">
        <f t="shared" si="36"/>
        <v>1.5151515151515152E-2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39.241379310344826</v>
      </c>
      <c r="Y231" s="561">
        <f>IFERROR(Y224/H224,"0")+IFERROR(Y225/H225,"0")+IFERROR(Y226/H226,"0")+IFERROR(Y227/H227,"0")+IFERROR(Y228/H228,"0")+IFERROR(Y229/H229,"0")+IFERROR(Y230/H230,"0")</f>
        <v>40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0.54008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288</v>
      </c>
      <c r="Y232" s="561">
        <f>IFERROR(SUM(Y224:Y230),"0")</f>
        <v>296.79999999999995</v>
      </c>
      <c r="Z232" s="37"/>
      <c r="AA232" s="562"/>
      <c r="AB232" s="562"/>
      <c r="AC232" s="562"/>
    </row>
    <row r="233" spans="1:68" ht="14.25" customHeight="1" x14ac:dyDescent="0.25">
      <c r="A233" s="574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1" t="s">
        <v>385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customHeight="1" x14ac:dyDescent="0.25">
      <c r="A241" s="574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6" t="s">
        <v>393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3.5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2.75</v>
      </c>
      <c r="Y244" s="560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2.75</v>
      </c>
      <c r="Y245" s="560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7.7777777777777777</v>
      </c>
      <c r="Y247" s="561">
        <f>IFERROR(Y242/H242,"0")+IFERROR(Y243/H243,"0")+IFERROR(Y244/H244,"0")+IFERROR(Y245/H245,"0")+IFERROR(Y246/H246,"0")</f>
        <v>9</v>
      </c>
      <c r="Z247" s="561">
        <f>IFERROR(IF(Z242="",0,Z242),"0")+IFERROR(IF(Z243="",0,Z243),"0")+IFERROR(IF(Z244="",0,Z244),"0")+IFERROR(IF(Z245="",0,Z245),"0")+IFERROR(IF(Z246="",0,Z246),"0")</f>
        <v>5.3100000000000001E-2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9</v>
      </c>
      <c r="Y248" s="561">
        <f>IFERROR(SUM(Y242:Y246),"0")</f>
        <v>10.17</v>
      </c>
      <c r="Z248" s="37"/>
      <c r="AA248" s="562"/>
      <c r="AB248" s="562"/>
      <c r="AC248" s="562"/>
    </row>
    <row r="249" spans="1:68" ht="16.5" customHeight="1" x14ac:dyDescent="0.25">
      <c r="A249" s="582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427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80</v>
      </c>
      <c r="Y269" s="56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120</v>
      </c>
      <c r="Y270" s="560">
        <f>IFERROR(IF(X270="",0,CEILING((X270/$H270),1)*$H270),"")</f>
        <v>120</v>
      </c>
      <c r="Z270" s="36">
        <f>IFERROR(IF(Y270=0,"",ROUNDUP(Y270/H270,0)*0.00651),"")</f>
        <v>0.32550000000000001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129.00000000000003</v>
      </c>
      <c r="BN270" s="64">
        <f>IFERROR(Y270*I270/H270,"0")</f>
        <v>129.00000000000003</v>
      </c>
      <c r="BO270" s="64">
        <f>IFERROR(1/J270*(X270/H270),"0")</f>
        <v>0.27472527472527475</v>
      </c>
      <c r="BP270" s="64">
        <f>IFERROR(1/J270*(Y270/H270),"0")</f>
        <v>0.27472527472527475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83.333333333333343</v>
      </c>
      <c r="Y271" s="561">
        <f>IFERROR(Y268/H268,"0")+IFERROR(Y269/H269,"0")+IFERROR(Y270/H270,"0")</f>
        <v>84</v>
      </c>
      <c r="Z271" s="561">
        <f>IFERROR(IF(Z268="",0,Z268),"0")+IFERROR(IF(Z269="",0,Z269),"0")+IFERROR(IF(Z270="",0,Z270),"0")</f>
        <v>0.54683999999999999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200</v>
      </c>
      <c r="Y272" s="561">
        <f>IFERROR(SUM(Y268:Y270),"0")</f>
        <v>201.6</v>
      </c>
      <c r="Z272" s="37"/>
      <c r="AA272" s="562"/>
      <c r="AB272" s="562"/>
      <c r="AC272" s="562"/>
    </row>
    <row r="273" spans="1:68" ht="16.5" customHeight="1" x14ac:dyDescent="0.25">
      <c r="A273" s="582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3.5714285714285712</v>
      </c>
      <c r="Y319" s="561">
        <f>IFERROR(Y316/H316,"0")+IFERROR(Y317/H317,"0")+IFERROR(Y318/H318,"0")</f>
        <v>4</v>
      </c>
      <c r="Z319" s="561">
        <f>IFERROR(IF(Z316="",0,Z316),"0")+IFERROR(IF(Z317="",0,Z317),"0")+IFERROR(IF(Z318="",0,Z318),"0")</f>
        <v>7.5920000000000001E-2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30</v>
      </c>
      <c r="Y320" s="561">
        <f>IFERROR(SUM(Y316:Y318),"0")</f>
        <v>33.6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560</v>
      </c>
      <c r="Y337" s="560">
        <f>IFERROR(IF(X337="",0,CEILING((X337/$H337),1)*$H337),"")</f>
        <v>560.70000000000005</v>
      </c>
      <c r="Z337" s="36">
        <f>IFERROR(IF(Y337=0,"",ROUNDUP(Y337/H337,0)*0.00651),"")</f>
        <v>1.73817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627.19999999999993</v>
      </c>
      <c r="BN337" s="64">
        <f>IFERROR(Y337*I337/H337,"0")</f>
        <v>627.98399999999992</v>
      </c>
      <c r="BO337" s="64">
        <f>IFERROR(1/J337*(X337/H337),"0")</f>
        <v>1.4652014652014651</v>
      </c>
      <c r="BP337" s="64">
        <f>IFERROR(1/J337*(Y337/H337),"0")</f>
        <v>1.4670329670329672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266.66666666666663</v>
      </c>
      <c r="Y339" s="561">
        <f>IFERROR(Y336/H336,"0")+IFERROR(Y337/H337,"0")+IFERROR(Y338/H338,"0")</f>
        <v>267</v>
      </c>
      <c r="Z339" s="561">
        <f>IFERROR(IF(Z336="",0,Z336),"0")+IFERROR(IF(Z337="",0,Z337),"0")+IFERROR(IF(Z338="",0,Z338),"0")</f>
        <v>1.73817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560</v>
      </c>
      <c r="Y340" s="561">
        <f>IFERROR(SUM(Y336:Y338),"0")</f>
        <v>560.70000000000005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1900</v>
      </c>
      <c r="Y344" s="560">
        <f t="shared" ref="Y344:Y350" si="47">IFERROR(IF(X344="",0,CEILING((X344/$H344),1)*$H344),"")</f>
        <v>1905</v>
      </c>
      <c r="Z344" s="36">
        <f>IFERROR(IF(Y344=0,"",ROUNDUP(Y344/H344,0)*0.02175),"")</f>
        <v>2.7622499999999999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1960.8</v>
      </c>
      <c r="BN344" s="64">
        <f t="shared" ref="BN344:BN350" si="49">IFERROR(Y344*I344/H344,"0")</f>
        <v>1965.96</v>
      </c>
      <c r="BO344" s="64">
        <f t="shared" ref="BO344:BO350" si="50">IFERROR(1/J344*(X344/H344),"0")</f>
        <v>2.6388888888888888</v>
      </c>
      <c r="BP344" s="64">
        <f t="shared" ref="BP344:BP350" si="51">IFERROR(1/J344*(Y344/H344),"0")</f>
        <v>2.645833333333333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600</v>
      </c>
      <c r="Y345" s="560">
        <f t="shared" si="47"/>
        <v>600</v>
      </c>
      <c r="Z345" s="36">
        <f>IFERROR(IF(Y345=0,"",ROUNDUP(Y345/H345,0)*0.02175),"")</f>
        <v>0.86999999999999988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619.20000000000005</v>
      </c>
      <c r="BN345" s="64">
        <f t="shared" si="49"/>
        <v>619.20000000000005</v>
      </c>
      <c r="BO345" s="64">
        <f t="shared" si="50"/>
        <v>0.83333333333333326</v>
      </c>
      <c r="BP345" s="64">
        <f t="shared" si="51"/>
        <v>0.83333333333333326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30</v>
      </c>
      <c r="Y350" s="560">
        <f t="shared" si="47"/>
        <v>30</v>
      </c>
      <c r="Z350" s="36">
        <f>IFERROR(IF(Y350=0,"",ROUNDUP(Y350/H350,0)*0.00902),"")</f>
        <v>5.4120000000000001E-2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31.26</v>
      </c>
      <c r="BN350" s="64">
        <f t="shared" si="49"/>
        <v>31.26</v>
      </c>
      <c r="BO350" s="64">
        <f t="shared" si="50"/>
        <v>4.5454545454545456E-2</v>
      </c>
      <c r="BP350" s="64">
        <f t="shared" si="51"/>
        <v>4.5454545454545456E-2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206.00000000000003</v>
      </c>
      <c r="Y351" s="561">
        <f>IFERROR(Y344/H344,"0")+IFERROR(Y345/H345,"0")+IFERROR(Y346/H346,"0")+IFERROR(Y347/H347,"0")+IFERROR(Y348/H348,"0")+IFERROR(Y349/H349,"0")+IFERROR(Y350/H350,"0")</f>
        <v>207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4.4258699999999997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3030</v>
      </c>
      <c r="Y352" s="561">
        <f>IFERROR(SUM(Y344:Y350),"0")</f>
        <v>3045</v>
      </c>
      <c r="Z352" s="37"/>
      <c r="AA352" s="562"/>
      <c r="AB352" s="562"/>
      <c r="AC352" s="562"/>
    </row>
    <row r="353" spans="1:68" ht="14.25" customHeight="1" x14ac:dyDescent="0.25">
      <c r="A353" s="574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500</v>
      </c>
      <c r="Y354" s="560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33.333333333333336</v>
      </c>
      <c r="Y356" s="561">
        <f>IFERROR(Y354/H354,"0")+IFERROR(Y355/H355,"0")</f>
        <v>34</v>
      </c>
      <c r="Z356" s="561">
        <f>IFERROR(IF(Z354="",0,Z354),"0")+IFERROR(IF(Z355="",0,Z355),"0")</f>
        <v>0.73949999999999994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500</v>
      </c>
      <c r="Y357" s="561">
        <f>IFERROR(SUM(Y354:Y355),"0")</f>
        <v>510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74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172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35</v>
      </c>
      <c r="Y397" s="560">
        <f t="shared" si="52"/>
        <v>35.700000000000003</v>
      </c>
      <c r="Z397" s="36">
        <f t="shared" si="57"/>
        <v>8.5339999999999999E-2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37.166666666666664</v>
      </c>
      <c r="BN397" s="64">
        <f t="shared" si="54"/>
        <v>37.910000000000004</v>
      </c>
      <c r="BO397" s="64">
        <f t="shared" si="55"/>
        <v>7.1225071225071226E-2</v>
      </c>
      <c r="BP397" s="64">
        <f t="shared" si="56"/>
        <v>7.2649572649572655E-2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35.185185185185176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36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0.18872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80</v>
      </c>
      <c r="Y402" s="561">
        <f>IFERROR(SUM(Y391:Y400),"0")</f>
        <v>82.2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137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20</v>
      </c>
      <c r="Y414" s="560">
        <f>IFERROR(IF(X414="",0,CEILING((X414/$H414),1)*$H414),"")</f>
        <v>21.6</v>
      </c>
      <c r="Z414" s="36">
        <f>IFERROR(IF(Y414=0,"",ROUNDUP(Y414/H414,0)*0.00902),"")</f>
        <v>3.6080000000000001E-2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20.777777777777779</v>
      </c>
      <c r="BN414" s="64">
        <f>IFERROR(Y414*I414/H414,"0")</f>
        <v>22.44</v>
      </c>
      <c r="BO414" s="64">
        <f>IFERROR(1/J414*(X414/H414),"0")</f>
        <v>2.8058361391694722E-2</v>
      </c>
      <c r="BP414" s="64">
        <f>IFERROR(1/J414*(Y414/H414),"0")</f>
        <v>3.0303030303030304E-2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3.7037037037037033</v>
      </c>
      <c r="Y418" s="561">
        <f>IFERROR(Y414/H414,"0")+IFERROR(Y415/H415,"0")+IFERROR(Y416/H416,"0")+IFERROR(Y417/H417,"0")</f>
        <v>4</v>
      </c>
      <c r="Z418" s="561">
        <f>IFERROR(IF(Z414="",0,Z414),"0")+IFERROR(IF(Z415="",0,Z415),"0")+IFERROR(IF(Z416="",0,Z416),"0")+IFERROR(IF(Z417="",0,Z417),"0")</f>
        <v>3.6080000000000001E-2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20</v>
      </c>
      <c r="Y419" s="561">
        <f>IFERROR(SUM(Y414:Y417),"0")</f>
        <v>21.6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120</v>
      </c>
      <c r="Y435" s="560">
        <f t="shared" si="58"/>
        <v>121.44000000000001</v>
      </c>
      <c r="Z435" s="36">
        <f t="shared" si="59"/>
        <v>0.27507999999999999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128.18181818181816</v>
      </c>
      <c r="BN435" s="64">
        <f t="shared" si="61"/>
        <v>129.72</v>
      </c>
      <c r="BO435" s="64">
        <f t="shared" si="62"/>
        <v>0.21853146853146854</v>
      </c>
      <c r="BP435" s="64">
        <f t="shared" si="63"/>
        <v>0.22115384615384617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60</v>
      </c>
      <c r="Y441" s="560">
        <f t="shared" si="58"/>
        <v>62.4</v>
      </c>
      <c r="Z441" s="36">
        <f>IFERROR(IF(Y441=0,"",ROUNDUP(Y441/H441,0)*0.00902),"")</f>
        <v>0.11726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86.625</v>
      </c>
      <c r="BN441" s="64">
        <f t="shared" si="61"/>
        <v>90.089999999999989</v>
      </c>
      <c r="BO441" s="64">
        <f t="shared" si="62"/>
        <v>9.4696969696969696E-2</v>
      </c>
      <c r="BP441" s="64">
        <f t="shared" si="63"/>
        <v>9.8484848484848481E-2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120</v>
      </c>
      <c r="Y445" s="560">
        <f t="shared" si="58"/>
        <v>122.4</v>
      </c>
      <c r="Z445" s="36">
        <f>IFERROR(IF(Y445=0,"",ROUNDUP(Y445/H445,0)*0.00902),"")</f>
        <v>0.30668000000000001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127</v>
      </c>
      <c r="BN445" s="64">
        <f t="shared" si="61"/>
        <v>129.54000000000002</v>
      </c>
      <c r="BO445" s="64">
        <f t="shared" si="62"/>
        <v>0.25252525252525254</v>
      </c>
      <c r="BP445" s="64">
        <f t="shared" si="63"/>
        <v>0.25757575757575757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87.5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0.92626000000000008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400</v>
      </c>
      <c r="Y448" s="561">
        <f>IFERROR(SUM(Y433:Y446),"0")</f>
        <v>406.56000000000006</v>
      </c>
      <c r="Z448" s="37"/>
      <c r="AA448" s="562"/>
      <c r="AB448" s="562"/>
      <c r="AC448" s="562"/>
    </row>
    <row r="449" spans="1:68" ht="14.25" customHeight="1" x14ac:dyDescent="0.25">
      <c r="A449" s="574" t="s">
        <v>137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150</v>
      </c>
      <c r="Y458" s="560">
        <f t="shared" si="64"/>
        <v>153.12</v>
      </c>
      <c r="Z458" s="36">
        <f>IFERROR(IF(Y458=0,"",ROUNDUP(Y458/H458,0)*0.01196),"")</f>
        <v>0.34683999999999998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160.22727272727272</v>
      </c>
      <c r="BN458" s="64">
        <f t="shared" si="66"/>
        <v>163.56</v>
      </c>
      <c r="BO458" s="64">
        <f t="shared" si="67"/>
        <v>0.27316433566433568</v>
      </c>
      <c r="BP458" s="64">
        <f t="shared" si="68"/>
        <v>0.27884615384615385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60</v>
      </c>
      <c r="Y460" s="560">
        <f t="shared" si="64"/>
        <v>62.4</v>
      </c>
      <c r="Z460" s="36">
        <f>IFERROR(IF(Y460=0,"",ROUNDUP(Y460/H460,0)*0.00902),"")</f>
        <v>0.11726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86.625</v>
      </c>
      <c r="BN460" s="64">
        <f t="shared" si="66"/>
        <v>90.089999999999989</v>
      </c>
      <c r="BO460" s="64">
        <f t="shared" si="67"/>
        <v>9.4696969696969696E-2</v>
      </c>
      <c r="BP460" s="64">
        <f t="shared" si="68"/>
        <v>9.8484848484848481E-2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60</v>
      </c>
      <c r="Y462" s="560">
        <f t="shared" si="64"/>
        <v>62.4</v>
      </c>
      <c r="Z462" s="36">
        <f>IFERROR(IF(Y462=0,"",ROUNDUP(Y462/H462,0)*0.00902),"")</f>
        <v>0.11726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83.625000000000014</v>
      </c>
      <c r="BN462" s="64">
        <f t="shared" si="66"/>
        <v>86.970000000000013</v>
      </c>
      <c r="BO462" s="64">
        <f t="shared" si="67"/>
        <v>9.4696969696969696E-2</v>
      </c>
      <c r="BP462" s="64">
        <f t="shared" si="68"/>
        <v>9.8484848484848481E-2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68.560606060606062</v>
      </c>
      <c r="Y463" s="561">
        <f>IFERROR(Y456/H456,"0")+IFERROR(Y457/H457,"0")+IFERROR(Y458/H458,"0")+IFERROR(Y459/H459,"0")+IFERROR(Y460/H460,"0")+IFERROR(Y461/H461,"0")+IFERROR(Y462/H462,"0")</f>
        <v>71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0.77272000000000007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350</v>
      </c>
      <c r="Y464" s="561">
        <f>IFERROR(SUM(Y456:Y462),"0")</f>
        <v>362.4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137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700</v>
      </c>
      <c r="Y492" s="560">
        <f>IFERROR(IF(X492="",0,CEILING((X492/$H492),1)*$H492),"")</f>
        <v>702</v>
      </c>
      <c r="Z492" s="36">
        <f>IFERROR(IF(Y492=0,"",ROUNDUP(Y492/H492,0)*0.01898),"")</f>
        <v>1.48044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740.36666666666667</v>
      </c>
      <c r="BN492" s="64">
        <f>IFERROR(Y492*I492/H492,"0")</f>
        <v>742.48199999999997</v>
      </c>
      <c r="BO492" s="64">
        <f>IFERROR(1/J492*(X492/H492),"0")</f>
        <v>1.2152777777777777</v>
      </c>
      <c r="BP492" s="64">
        <f>IFERROR(1/J492*(Y492/H492),"0")</f>
        <v>1.21875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77.777777777777771</v>
      </c>
      <c r="Y494" s="561">
        <f>IFERROR(Y492/H492,"0")+IFERROR(Y493/H493,"0")</f>
        <v>78</v>
      </c>
      <c r="Z494" s="561">
        <f>IFERROR(IF(Z492="",0,Z492),"0")+IFERROR(IF(Z493="",0,Z493),"0")</f>
        <v>1.48044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700</v>
      </c>
      <c r="Y495" s="561">
        <f>IFERROR(SUM(Y492:Y493),"0")</f>
        <v>702</v>
      </c>
      <c r="Z495" s="37"/>
      <c r="AA495" s="562"/>
      <c r="AB495" s="562"/>
      <c r="AC495" s="562"/>
    </row>
    <row r="496" spans="1:68" ht="14.25" customHeight="1" x14ac:dyDescent="0.25">
      <c r="A496" s="574" t="s">
        <v>172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137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8511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8602.0299999999988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9048.5050620675629</v>
      </c>
      <c r="Y507" s="561">
        <f>IFERROR(SUM(BN22:BN503),"0")</f>
        <v>9147.48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15</v>
      </c>
      <c r="Y508" s="38">
        <f>ROUNDUP(SUM(BP22:BP503),0)</f>
        <v>15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9423.5050620675629</v>
      </c>
      <c r="Y509" s="561">
        <f>GrossWeightTotalR+PalletQtyTotalR*25</f>
        <v>9522.48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1609.5837344860333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1628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16.995249999999999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258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179</v>
      </c>
      <c r="F514" s="580" t="s">
        <v>201</v>
      </c>
      <c r="G514" s="580" t="s">
        <v>234</v>
      </c>
      <c r="H514" s="580" t="s">
        <v>101</v>
      </c>
      <c r="I514" s="580" t="s">
        <v>259</v>
      </c>
      <c r="J514" s="580" t="s">
        <v>299</v>
      </c>
      <c r="K514" s="580" t="s">
        <v>360</v>
      </c>
      <c r="L514" s="580" t="s">
        <v>400</v>
      </c>
      <c r="M514" s="580" t="s">
        <v>416</v>
      </c>
      <c r="N514" s="557"/>
      <c r="O514" s="580" t="s">
        <v>429</v>
      </c>
      <c r="P514" s="580" t="s">
        <v>439</v>
      </c>
      <c r="Q514" s="580" t="s">
        <v>446</v>
      </c>
      <c r="R514" s="580" t="s">
        <v>451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54.6</v>
      </c>
      <c r="E516" s="46">
        <f>IFERROR(Y89*1,"0")+IFERROR(Y90*1,"0")+IFERROR(Y91*1,"0")+IFERROR(Y95*1,"0")+IFERROR(Y96*1,"0")+IFERROR(Y97*1,"0")+IFERROR(Y98*1,"0")+IFERROR(Y99*1,"0")</f>
        <v>1046.7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46">
        <f>IFERROR(Y130*1,"0")+IFERROR(Y131*1,"0")+IFERROR(Y135*1,"0")+IFERROR(Y136*1,"0")+IFERROR(Y140*1,"0")+IFERROR(Y141*1,"0")</f>
        <v>142.32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593.45999999999992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424.8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314.17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201.6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33.6</v>
      </c>
      <c r="S516" s="46">
        <f>IFERROR(Y336*1,"0")+IFERROR(Y337*1,"0")+IFERROR(Y338*1,"0")</f>
        <v>560.70000000000005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3555</v>
      </c>
      <c r="U516" s="46">
        <f>IFERROR(Y369*1,"0")+IFERROR(Y370*1,"0")+IFERROR(Y371*1,"0")+IFERROR(Y372*1,"0")+IFERROR(Y376*1,"0")+IFERROR(Y380*1,"0")+IFERROR(Y381*1,"0")+IFERROR(Y385*1,"0")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82.2</v>
      </c>
      <c r="W516" s="46">
        <f>IFERROR(Y410*1,"0")+IFERROR(Y414*1,"0")+IFERROR(Y415*1,"0")+IFERROR(Y416*1,"0")+IFERROR(Y417*1,"0")</f>
        <v>21.6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869.28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702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2025-08-06T08:37:47Z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