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0451397F-B310-4033-9A76-F0290AE82AF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заказа'!$X$507:$X$507</definedName>
    <definedName name="GrossWeightTotalR">'Бланк заказа'!$Y$507:$Y$507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заказа'!$X$508:$X$508</definedName>
    <definedName name="PalletQtyTotalR">'Бланк заказа'!$Y$508:$Y$508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заказа'!$B$372:$B$372</definedName>
    <definedName name="ProductId178">'Бланк заказа'!$B$376:$B$376</definedName>
    <definedName name="ProductId179">'Бланк заказа'!$B$380:$B$380</definedName>
    <definedName name="ProductId18">'Бланк заказа'!$B$57:$B$57</definedName>
    <definedName name="ProductId180">'Бланк заказа'!$B$381:$B$381</definedName>
    <definedName name="ProductId181">'Бланк заказа'!$B$385:$B$385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заказа'!$B$410:$B$410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заказа'!$B$417:$B$417</definedName>
    <definedName name="ProductId199">'Бланк заказа'!$B$422:$B$422</definedName>
    <definedName name="ProductId2">'Бланк заказа'!$B$26:$B$26</definedName>
    <definedName name="ProductId20">'Бланк заказа'!$B$62:$B$62</definedName>
    <definedName name="ProductId200">'Бланк заказа'!$B$427:$B$427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заказа'!$B$450:$B$450</definedName>
    <definedName name="ProductId216">'Бланк заказа'!$B$451:$B$451</definedName>
    <definedName name="ProductId217">'Бланк заказа'!$B$452:$B$452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заказа'!$B$466:$B$466</definedName>
    <definedName name="ProductId226">'Бланк заказа'!$B$467:$B$467</definedName>
    <definedName name="ProductId227">'Бланк заказа'!$B$468:$B$468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заказа'!$B$477:$B$477</definedName>
    <definedName name="ProductId232">'Бланк заказа'!$B$481:$B$481</definedName>
    <definedName name="ProductId233">'Бланк заказа'!$B$482:$B$482</definedName>
    <definedName name="ProductId234">'Бланк заказа'!$B$483:$B$483</definedName>
    <definedName name="ProductId235">'Бланк заказа'!$B$487:$B$487</definedName>
    <definedName name="ProductId236">'Бланк заказа'!$B$488:$B$488</definedName>
    <definedName name="ProductId237">'Бланк заказа'!$B$492:$B$492</definedName>
    <definedName name="ProductId238">'Бланк заказа'!$B$493:$B$493</definedName>
    <definedName name="ProductId239">'Бланк заказа'!$B$497:$B$497</definedName>
    <definedName name="ProductId24">'Бланк заказа'!$B$69:$B$69</definedName>
    <definedName name="ProductId240">'Бланк заказа'!$B$498:$B$498</definedName>
    <definedName name="ProductId241">'Бланк заказа'!$B$503:$B$503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заказа'!$X$372:$X$372</definedName>
    <definedName name="SalesQty178">'Бланк заказа'!$X$376:$X$376</definedName>
    <definedName name="SalesQty179">'Бланк заказа'!$X$380:$X$380</definedName>
    <definedName name="SalesQty18">'Бланк заказа'!$X$57:$X$57</definedName>
    <definedName name="SalesQty180">'Бланк заказа'!$X$381:$X$381</definedName>
    <definedName name="SalesQty181">'Бланк заказа'!$X$385:$X$385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заказа'!$X$410:$X$410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заказа'!$X$417:$X$417</definedName>
    <definedName name="SalesQty199">'Бланк заказа'!$X$422:$X$422</definedName>
    <definedName name="SalesQty2">'Бланк заказа'!$X$26:$X$26</definedName>
    <definedName name="SalesQty20">'Бланк заказа'!$X$62:$X$62</definedName>
    <definedName name="SalesQty200">'Бланк заказа'!$X$427:$X$427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заказа'!$X$450:$X$450</definedName>
    <definedName name="SalesQty216">'Бланк заказа'!$X$451:$X$451</definedName>
    <definedName name="SalesQty217">'Бланк заказа'!$X$452:$X$452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заказа'!$X$466:$X$466</definedName>
    <definedName name="SalesQty226">'Бланк заказа'!$X$467:$X$467</definedName>
    <definedName name="SalesQty227">'Бланк заказа'!$X$468:$X$468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заказа'!$X$477:$X$477</definedName>
    <definedName name="SalesQty232">'Бланк заказа'!$X$481:$X$481</definedName>
    <definedName name="SalesQty233">'Бланк заказа'!$X$482:$X$482</definedName>
    <definedName name="SalesQty234">'Бланк заказа'!$X$483:$X$483</definedName>
    <definedName name="SalesQty235">'Бланк заказа'!$X$487:$X$487</definedName>
    <definedName name="SalesQty236">'Бланк заказа'!$X$488:$X$488</definedName>
    <definedName name="SalesQty237">'Бланк заказа'!$X$492:$X$492</definedName>
    <definedName name="SalesQty238">'Бланк заказа'!$X$493:$X$493</definedName>
    <definedName name="SalesQty239">'Бланк заказа'!$X$497:$X$497</definedName>
    <definedName name="SalesQty24">'Бланк заказа'!$X$69:$X$69</definedName>
    <definedName name="SalesQty240">'Бланк заказа'!$X$498:$X$498</definedName>
    <definedName name="SalesQty241">'Бланк заказа'!$X$503:$X$503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заказа'!$Y$372:$Y$372</definedName>
    <definedName name="SalesRoundBox178">'Бланк заказа'!$Y$376:$Y$376</definedName>
    <definedName name="SalesRoundBox179">'Бланк заказа'!$Y$380:$Y$380</definedName>
    <definedName name="SalesRoundBox18">'Бланк заказа'!$Y$57:$Y$57</definedName>
    <definedName name="SalesRoundBox180">'Бланк заказа'!$Y$381:$Y$381</definedName>
    <definedName name="SalesRoundBox181">'Бланк заказа'!$Y$385:$Y$385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заказа'!$Y$410:$Y$410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заказа'!$Y$417:$Y$417</definedName>
    <definedName name="SalesRoundBox199">'Бланк заказа'!$Y$422:$Y$422</definedName>
    <definedName name="SalesRoundBox2">'Бланк заказа'!$Y$26:$Y$26</definedName>
    <definedName name="SalesRoundBox20">'Бланк заказа'!$Y$62:$Y$62</definedName>
    <definedName name="SalesRoundBox200">'Бланк заказа'!$Y$427:$Y$427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заказа'!$Y$450:$Y$450</definedName>
    <definedName name="SalesRoundBox216">'Бланк заказа'!$Y$451:$Y$451</definedName>
    <definedName name="SalesRoundBox217">'Бланк заказа'!$Y$452:$Y$452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заказа'!$Y$466:$Y$466</definedName>
    <definedName name="SalesRoundBox226">'Бланк заказа'!$Y$467:$Y$467</definedName>
    <definedName name="SalesRoundBox227">'Бланк заказа'!$Y$468:$Y$468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заказа'!$Y$477:$Y$477</definedName>
    <definedName name="SalesRoundBox232">'Бланк заказа'!$Y$481:$Y$481</definedName>
    <definedName name="SalesRoundBox233">'Бланк заказа'!$Y$482:$Y$482</definedName>
    <definedName name="SalesRoundBox234">'Бланк заказа'!$Y$483:$Y$483</definedName>
    <definedName name="SalesRoundBox235">'Бланк заказа'!$Y$487:$Y$487</definedName>
    <definedName name="SalesRoundBox236">'Бланк заказа'!$Y$488:$Y$488</definedName>
    <definedName name="SalesRoundBox237">'Бланк заказа'!$Y$492:$Y$492</definedName>
    <definedName name="SalesRoundBox238">'Бланк заказа'!$Y$493:$Y$493</definedName>
    <definedName name="SalesRoundBox239">'Бланк заказа'!$Y$497:$Y$497</definedName>
    <definedName name="SalesRoundBox24">'Бланк заказа'!$Y$69:$Y$69</definedName>
    <definedName name="SalesRoundBox240">'Бланк заказа'!$Y$498:$Y$498</definedName>
    <definedName name="SalesRoundBox241">'Бланк заказа'!$Y$503:$Y$503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заказа'!$W$372:$W$372</definedName>
    <definedName name="UnitOfMeasure178">'Бланк заказа'!$W$376:$W$376</definedName>
    <definedName name="UnitOfMeasure179">'Бланк заказа'!$W$380:$W$380</definedName>
    <definedName name="UnitOfMeasure18">'Бланк заказа'!$W$57:$W$57</definedName>
    <definedName name="UnitOfMeasure180">'Бланк заказа'!$W$381:$W$381</definedName>
    <definedName name="UnitOfMeasure181">'Бланк заказа'!$W$385:$W$385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заказа'!$W$410:$W$410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заказа'!$W$417:$W$417</definedName>
    <definedName name="UnitOfMeasure199">'Бланк заказа'!$W$422:$W$422</definedName>
    <definedName name="UnitOfMeasure2">'Бланк заказа'!$W$26:$W$26</definedName>
    <definedName name="UnitOfMeasure20">'Бланк заказа'!$W$62:$W$62</definedName>
    <definedName name="UnitOfMeasure200">'Бланк заказа'!$W$427:$W$427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заказа'!$W$450:$W$450</definedName>
    <definedName name="UnitOfMeasure216">'Бланк заказа'!$W$451:$W$451</definedName>
    <definedName name="UnitOfMeasure217">'Бланк заказа'!$W$452:$W$452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заказа'!$W$466:$W$466</definedName>
    <definedName name="UnitOfMeasure226">'Бланк заказа'!$W$467:$W$467</definedName>
    <definedName name="UnitOfMeasure227">'Бланк заказа'!$W$468:$W$468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заказа'!$W$477:$W$477</definedName>
    <definedName name="UnitOfMeasure232">'Бланк заказа'!$W$481:$W$481</definedName>
    <definedName name="UnitOfMeasure233">'Бланк заказа'!$W$482:$W$482</definedName>
    <definedName name="UnitOfMeasure234">'Бланк заказа'!$W$483:$W$483</definedName>
    <definedName name="UnitOfMeasure235">'Бланк заказа'!$W$487:$W$487</definedName>
    <definedName name="UnitOfMeasure236">'Бланк заказа'!$W$488:$W$488</definedName>
    <definedName name="UnitOfMeasure237">'Бланк заказа'!$W$492:$W$492</definedName>
    <definedName name="UnitOfMeasure238">'Бланк заказа'!$W$493:$W$493</definedName>
    <definedName name="UnitOfMeasure239">'Бланк заказа'!$W$497:$W$497</definedName>
    <definedName name="UnitOfMeasure24">'Бланк заказа'!$W$69:$W$69</definedName>
    <definedName name="UnitOfMeasure240">'Бланк заказа'!$W$498:$W$498</definedName>
    <definedName name="UnitOfMeasure241">'Бланк заказа'!$W$503:$W$503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5" i="1" l="1"/>
  <c r="X504" i="1"/>
  <c r="BO503" i="1"/>
  <c r="BM503" i="1"/>
  <c r="Y503" i="1"/>
  <c r="X500" i="1"/>
  <c r="Y499" i="1"/>
  <c r="X499" i="1"/>
  <c r="BP498" i="1"/>
  <c r="BO498" i="1"/>
  <c r="BN498" i="1"/>
  <c r="BM498" i="1"/>
  <c r="Z498" i="1"/>
  <c r="Y498" i="1"/>
  <c r="BP497" i="1"/>
  <c r="BO497" i="1"/>
  <c r="BN497" i="1"/>
  <c r="BM497" i="1"/>
  <c r="Z497" i="1"/>
  <c r="Z499" i="1" s="1"/>
  <c r="Y497" i="1"/>
  <c r="Y500" i="1" s="1"/>
  <c r="X495" i="1"/>
  <c r="X494" i="1"/>
  <c r="BO493" i="1"/>
  <c r="BM493" i="1"/>
  <c r="Y493" i="1"/>
  <c r="BO492" i="1"/>
  <c r="BM492" i="1"/>
  <c r="Y492" i="1"/>
  <c r="X490" i="1"/>
  <c r="Y489" i="1"/>
  <c r="X489" i="1"/>
  <c r="BP488" i="1"/>
  <c r="BO488" i="1"/>
  <c r="BN488" i="1"/>
  <c r="BM488" i="1"/>
  <c r="Z488" i="1"/>
  <c r="Y488" i="1"/>
  <c r="BP487" i="1"/>
  <c r="BO487" i="1"/>
  <c r="BN487" i="1"/>
  <c r="BM487" i="1"/>
  <c r="Z487" i="1"/>
  <c r="Z489" i="1" s="1"/>
  <c r="Y487" i="1"/>
  <c r="Y490" i="1" s="1"/>
  <c r="X485" i="1"/>
  <c r="X484" i="1"/>
  <c r="BO483" i="1"/>
  <c r="BM483" i="1"/>
  <c r="Y483" i="1"/>
  <c r="BO482" i="1"/>
  <c r="BM482" i="1"/>
  <c r="Y482" i="1"/>
  <c r="BO481" i="1"/>
  <c r="BM481" i="1"/>
  <c r="Y481" i="1"/>
  <c r="X479" i="1"/>
  <c r="Y478" i="1"/>
  <c r="X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Z478" i="1" s="1"/>
  <c r="Y474" i="1"/>
  <c r="Y479" i="1" s="1"/>
  <c r="X470" i="1"/>
  <c r="X469" i="1"/>
  <c r="BO468" i="1"/>
  <c r="BM468" i="1"/>
  <c r="Y468" i="1"/>
  <c r="P468" i="1"/>
  <c r="BP467" i="1"/>
  <c r="BO467" i="1"/>
  <c r="BN467" i="1"/>
  <c r="BM467" i="1"/>
  <c r="Z467" i="1"/>
  <c r="Y467" i="1"/>
  <c r="P467" i="1"/>
  <c r="BO466" i="1"/>
  <c r="BM466" i="1"/>
  <c r="Y466" i="1"/>
  <c r="P466" i="1"/>
  <c r="X464" i="1"/>
  <c r="X463" i="1"/>
  <c r="BO462" i="1"/>
  <c r="BM462" i="1"/>
  <c r="Y462" i="1"/>
  <c r="P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X454" i="1"/>
  <c r="X453" i="1"/>
  <c r="BO452" i="1"/>
  <c r="BM452" i="1"/>
  <c r="Y452" i="1"/>
  <c r="P452" i="1"/>
  <c r="BP451" i="1"/>
  <c r="BO451" i="1"/>
  <c r="BN451" i="1"/>
  <c r="BM451" i="1"/>
  <c r="Z451" i="1"/>
  <c r="Y451" i="1"/>
  <c r="P451" i="1"/>
  <c r="BO450" i="1"/>
  <c r="BM450" i="1"/>
  <c r="Y450" i="1"/>
  <c r="P450" i="1"/>
  <c r="X448" i="1"/>
  <c r="X447" i="1"/>
  <c r="BO446" i="1"/>
  <c r="BM446" i="1"/>
  <c r="Y446" i="1"/>
  <c r="P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BP435" i="1"/>
  <c r="BO435" i="1"/>
  <c r="BN435" i="1"/>
  <c r="BM435" i="1"/>
  <c r="Z435" i="1"/>
  <c r="Y435" i="1"/>
  <c r="P435" i="1"/>
  <c r="BO434" i="1"/>
  <c r="BM434" i="1"/>
  <c r="Y434" i="1"/>
  <c r="P434" i="1"/>
  <c r="BP433" i="1"/>
  <c r="BO433" i="1"/>
  <c r="BN433" i="1"/>
  <c r="BM433" i="1"/>
  <c r="Z433" i="1"/>
  <c r="Y433" i="1"/>
  <c r="P433" i="1"/>
  <c r="X429" i="1"/>
  <c r="Y428" i="1"/>
  <c r="X428" i="1"/>
  <c r="BP427" i="1"/>
  <c r="BO427" i="1"/>
  <c r="BN427" i="1"/>
  <c r="BM427" i="1"/>
  <c r="Z427" i="1"/>
  <c r="Z428" i="1" s="1"/>
  <c r="Y427" i="1"/>
  <c r="Y516" i="1" s="1"/>
  <c r="P427" i="1"/>
  <c r="X424" i="1"/>
  <c r="Y423" i="1"/>
  <c r="X423" i="1"/>
  <c r="BP422" i="1"/>
  <c r="BO422" i="1"/>
  <c r="BN422" i="1"/>
  <c r="BM422" i="1"/>
  <c r="Z422" i="1"/>
  <c r="Z423" i="1" s="1"/>
  <c r="Y422" i="1"/>
  <c r="X516" i="1" s="1"/>
  <c r="P422" i="1"/>
  <c r="X419" i="1"/>
  <c r="X418" i="1"/>
  <c r="BP417" i="1"/>
  <c r="BO417" i="1"/>
  <c r="BN417" i="1"/>
  <c r="BM417" i="1"/>
  <c r="Z417" i="1"/>
  <c r="Y417" i="1"/>
  <c r="P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X412" i="1"/>
  <c r="X411" i="1"/>
  <c r="BO410" i="1"/>
  <c r="BM410" i="1"/>
  <c r="Y410" i="1"/>
  <c r="P410" i="1"/>
  <c r="X407" i="1"/>
  <c r="X406" i="1"/>
  <c r="BO405" i="1"/>
  <c r="BM405" i="1"/>
  <c r="Y405" i="1"/>
  <c r="P405" i="1"/>
  <c r="BP404" i="1"/>
  <c r="BO404" i="1"/>
  <c r="BN404" i="1"/>
  <c r="BM404" i="1"/>
  <c r="Z404" i="1"/>
  <c r="Y404" i="1"/>
  <c r="P404" i="1"/>
  <c r="X402" i="1"/>
  <c r="X401" i="1"/>
  <c r="BP400" i="1"/>
  <c r="BO400" i="1"/>
  <c r="BN400" i="1"/>
  <c r="BM400" i="1"/>
  <c r="Z400" i="1"/>
  <c r="Y400" i="1"/>
  <c r="P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X387" i="1"/>
  <c r="X386" i="1"/>
  <c r="BO385" i="1"/>
  <c r="BM385" i="1"/>
  <c r="Y385" i="1"/>
  <c r="P385" i="1"/>
  <c r="X383" i="1"/>
  <c r="X382" i="1"/>
  <c r="BO381" i="1"/>
  <c r="BM381" i="1"/>
  <c r="Y381" i="1"/>
  <c r="P381" i="1"/>
  <c r="BP380" i="1"/>
  <c r="BO380" i="1"/>
  <c r="BN380" i="1"/>
  <c r="BM380" i="1"/>
  <c r="Z380" i="1"/>
  <c r="Y380" i="1"/>
  <c r="Y382" i="1" s="1"/>
  <c r="P380" i="1"/>
  <c r="X378" i="1"/>
  <c r="Y377" i="1"/>
  <c r="X377" i="1"/>
  <c r="BP376" i="1"/>
  <c r="BO376" i="1"/>
  <c r="BN376" i="1"/>
  <c r="BM376" i="1"/>
  <c r="Z376" i="1"/>
  <c r="Z377" i="1" s="1"/>
  <c r="Y376" i="1"/>
  <c r="Y378" i="1" s="1"/>
  <c r="P376" i="1"/>
  <c r="X374" i="1"/>
  <c r="X373" i="1"/>
  <c r="BP372" i="1"/>
  <c r="BO372" i="1"/>
  <c r="BN372" i="1"/>
  <c r="BM372" i="1"/>
  <c r="Z372" i="1"/>
  <c r="Y372" i="1"/>
  <c r="P372" i="1"/>
  <c r="BO371" i="1"/>
  <c r="BM371" i="1"/>
  <c r="Y371" i="1"/>
  <c r="P371" i="1"/>
  <c r="BP370" i="1"/>
  <c r="BO370" i="1"/>
  <c r="BN370" i="1"/>
  <c r="BM370" i="1"/>
  <c r="Z370" i="1"/>
  <c r="Y370" i="1"/>
  <c r="P370" i="1"/>
  <c r="BO369" i="1"/>
  <c r="BM369" i="1"/>
  <c r="Y369" i="1"/>
  <c r="P369" i="1"/>
  <c r="X366" i="1"/>
  <c r="X365" i="1"/>
  <c r="BO364" i="1"/>
  <c r="BN364" i="1"/>
  <c r="BM364" i="1"/>
  <c r="Z364" i="1"/>
  <c r="Z365" i="1" s="1"/>
  <c r="Y364" i="1"/>
  <c r="P364" i="1"/>
  <c r="X362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P345" i="1"/>
  <c r="BP344" i="1"/>
  <c r="BO344" i="1"/>
  <c r="BN344" i="1"/>
  <c r="BM344" i="1"/>
  <c r="Z344" i="1"/>
  <c r="Y344" i="1"/>
  <c r="P344" i="1"/>
  <c r="X340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P336" i="1"/>
  <c r="X333" i="1"/>
  <c r="Y332" i="1"/>
  <c r="X332" i="1"/>
  <c r="BP331" i="1"/>
  <c r="BO331" i="1"/>
  <c r="BN331" i="1"/>
  <c r="BM331" i="1"/>
  <c r="Z331" i="1"/>
  <c r="Y331" i="1"/>
  <c r="P331" i="1"/>
  <c r="BO330" i="1"/>
  <c r="BM330" i="1"/>
  <c r="Y330" i="1"/>
  <c r="P330" i="1"/>
  <c r="BP329" i="1"/>
  <c r="BO329" i="1"/>
  <c r="BN329" i="1"/>
  <c r="BM329" i="1"/>
  <c r="Z329" i="1"/>
  <c r="Y329" i="1"/>
  <c r="Y333" i="1" s="1"/>
  <c r="P329" i="1"/>
  <c r="X327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6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6" i="1" s="1"/>
  <c r="P275" i="1"/>
  <c r="X272" i="1"/>
  <c r="Y271" i="1"/>
  <c r="X271" i="1"/>
  <c r="BP270" i="1"/>
  <c r="BO270" i="1"/>
  <c r="BN270" i="1"/>
  <c r="BM270" i="1"/>
  <c r="Z270" i="1"/>
  <c r="Y270" i="1"/>
  <c r="P270" i="1"/>
  <c r="BO269" i="1"/>
  <c r="BM269" i="1"/>
  <c r="Y269" i="1"/>
  <c r="P269" i="1"/>
  <c r="BP268" i="1"/>
  <c r="BO268" i="1"/>
  <c r="BN268" i="1"/>
  <c r="BM268" i="1"/>
  <c r="Z268" i="1"/>
  <c r="Y268" i="1"/>
  <c r="Y272" i="1" s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M210" i="1"/>
  <c r="Y210" i="1"/>
  <c r="P210" i="1"/>
  <c r="BP209" i="1"/>
  <c r="BO209" i="1"/>
  <c r="BN209" i="1"/>
  <c r="BM209" i="1"/>
  <c r="Z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BO206" i="1"/>
  <c r="BM206" i="1"/>
  <c r="Y206" i="1"/>
  <c r="P206" i="1"/>
  <c r="X204" i="1"/>
  <c r="X203" i="1"/>
  <c r="BO202" i="1"/>
  <c r="BM202" i="1"/>
  <c r="Y202" i="1"/>
  <c r="P202" i="1"/>
  <c r="BP201" i="1"/>
  <c r="BO201" i="1"/>
  <c r="BN201" i="1"/>
  <c r="BM201" i="1"/>
  <c r="Z201" i="1"/>
  <c r="Y201" i="1"/>
  <c r="P201" i="1"/>
  <c r="BO200" i="1"/>
  <c r="BM200" i="1"/>
  <c r="Y200" i="1"/>
  <c r="P200" i="1"/>
  <c r="BP199" i="1"/>
  <c r="BO199" i="1"/>
  <c r="BN199" i="1"/>
  <c r="BM199" i="1"/>
  <c r="Z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BP195" i="1"/>
  <c r="BO195" i="1"/>
  <c r="BN195" i="1"/>
  <c r="BM195" i="1"/>
  <c r="Z195" i="1"/>
  <c r="Y195" i="1"/>
  <c r="P195" i="1"/>
  <c r="X193" i="1"/>
  <c r="Y192" i="1"/>
  <c r="X192" i="1"/>
  <c r="BP191" i="1"/>
  <c r="BO191" i="1"/>
  <c r="BN191" i="1"/>
  <c r="BM191" i="1"/>
  <c r="Z191" i="1"/>
  <c r="Y191" i="1"/>
  <c r="P191" i="1"/>
  <c r="BO190" i="1"/>
  <c r="BM190" i="1"/>
  <c r="Y190" i="1"/>
  <c r="P190" i="1"/>
  <c r="X188" i="1"/>
  <c r="X187" i="1"/>
  <c r="BO186" i="1"/>
  <c r="BM186" i="1"/>
  <c r="Y186" i="1"/>
  <c r="P186" i="1"/>
  <c r="BP185" i="1"/>
  <c r="BO185" i="1"/>
  <c r="BN185" i="1"/>
  <c r="BM185" i="1"/>
  <c r="Z185" i="1"/>
  <c r="Y185" i="1"/>
  <c r="P185" i="1"/>
  <c r="X182" i="1"/>
  <c r="Y181" i="1"/>
  <c r="X181" i="1"/>
  <c r="BP180" i="1"/>
  <c r="BO180" i="1"/>
  <c r="BN180" i="1"/>
  <c r="BM180" i="1"/>
  <c r="Z180" i="1"/>
  <c r="Z181" i="1" s="1"/>
  <c r="Y180" i="1"/>
  <c r="Y182" i="1" s="1"/>
  <c r="P180" i="1"/>
  <c r="X178" i="1"/>
  <c r="X177" i="1"/>
  <c r="BP176" i="1"/>
  <c r="BO176" i="1"/>
  <c r="BN176" i="1"/>
  <c r="BM176" i="1"/>
  <c r="Z176" i="1"/>
  <c r="Y176" i="1"/>
  <c r="P176" i="1"/>
  <c r="BO175" i="1"/>
  <c r="BM175" i="1"/>
  <c r="Y175" i="1"/>
  <c r="P175" i="1"/>
  <c r="BP174" i="1"/>
  <c r="BO174" i="1"/>
  <c r="BN174" i="1"/>
  <c r="BM174" i="1"/>
  <c r="Z174" i="1"/>
  <c r="Y174" i="1"/>
  <c r="P174" i="1"/>
  <c r="X172" i="1"/>
  <c r="X171" i="1"/>
  <c r="BP170" i="1"/>
  <c r="BO170" i="1"/>
  <c r="BN170" i="1"/>
  <c r="BM170" i="1"/>
  <c r="Z170" i="1"/>
  <c r="Y170" i="1"/>
  <c r="P170" i="1"/>
  <c r="BO169" i="1"/>
  <c r="BM169" i="1"/>
  <c r="Y169" i="1"/>
  <c r="P169" i="1"/>
  <c r="BP168" i="1"/>
  <c r="BO168" i="1"/>
  <c r="BN168" i="1"/>
  <c r="BM168" i="1"/>
  <c r="Z168" i="1"/>
  <c r="Y168" i="1"/>
  <c r="P168" i="1"/>
  <c r="BO167" i="1"/>
  <c r="BM167" i="1"/>
  <c r="Y167" i="1"/>
  <c r="P167" i="1"/>
  <c r="BP166" i="1"/>
  <c r="BO166" i="1"/>
  <c r="BN166" i="1"/>
  <c r="BM166" i="1"/>
  <c r="Z166" i="1"/>
  <c r="Y166" i="1"/>
  <c r="P166" i="1"/>
  <c r="BO165" i="1"/>
  <c r="BM165" i="1"/>
  <c r="Y165" i="1"/>
  <c r="P165" i="1"/>
  <c r="BP164" i="1"/>
  <c r="BO164" i="1"/>
  <c r="BN164" i="1"/>
  <c r="BM164" i="1"/>
  <c r="Z164" i="1"/>
  <c r="Y164" i="1"/>
  <c r="P164" i="1"/>
  <c r="BO163" i="1"/>
  <c r="BM163" i="1"/>
  <c r="Y163" i="1"/>
  <c r="P163" i="1"/>
  <c r="BP162" i="1"/>
  <c r="BO162" i="1"/>
  <c r="BN162" i="1"/>
  <c r="BM162" i="1"/>
  <c r="Z162" i="1"/>
  <c r="Y162" i="1"/>
  <c r="P162" i="1"/>
  <c r="X160" i="1"/>
  <c r="Y159" i="1"/>
  <c r="X159" i="1"/>
  <c r="BP158" i="1"/>
  <c r="BO158" i="1"/>
  <c r="BN158" i="1"/>
  <c r="BM158" i="1"/>
  <c r="Z158" i="1"/>
  <c r="Z159" i="1" s="1"/>
  <c r="Y158" i="1"/>
  <c r="P158" i="1"/>
  <c r="X154" i="1"/>
  <c r="Y153" i="1"/>
  <c r="X153" i="1"/>
  <c r="BP152" i="1"/>
  <c r="BO152" i="1"/>
  <c r="BN152" i="1"/>
  <c r="BM152" i="1"/>
  <c r="Z152" i="1"/>
  <c r="Y152" i="1"/>
  <c r="P152" i="1"/>
  <c r="BO151" i="1"/>
  <c r="BM151" i="1"/>
  <c r="Y151" i="1"/>
  <c r="P151" i="1"/>
  <c r="BP150" i="1"/>
  <c r="BO150" i="1"/>
  <c r="BN150" i="1"/>
  <c r="BM150" i="1"/>
  <c r="Z150" i="1"/>
  <c r="Y150" i="1"/>
  <c r="Y154" i="1" s="1"/>
  <c r="P150" i="1"/>
  <c r="X148" i="1"/>
  <c r="Y147" i="1"/>
  <c r="X147" i="1"/>
  <c r="BP146" i="1"/>
  <c r="BO146" i="1"/>
  <c r="BN146" i="1"/>
  <c r="BM146" i="1"/>
  <c r="Z146" i="1"/>
  <c r="Z147" i="1" s="1"/>
  <c r="Y146" i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Y140" i="1"/>
  <c r="P140" i="1"/>
  <c r="X138" i="1"/>
  <c r="X137" i="1"/>
  <c r="BO136" i="1"/>
  <c r="BM136" i="1"/>
  <c r="Y136" i="1"/>
  <c r="P136" i="1"/>
  <c r="BP135" i="1"/>
  <c r="BO135" i="1"/>
  <c r="BN135" i="1"/>
  <c r="BM135" i="1"/>
  <c r="Z135" i="1"/>
  <c r="Y135" i="1"/>
  <c r="P135" i="1"/>
  <c r="X133" i="1"/>
  <c r="Y132" i="1"/>
  <c r="X132" i="1"/>
  <c r="BP131" i="1"/>
  <c r="BO131" i="1"/>
  <c r="BN131" i="1"/>
  <c r="BM131" i="1"/>
  <c r="Z131" i="1"/>
  <c r="Y131" i="1"/>
  <c r="P131" i="1"/>
  <c r="BO130" i="1"/>
  <c r="BM130" i="1"/>
  <c r="Y130" i="1"/>
  <c r="P130" i="1"/>
  <c r="X127" i="1"/>
  <c r="X126" i="1"/>
  <c r="BO125" i="1"/>
  <c r="BM125" i="1"/>
  <c r="Y125" i="1"/>
  <c r="P125" i="1"/>
  <c r="BP124" i="1"/>
  <c r="BO124" i="1"/>
  <c r="BN124" i="1"/>
  <c r="BM124" i="1"/>
  <c r="Z124" i="1"/>
  <c r="Y124" i="1"/>
  <c r="Y126" i="1" s="1"/>
  <c r="P124" i="1"/>
  <c r="X122" i="1"/>
  <c r="X121" i="1"/>
  <c r="BP120" i="1"/>
  <c r="BO120" i="1"/>
  <c r="BN120" i="1"/>
  <c r="BM120" i="1"/>
  <c r="Z120" i="1"/>
  <c r="Y120" i="1"/>
  <c r="P120" i="1"/>
  <c r="BO119" i="1"/>
  <c r="BM119" i="1"/>
  <c r="Y119" i="1"/>
  <c r="P119" i="1"/>
  <c r="BP118" i="1"/>
  <c r="BO118" i="1"/>
  <c r="BN118" i="1"/>
  <c r="BM118" i="1"/>
  <c r="Z118" i="1"/>
  <c r="Y118" i="1"/>
  <c r="P118" i="1"/>
  <c r="BO117" i="1"/>
  <c r="BM117" i="1"/>
  <c r="Y117" i="1"/>
  <c r="P117" i="1"/>
  <c r="X115" i="1"/>
  <c r="X114" i="1"/>
  <c r="BO113" i="1"/>
  <c r="BM113" i="1"/>
  <c r="Y113" i="1"/>
  <c r="P113" i="1"/>
  <c r="BP112" i="1"/>
  <c r="BO112" i="1"/>
  <c r="BN112" i="1"/>
  <c r="BM112" i="1"/>
  <c r="Z112" i="1"/>
  <c r="Y112" i="1"/>
  <c r="P112" i="1"/>
  <c r="BO111" i="1"/>
  <c r="BM111" i="1"/>
  <c r="Y111" i="1"/>
  <c r="P111" i="1"/>
  <c r="X109" i="1"/>
  <c r="X108" i="1"/>
  <c r="BO107" i="1"/>
  <c r="BM107" i="1"/>
  <c r="Y107" i="1"/>
  <c r="F516" i="1" s="1"/>
  <c r="P107" i="1"/>
  <c r="BP106" i="1"/>
  <c r="BO106" i="1"/>
  <c r="BN106" i="1"/>
  <c r="BM106" i="1"/>
  <c r="Z106" i="1"/>
  <c r="Y106" i="1"/>
  <c r="P106" i="1"/>
  <c r="BO105" i="1"/>
  <c r="BM105" i="1"/>
  <c r="Y105" i="1"/>
  <c r="P105" i="1"/>
  <c r="BP104" i="1"/>
  <c r="BO104" i="1"/>
  <c r="BN104" i="1"/>
  <c r="BM104" i="1"/>
  <c r="Z104" i="1"/>
  <c r="Y104" i="1"/>
  <c r="Y108" i="1" s="1"/>
  <c r="P104" i="1"/>
  <c r="X101" i="1"/>
  <c r="X100" i="1"/>
  <c r="BP99" i="1"/>
  <c r="BO99" i="1"/>
  <c r="BN99" i="1"/>
  <c r="BM99" i="1"/>
  <c r="Z99" i="1"/>
  <c r="Y99" i="1"/>
  <c r="P99" i="1"/>
  <c r="BO98" i="1"/>
  <c r="BM98" i="1"/>
  <c r="Y98" i="1"/>
  <c r="P98" i="1"/>
  <c r="BP97" i="1"/>
  <c r="BO97" i="1"/>
  <c r="BN97" i="1"/>
  <c r="BM97" i="1"/>
  <c r="Z97" i="1"/>
  <c r="Y97" i="1"/>
  <c r="P97" i="1"/>
  <c r="BO96" i="1"/>
  <c r="BM96" i="1"/>
  <c r="Y96" i="1"/>
  <c r="P96" i="1"/>
  <c r="BP95" i="1"/>
  <c r="BO95" i="1"/>
  <c r="BN95" i="1"/>
  <c r="BM95" i="1"/>
  <c r="Z95" i="1"/>
  <c r="Y95" i="1"/>
  <c r="Y101" i="1" s="1"/>
  <c r="X93" i="1"/>
  <c r="X92" i="1"/>
  <c r="BO91" i="1"/>
  <c r="BM91" i="1"/>
  <c r="Y91" i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P83" i="1"/>
  <c r="BO83" i="1"/>
  <c r="BN83" i="1"/>
  <c r="BM83" i="1"/>
  <c r="Z83" i="1"/>
  <c r="Y83" i="1"/>
  <c r="P83" i="1"/>
  <c r="X81" i="1"/>
  <c r="X80" i="1"/>
  <c r="BP79" i="1"/>
  <c r="BO79" i="1"/>
  <c r="BN79" i="1"/>
  <c r="BM79" i="1"/>
  <c r="Z79" i="1"/>
  <c r="Y79" i="1"/>
  <c r="P79" i="1"/>
  <c r="BO78" i="1"/>
  <c r="BM78" i="1"/>
  <c r="Y78" i="1"/>
  <c r="P78" i="1"/>
  <c r="BP77" i="1"/>
  <c r="BO77" i="1"/>
  <c r="BN77" i="1"/>
  <c r="BM77" i="1"/>
  <c r="Z77" i="1"/>
  <c r="Y77" i="1"/>
  <c r="P77" i="1"/>
  <c r="BO76" i="1"/>
  <c r="BM76" i="1"/>
  <c r="Y76" i="1"/>
  <c r="Y80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P69" i="1"/>
  <c r="BO69" i="1"/>
  <c r="BN69" i="1"/>
  <c r="BM69" i="1"/>
  <c r="Z69" i="1"/>
  <c r="Y69" i="1"/>
  <c r="P69" i="1"/>
  <c r="BO68" i="1"/>
  <c r="BM68" i="1"/>
  <c r="Y68" i="1"/>
  <c r="P68" i="1"/>
  <c r="X66" i="1"/>
  <c r="X65" i="1"/>
  <c r="BO64" i="1"/>
  <c r="BM64" i="1"/>
  <c r="Y64" i="1"/>
  <c r="Y66" i="1" s="1"/>
  <c r="P64" i="1"/>
  <c r="BP63" i="1"/>
  <c r="BO63" i="1"/>
  <c r="BN63" i="1"/>
  <c r="BM63" i="1"/>
  <c r="Z63" i="1"/>
  <c r="Y63" i="1"/>
  <c r="P63" i="1"/>
  <c r="BO62" i="1"/>
  <c r="BM62" i="1"/>
  <c r="Y62" i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6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6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32" i="1" l="1"/>
  <c r="Y37" i="1"/>
  <c r="D516" i="1"/>
  <c r="Y59" i="1"/>
  <c r="BP84" i="1"/>
  <c r="BN84" i="1"/>
  <c r="Z84" i="1"/>
  <c r="Z85" i="1" s="1"/>
  <c r="E516" i="1"/>
  <c r="Y92" i="1"/>
  <c r="BP89" i="1"/>
  <c r="BN89" i="1"/>
  <c r="Z89" i="1"/>
  <c r="BP98" i="1"/>
  <c r="BN98" i="1"/>
  <c r="Z98" i="1"/>
  <c r="Y109" i="1"/>
  <c r="BP136" i="1"/>
  <c r="BN136" i="1"/>
  <c r="Z136" i="1"/>
  <c r="Z137" i="1" s="1"/>
  <c r="Y143" i="1"/>
  <c r="BP140" i="1"/>
  <c r="BN140" i="1"/>
  <c r="Z140" i="1"/>
  <c r="Z142" i="1" s="1"/>
  <c r="BP163" i="1"/>
  <c r="BN163" i="1"/>
  <c r="Z163" i="1"/>
  <c r="Z171" i="1" s="1"/>
  <c r="BP167" i="1"/>
  <c r="BN167" i="1"/>
  <c r="Z167" i="1"/>
  <c r="Z177" i="1"/>
  <c r="BP175" i="1"/>
  <c r="BN175" i="1"/>
  <c r="Z175" i="1"/>
  <c r="BP196" i="1"/>
  <c r="BN196" i="1"/>
  <c r="Z196" i="1"/>
  <c r="Z203" i="1" s="1"/>
  <c r="BP229" i="1"/>
  <c r="BN229" i="1"/>
  <c r="Z229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Y306" i="1"/>
  <c r="BP302" i="1"/>
  <c r="BN302" i="1"/>
  <c r="Z302" i="1"/>
  <c r="BP310" i="1"/>
  <c r="BN310" i="1"/>
  <c r="Z310" i="1"/>
  <c r="BP318" i="1"/>
  <c r="BN318" i="1"/>
  <c r="Z318" i="1"/>
  <c r="Y320" i="1"/>
  <c r="Z326" i="1"/>
  <c r="BP324" i="1"/>
  <c r="BN324" i="1"/>
  <c r="Z324" i="1"/>
  <c r="Y326" i="1"/>
  <c r="BP347" i="1"/>
  <c r="BN347" i="1"/>
  <c r="Z347" i="1"/>
  <c r="Y351" i="1"/>
  <c r="BP355" i="1"/>
  <c r="BN355" i="1"/>
  <c r="Z355" i="1"/>
  <c r="Z356" i="1" s="1"/>
  <c r="Y357" i="1"/>
  <c r="Y362" i="1"/>
  <c r="BP359" i="1"/>
  <c r="BN359" i="1"/>
  <c r="Z359" i="1"/>
  <c r="Z361" i="1" s="1"/>
  <c r="Y361" i="1"/>
  <c r="H9" i="1"/>
  <c r="A10" i="1"/>
  <c r="Y33" i="1"/>
  <c r="Y45" i="1"/>
  <c r="Y49" i="1"/>
  <c r="Y58" i="1"/>
  <c r="BP64" i="1"/>
  <c r="BN64" i="1"/>
  <c r="Z64" i="1"/>
  <c r="Y71" i="1"/>
  <c r="BP68" i="1"/>
  <c r="BN68" i="1"/>
  <c r="Z68" i="1"/>
  <c r="Z71" i="1" s="1"/>
  <c r="BP76" i="1"/>
  <c r="BN76" i="1"/>
  <c r="Z76" i="1"/>
  <c r="Y86" i="1"/>
  <c r="BP107" i="1"/>
  <c r="BN107" i="1"/>
  <c r="Z107" i="1"/>
  <c r="Y114" i="1"/>
  <c r="BP111" i="1"/>
  <c r="BN111" i="1"/>
  <c r="Z111" i="1"/>
  <c r="BP119" i="1"/>
  <c r="BN119" i="1"/>
  <c r="Z119" i="1"/>
  <c r="Y138" i="1"/>
  <c r="Y171" i="1"/>
  <c r="BP200" i="1"/>
  <c r="BN200" i="1"/>
  <c r="Z200" i="1"/>
  <c r="BP208" i="1"/>
  <c r="BN208" i="1"/>
  <c r="Z208" i="1"/>
  <c r="BP212" i="1"/>
  <c r="BN212" i="1"/>
  <c r="Z212" i="1"/>
  <c r="BP225" i="1"/>
  <c r="BN225" i="1"/>
  <c r="Z225" i="1"/>
  <c r="Z231" i="1" s="1"/>
  <c r="Y231" i="1"/>
  <c r="F9" i="1"/>
  <c r="J9" i="1"/>
  <c r="B516" i="1"/>
  <c r="X507" i="1"/>
  <c r="X508" i="1"/>
  <c r="X510" i="1"/>
  <c r="Y24" i="1"/>
  <c r="Z27" i="1"/>
  <c r="BN27" i="1"/>
  <c r="Y507" i="1" s="1"/>
  <c r="Y509" i="1" s="1"/>
  <c r="Z29" i="1"/>
  <c r="BN29" i="1"/>
  <c r="Z31" i="1"/>
  <c r="BN31" i="1"/>
  <c r="Z35" i="1"/>
  <c r="Z36" i="1" s="1"/>
  <c r="BN35" i="1"/>
  <c r="BP35" i="1"/>
  <c r="Y508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BP62" i="1"/>
  <c r="BN62" i="1"/>
  <c r="Z62" i="1"/>
  <c r="Z65" i="1" s="1"/>
  <c r="BP70" i="1"/>
  <c r="BN70" i="1"/>
  <c r="Z70" i="1"/>
  <c r="Y72" i="1"/>
  <c r="Y81" i="1"/>
  <c r="BP74" i="1"/>
  <c r="BN74" i="1"/>
  <c r="Z74" i="1"/>
  <c r="Z80" i="1" s="1"/>
  <c r="BP78" i="1"/>
  <c r="BN78" i="1"/>
  <c r="Z78" i="1"/>
  <c r="Y85" i="1"/>
  <c r="Y510" i="1" s="1"/>
  <c r="BP91" i="1"/>
  <c r="BN91" i="1"/>
  <c r="Z91" i="1"/>
  <c r="Y93" i="1"/>
  <c r="BP96" i="1"/>
  <c r="BN96" i="1"/>
  <c r="Z96" i="1"/>
  <c r="Z100" i="1" s="1"/>
  <c r="Y100" i="1"/>
  <c r="BP105" i="1"/>
  <c r="BN105" i="1"/>
  <c r="Z105" i="1"/>
  <c r="Z108" i="1" s="1"/>
  <c r="BP113" i="1"/>
  <c r="BN113" i="1"/>
  <c r="Z113" i="1"/>
  <c r="Y115" i="1"/>
  <c r="Y122" i="1"/>
  <c r="BP117" i="1"/>
  <c r="BN117" i="1"/>
  <c r="Z117" i="1"/>
  <c r="Z121" i="1" s="1"/>
  <c r="Y121" i="1"/>
  <c r="BP125" i="1"/>
  <c r="BN125" i="1"/>
  <c r="Z125" i="1"/>
  <c r="Z126" i="1" s="1"/>
  <c r="Y127" i="1"/>
  <c r="G516" i="1"/>
  <c r="Y133" i="1"/>
  <c r="BP130" i="1"/>
  <c r="BN130" i="1"/>
  <c r="Z130" i="1"/>
  <c r="Z132" i="1" s="1"/>
  <c r="Y137" i="1"/>
  <c r="Y142" i="1"/>
  <c r="BP151" i="1"/>
  <c r="BN151" i="1"/>
  <c r="Z151" i="1"/>
  <c r="Z153" i="1" s="1"/>
  <c r="Y172" i="1"/>
  <c r="BP165" i="1"/>
  <c r="BN165" i="1"/>
  <c r="Z165" i="1"/>
  <c r="BP169" i="1"/>
  <c r="BN169" i="1"/>
  <c r="Z169" i="1"/>
  <c r="Y178" i="1"/>
  <c r="Y177" i="1"/>
  <c r="BP186" i="1"/>
  <c r="BN186" i="1"/>
  <c r="Z186" i="1"/>
  <c r="Z187" i="1" s="1"/>
  <c r="Y188" i="1"/>
  <c r="Y193" i="1"/>
  <c r="BP190" i="1"/>
  <c r="BN190" i="1"/>
  <c r="Z190" i="1"/>
  <c r="Z192" i="1" s="1"/>
  <c r="BP198" i="1"/>
  <c r="BN198" i="1"/>
  <c r="Z198" i="1"/>
  <c r="BP202" i="1"/>
  <c r="BN202" i="1"/>
  <c r="Z202" i="1"/>
  <c r="BP243" i="1"/>
  <c r="BN243" i="1"/>
  <c r="Z243" i="1"/>
  <c r="Y247" i="1"/>
  <c r="Z256" i="1"/>
  <c r="BP252" i="1"/>
  <c r="BN252" i="1"/>
  <c r="Z252" i="1"/>
  <c r="Y256" i="1"/>
  <c r="BP261" i="1"/>
  <c r="BN261" i="1"/>
  <c r="Z261" i="1"/>
  <c r="Z264" i="1" s="1"/>
  <c r="Y264" i="1"/>
  <c r="Z339" i="1"/>
  <c r="BP337" i="1"/>
  <c r="BN337" i="1"/>
  <c r="Z337" i="1"/>
  <c r="Y339" i="1"/>
  <c r="BP393" i="1"/>
  <c r="BN393" i="1"/>
  <c r="Z393" i="1"/>
  <c r="BP397" i="1"/>
  <c r="BN397" i="1"/>
  <c r="Z397" i="1"/>
  <c r="Y401" i="1"/>
  <c r="BP405" i="1"/>
  <c r="BN405" i="1"/>
  <c r="Z405" i="1"/>
  <c r="Z406" i="1" s="1"/>
  <c r="Y407" i="1"/>
  <c r="Y411" i="1"/>
  <c r="BP410" i="1"/>
  <c r="BN410" i="1"/>
  <c r="Z410" i="1"/>
  <c r="Z411" i="1" s="1"/>
  <c r="Y412" i="1"/>
  <c r="Y419" i="1"/>
  <c r="BP414" i="1"/>
  <c r="BN414" i="1"/>
  <c r="Z414" i="1"/>
  <c r="Z418" i="1" s="1"/>
  <c r="Y418" i="1"/>
  <c r="BP434" i="1"/>
  <c r="BN434" i="1"/>
  <c r="Z434" i="1"/>
  <c r="Z447" i="1" s="1"/>
  <c r="BP439" i="1"/>
  <c r="BN439" i="1"/>
  <c r="Z439" i="1"/>
  <c r="BP442" i="1"/>
  <c r="BN442" i="1"/>
  <c r="Z442" i="1"/>
  <c r="BP446" i="1"/>
  <c r="BN446" i="1"/>
  <c r="Z446" i="1"/>
  <c r="Y448" i="1"/>
  <c r="Y453" i="1"/>
  <c r="BP450" i="1"/>
  <c r="BN450" i="1"/>
  <c r="Z450" i="1"/>
  <c r="Z453" i="1" s="1"/>
  <c r="Y454" i="1"/>
  <c r="BP458" i="1"/>
  <c r="BN458" i="1"/>
  <c r="Z458" i="1"/>
  <c r="BP462" i="1"/>
  <c r="BN462" i="1"/>
  <c r="Z462" i="1"/>
  <c r="Y464" i="1"/>
  <c r="Y469" i="1"/>
  <c r="BP466" i="1"/>
  <c r="BN466" i="1"/>
  <c r="Z466" i="1"/>
  <c r="Z469" i="1" s="1"/>
  <c r="Y470" i="1"/>
  <c r="BP482" i="1"/>
  <c r="BN482" i="1"/>
  <c r="Z482" i="1"/>
  <c r="AA516" i="1"/>
  <c r="BP493" i="1"/>
  <c r="BN493" i="1"/>
  <c r="Z493" i="1"/>
  <c r="Y495" i="1"/>
  <c r="AB516" i="1"/>
  <c r="Y504" i="1"/>
  <c r="BP503" i="1"/>
  <c r="BN503" i="1"/>
  <c r="Z503" i="1"/>
  <c r="Z504" i="1" s="1"/>
  <c r="Y505" i="1"/>
  <c r="W516" i="1"/>
  <c r="H516" i="1"/>
  <c r="Y148" i="1"/>
  <c r="I516" i="1"/>
  <c r="Y160" i="1"/>
  <c r="J516" i="1"/>
  <c r="Y187" i="1"/>
  <c r="Y203" i="1"/>
  <c r="Y204" i="1"/>
  <c r="Y215" i="1"/>
  <c r="BP206" i="1"/>
  <c r="BN206" i="1"/>
  <c r="Z206" i="1"/>
  <c r="BP210" i="1"/>
  <c r="BN210" i="1"/>
  <c r="Z210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BP245" i="1"/>
  <c r="BN245" i="1"/>
  <c r="Z245" i="1"/>
  <c r="BP254" i="1"/>
  <c r="BN254" i="1"/>
  <c r="Z254" i="1"/>
  <c r="Z271" i="1"/>
  <c r="BP269" i="1"/>
  <c r="BN269" i="1"/>
  <c r="Z269" i="1"/>
  <c r="BP292" i="1"/>
  <c r="BN292" i="1"/>
  <c r="Z292" i="1"/>
  <c r="BP300" i="1"/>
  <c r="BN300" i="1"/>
  <c r="Z300" i="1"/>
  <c r="BP304" i="1"/>
  <c r="BN304" i="1"/>
  <c r="Z304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Y327" i="1"/>
  <c r="Z332" i="1"/>
  <c r="BP330" i="1"/>
  <c r="BN330" i="1"/>
  <c r="Z330" i="1"/>
  <c r="S516" i="1"/>
  <c r="BP345" i="1"/>
  <c r="BN345" i="1"/>
  <c r="Z345" i="1"/>
  <c r="Z351" i="1" s="1"/>
  <c r="BP349" i="1"/>
  <c r="BN349" i="1"/>
  <c r="Z349" i="1"/>
  <c r="Y356" i="1"/>
  <c r="BP371" i="1"/>
  <c r="BN371" i="1"/>
  <c r="Z371" i="1"/>
  <c r="O516" i="1"/>
  <c r="K516" i="1"/>
  <c r="Y232" i="1"/>
  <c r="L516" i="1"/>
  <c r="Y257" i="1"/>
  <c r="M516" i="1"/>
  <c r="Y265" i="1"/>
  <c r="Y277" i="1"/>
  <c r="Y286" i="1"/>
  <c r="R516" i="1"/>
  <c r="Y295" i="1"/>
  <c r="Y340" i="1"/>
  <c r="T516" i="1"/>
  <c r="Y352" i="1"/>
  <c r="Y365" i="1"/>
  <c r="BP364" i="1"/>
  <c r="Y366" i="1"/>
  <c r="U516" i="1"/>
  <c r="Y374" i="1"/>
  <c r="BP369" i="1"/>
  <c r="BN369" i="1"/>
  <c r="Z369" i="1"/>
  <c r="Z373" i="1" s="1"/>
  <c r="Y373" i="1"/>
  <c r="BP381" i="1"/>
  <c r="BN381" i="1"/>
  <c r="Z381" i="1"/>
  <c r="Z382" i="1" s="1"/>
  <c r="Y383" i="1"/>
  <c r="Y386" i="1"/>
  <c r="BP385" i="1"/>
  <c r="BN385" i="1"/>
  <c r="Z385" i="1"/>
  <c r="Z386" i="1" s="1"/>
  <c r="Y387" i="1"/>
  <c r="V516" i="1"/>
  <c r="Y402" i="1"/>
  <c r="BP391" i="1"/>
  <c r="BN391" i="1"/>
  <c r="Z391" i="1"/>
  <c r="BP395" i="1"/>
  <c r="BN395" i="1"/>
  <c r="Z395" i="1"/>
  <c r="BP399" i="1"/>
  <c r="BN399" i="1"/>
  <c r="Z399" i="1"/>
  <c r="Y406" i="1"/>
  <c r="BP416" i="1"/>
  <c r="BN416" i="1"/>
  <c r="Z416" i="1"/>
  <c r="BP437" i="1"/>
  <c r="BN437" i="1"/>
  <c r="Z437" i="1"/>
  <c r="BP441" i="1"/>
  <c r="BN441" i="1"/>
  <c r="Z441" i="1"/>
  <c r="Y424" i="1"/>
  <c r="Y429" i="1"/>
  <c r="Z516" i="1"/>
  <c r="Y447" i="1"/>
  <c r="BP444" i="1"/>
  <c r="BN444" i="1"/>
  <c r="Z444" i="1"/>
  <c r="BP452" i="1"/>
  <c r="BN452" i="1"/>
  <c r="Z452" i="1"/>
  <c r="Y463" i="1"/>
  <c r="BP456" i="1"/>
  <c r="BN456" i="1"/>
  <c r="Z456" i="1"/>
  <c r="BP460" i="1"/>
  <c r="BN460" i="1"/>
  <c r="Z460" i="1"/>
  <c r="BP468" i="1"/>
  <c r="BN468" i="1"/>
  <c r="Z468" i="1"/>
  <c r="Y484" i="1"/>
  <c r="BP481" i="1"/>
  <c r="BN481" i="1"/>
  <c r="Z481" i="1"/>
  <c r="BP483" i="1"/>
  <c r="BN483" i="1"/>
  <c r="Z483" i="1"/>
  <c r="Y485" i="1"/>
  <c r="Y494" i="1"/>
  <c r="BP492" i="1"/>
  <c r="BN492" i="1"/>
  <c r="Z492" i="1"/>
  <c r="Z215" i="1" l="1"/>
  <c r="Y506" i="1"/>
  <c r="Z305" i="1"/>
  <c r="Z494" i="1"/>
  <c r="Z484" i="1"/>
  <c r="Z463" i="1"/>
  <c r="Z401" i="1"/>
  <c r="Z247" i="1"/>
  <c r="Z58" i="1"/>
  <c r="X509" i="1"/>
  <c r="Z114" i="1"/>
  <c r="Z92" i="1"/>
  <c r="Z511" i="1" s="1"/>
</calcChain>
</file>

<file path=xl/sharedStrings.xml><?xml version="1.0" encoding="utf-8"?>
<sst xmlns="http://schemas.openxmlformats.org/spreadsheetml/2006/main" count="2251" uniqueCount="809">
  <si>
    <t xml:space="preserve">  БЛАНК ЗАКАЗА </t>
  </si>
  <si>
    <t>КИ</t>
  </si>
  <si>
    <t>на отгрузку продукции с ООО Трейд-Сервис с</t>
  </si>
  <si>
    <t>04.08.2025</t>
  </si>
  <si>
    <t>бланк создан</t>
  </si>
  <si>
    <t>30.07.2025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</si>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</sst>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82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5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38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0" fillId="24" borderId="27" xfId="0" applyFill="1" applyBorder="1" applyAlignment="1" applyProtection="1">
      <alignment horizontal="center"/>
      <protection hidden="1"/>
    </xf>
    <xf numFmtId="0" fontId="572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6"/>
  <sheetViews>
    <sheetView showGridLines="0" tabSelected="1" topLeftCell="A499" zoomScaleNormal="100" zoomScaleSheetLayoutView="100" workbookViewId="0">
      <selection activeCell="AA512" sqref="AA512"/>
    </sheetView>
  </sheetViews>
  <sheetFormatPr defaultColWidth="9.140625" defaultRowHeight="12.75" x14ac:dyDescent="0.2"/>
  <cols>
    <col min="1" max="1" width="9.140625" style="55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7" customWidth="1"/>
    <col min="19" max="19" width="6.140625" style="55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7" customWidth="1"/>
    <col min="25" max="25" width="11" style="557" customWidth="1"/>
    <col min="26" max="26" width="10" style="557" customWidth="1"/>
    <col min="27" max="27" width="11.5703125" style="557" customWidth="1"/>
    <col min="28" max="28" width="10.42578125" style="557" customWidth="1"/>
    <col min="29" max="29" width="30" style="55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7" customWidth="1"/>
    <col min="34" max="34" width="9.140625" style="557" customWidth="1"/>
    <col min="35" max="16384" width="9.140625" style="557"/>
  </cols>
  <sheetData>
    <row r="1" spans="1:32" s="553" customFormat="1" ht="45" customHeight="1" x14ac:dyDescent="0.2">
      <c r="A1" s="41"/>
      <c r="B1" s="41"/>
      <c r="C1" s="41"/>
      <c r="D1" s="631" t="s">
        <v>0</v>
      </c>
      <c r="E1" s="589"/>
      <c r="F1" s="589"/>
      <c r="G1" s="12" t="s">
        <v>1</v>
      </c>
      <c r="H1" s="631" t="s">
        <v>2</v>
      </c>
      <c r="I1" s="589"/>
      <c r="J1" s="589"/>
      <c r="K1" s="589"/>
      <c r="L1" s="589"/>
      <c r="M1" s="589"/>
      <c r="N1" s="589"/>
      <c r="O1" s="589"/>
      <c r="P1" s="589"/>
      <c r="Q1" s="589"/>
      <c r="R1" s="588" t="s">
        <v>3</v>
      </c>
      <c r="S1" s="589"/>
      <c r="T1" s="589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3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3" customFormat="1" ht="23.45" customHeight="1" x14ac:dyDescent="0.2">
      <c r="A5" s="675" t="s">
        <v>8</v>
      </c>
      <c r="B5" s="585"/>
      <c r="C5" s="586"/>
      <c r="D5" s="636"/>
      <c r="E5" s="637"/>
      <c r="F5" s="850" t="s">
        <v>9</v>
      </c>
      <c r="G5" s="586"/>
      <c r="H5" s="636"/>
      <c r="I5" s="786"/>
      <c r="J5" s="786"/>
      <c r="K5" s="786"/>
      <c r="L5" s="786"/>
      <c r="M5" s="637"/>
      <c r="N5" s="58"/>
      <c r="P5" s="24" t="s">
        <v>10</v>
      </c>
      <c r="Q5" s="861">
        <v>45872</v>
      </c>
      <c r="R5" s="674"/>
      <c r="T5" s="717" t="s">
        <v>11</v>
      </c>
      <c r="U5" s="718"/>
      <c r="V5" s="720" t="s">
        <v>12</v>
      </c>
      <c r="W5" s="674"/>
      <c r="AB5" s="51"/>
      <c r="AC5" s="51"/>
      <c r="AD5" s="51"/>
      <c r="AE5" s="51"/>
    </row>
    <row r="6" spans="1:32" s="553" customFormat="1" ht="24" customHeight="1" x14ac:dyDescent="0.2">
      <c r="A6" s="675" t="s">
        <v>13</v>
      </c>
      <c r="B6" s="585"/>
      <c r="C6" s="586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4"/>
      <c r="N6" s="59"/>
      <c r="P6" s="24" t="s">
        <v>15</v>
      </c>
      <c r="Q6" s="874" t="str">
        <f>IF(Q5=0," ",CHOOSE(WEEKDAY(Q5,2),"Понедельник","Вторник","Среда","Четверг","Пятница","Суббота","Воскресенье"))</f>
        <v>Воскресенье</v>
      </c>
      <c r="R6" s="573"/>
      <c r="T6" s="725" t="s">
        <v>16</v>
      </c>
      <c r="U6" s="718"/>
      <c r="V6" s="776" t="s">
        <v>17</v>
      </c>
      <c r="W6" s="607"/>
      <c r="AB6" s="51"/>
      <c r="AC6" s="51"/>
      <c r="AD6" s="51"/>
      <c r="AE6" s="51"/>
    </row>
    <row r="7" spans="1:32" s="553" customFormat="1" ht="21.75" hidden="1" customHeight="1" x14ac:dyDescent="0.2">
      <c r="A7" s="55"/>
      <c r="B7" s="55"/>
      <c r="C7" s="55"/>
      <c r="D7" s="617" t="str">
        <f>IFERROR(VLOOKUP(DeliveryAddress,Table,3,0),1)</f>
        <v>1</v>
      </c>
      <c r="E7" s="618"/>
      <c r="F7" s="618"/>
      <c r="G7" s="618"/>
      <c r="H7" s="618"/>
      <c r="I7" s="618"/>
      <c r="J7" s="618"/>
      <c r="K7" s="618"/>
      <c r="L7" s="618"/>
      <c r="M7" s="619"/>
      <c r="N7" s="60"/>
      <c r="P7" s="24"/>
      <c r="Q7" s="42"/>
      <c r="R7" s="42"/>
      <c r="T7" s="569"/>
      <c r="U7" s="718"/>
      <c r="V7" s="777"/>
      <c r="W7" s="778"/>
      <c r="AB7" s="51"/>
      <c r="AC7" s="51"/>
      <c r="AD7" s="51"/>
      <c r="AE7" s="51"/>
    </row>
    <row r="8" spans="1:32" s="553" customFormat="1" ht="25.5" customHeight="1" x14ac:dyDescent="0.2">
      <c r="A8" s="890" t="s">
        <v>18</v>
      </c>
      <c r="B8" s="578"/>
      <c r="C8" s="579"/>
      <c r="D8" s="623" t="s">
        <v>19</v>
      </c>
      <c r="E8" s="624"/>
      <c r="F8" s="624"/>
      <c r="G8" s="624"/>
      <c r="H8" s="624"/>
      <c r="I8" s="624"/>
      <c r="J8" s="624"/>
      <c r="K8" s="624"/>
      <c r="L8" s="624"/>
      <c r="M8" s="625"/>
      <c r="N8" s="61"/>
      <c r="P8" s="24" t="s">
        <v>20</v>
      </c>
      <c r="Q8" s="682">
        <v>0.375</v>
      </c>
      <c r="R8" s="619"/>
      <c r="T8" s="569"/>
      <c r="U8" s="718"/>
      <c r="V8" s="777"/>
      <c r="W8" s="778"/>
      <c r="AB8" s="51"/>
      <c r="AC8" s="51"/>
      <c r="AD8" s="51"/>
      <c r="AE8" s="51"/>
    </row>
    <row r="9" spans="1:32" s="553" customFormat="1" ht="39.950000000000003" customHeight="1" x14ac:dyDescent="0.2">
      <c r="A9" s="69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693"/>
      <c r="E9" s="576"/>
      <c r="F9" s="69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5" t="str">
        <f>IF(AND($A$9="Тип доверенности/получателя при получении в адресе перегруза:",$D$9="Разовая доверенность"),"Введите ФИО","")</f>
        <v/>
      </c>
      <c r="I9" s="576"/>
      <c r="J9" s="57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6"/>
      <c r="L9" s="576"/>
      <c r="M9" s="576"/>
      <c r="N9" s="551"/>
      <c r="P9" s="26" t="s">
        <v>21</v>
      </c>
      <c r="Q9" s="668"/>
      <c r="R9" s="669"/>
      <c r="T9" s="569"/>
      <c r="U9" s="718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3" customFormat="1" ht="26.45" customHeight="1" x14ac:dyDescent="0.2">
      <c r="A10" s="69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693"/>
      <c r="E10" s="576"/>
      <c r="F10" s="69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2"/>
      <c r="P10" s="26" t="s">
        <v>22</v>
      </c>
      <c r="Q10" s="726"/>
      <c r="R10" s="727"/>
      <c r="U10" s="24" t="s">
        <v>23</v>
      </c>
      <c r="V10" s="606" t="s">
        <v>24</v>
      </c>
      <c r="W10" s="607"/>
      <c r="X10" s="44"/>
      <c r="Y10" s="44"/>
      <c r="Z10" s="44"/>
      <c r="AA10" s="44"/>
      <c r="AB10" s="51"/>
      <c r="AC10" s="51"/>
      <c r="AD10" s="51"/>
      <c r="AE10" s="51"/>
    </row>
    <row r="11" spans="1:32" s="55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3"/>
      <c r="R11" s="674"/>
      <c r="U11" s="24" t="s">
        <v>27</v>
      </c>
      <c r="V11" s="817" t="s">
        <v>28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53" customFormat="1" ht="18.600000000000001" customHeight="1" x14ac:dyDescent="0.2">
      <c r="A12" s="711" t="s">
        <v>29</v>
      </c>
      <c r="B12" s="585"/>
      <c r="C12" s="585"/>
      <c r="D12" s="585"/>
      <c r="E12" s="585"/>
      <c r="F12" s="585"/>
      <c r="G12" s="585"/>
      <c r="H12" s="585"/>
      <c r="I12" s="585"/>
      <c r="J12" s="585"/>
      <c r="K12" s="585"/>
      <c r="L12" s="585"/>
      <c r="M12" s="586"/>
      <c r="N12" s="62"/>
      <c r="P12" s="24" t="s">
        <v>30</v>
      </c>
      <c r="Q12" s="682"/>
      <c r="R12" s="619"/>
      <c r="S12" s="23"/>
      <c r="U12" s="24"/>
      <c r="V12" s="589"/>
      <c r="W12" s="569"/>
      <c r="AB12" s="51"/>
      <c r="AC12" s="51"/>
      <c r="AD12" s="51"/>
      <c r="AE12" s="51"/>
    </row>
    <row r="13" spans="1:32" s="553" customFormat="1" ht="23.25" customHeight="1" x14ac:dyDescent="0.2">
      <c r="A13" s="711" t="s">
        <v>31</v>
      </c>
      <c r="B13" s="585"/>
      <c r="C13" s="585"/>
      <c r="D13" s="585"/>
      <c r="E13" s="585"/>
      <c r="F13" s="585"/>
      <c r="G13" s="585"/>
      <c r="H13" s="585"/>
      <c r="I13" s="585"/>
      <c r="J13" s="585"/>
      <c r="K13" s="585"/>
      <c r="L13" s="585"/>
      <c r="M13" s="586"/>
      <c r="N13" s="62"/>
      <c r="O13" s="26"/>
      <c r="P13" s="26" t="s">
        <v>32</v>
      </c>
      <c r="Q13" s="817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3" customFormat="1" ht="18.600000000000001" customHeight="1" x14ac:dyDescent="0.2">
      <c r="A14" s="711" t="s">
        <v>33</v>
      </c>
      <c r="B14" s="585"/>
      <c r="C14" s="585"/>
      <c r="D14" s="585"/>
      <c r="E14" s="585"/>
      <c r="F14" s="585"/>
      <c r="G14" s="585"/>
      <c r="H14" s="585"/>
      <c r="I14" s="585"/>
      <c r="J14" s="585"/>
      <c r="K14" s="585"/>
      <c r="L14" s="585"/>
      <c r="M14" s="586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3" customFormat="1" ht="22.5" customHeight="1" x14ac:dyDescent="0.2">
      <c r="A15" s="742" t="s">
        <v>34</v>
      </c>
      <c r="B15" s="585"/>
      <c r="C15" s="585"/>
      <c r="D15" s="585"/>
      <c r="E15" s="585"/>
      <c r="F15" s="585"/>
      <c r="G15" s="585"/>
      <c r="H15" s="585"/>
      <c r="I15" s="585"/>
      <c r="J15" s="585"/>
      <c r="K15" s="585"/>
      <c r="L15" s="585"/>
      <c r="M15" s="586"/>
      <c r="N15" s="63"/>
      <c r="P15" s="703" t="s">
        <v>35</v>
      </c>
      <c r="Q15" s="589"/>
      <c r="R15" s="589"/>
      <c r="S15" s="589"/>
      <c r="T15" s="589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4"/>
      <c r="Q16" s="704"/>
      <c r="R16" s="704"/>
      <c r="S16" s="704"/>
      <c r="T16" s="704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1" t="s">
        <v>36</v>
      </c>
      <c r="B17" s="601" t="s">
        <v>37</v>
      </c>
      <c r="C17" s="692" t="s">
        <v>38</v>
      </c>
      <c r="D17" s="601" t="s">
        <v>39</v>
      </c>
      <c r="E17" s="655"/>
      <c r="F17" s="601" t="s">
        <v>40</v>
      </c>
      <c r="G17" s="601" t="s">
        <v>41</v>
      </c>
      <c r="H17" s="601" t="s">
        <v>42</v>
      </c>
      <c r="I17" s="601" t="s">
        <v>43</v>
      </c>
      <c r="J17" s="601" t="s">
        <v>44</v>
      </c>
      <c r="K17" s="601" t="s">
        <v>45</v>
      </c>
      <c r="L17" s="601" t="s">
        <v>46</v>
      </c>
      <c r="M17" s="601" t="s">
        <v>47</v>
      </c>
      <c r="N17" s="601" t="s">
        <v>48</v>
      </c>
      <c r="O17" s="601" t="s">
        <v>49</v>
      </c>
      <c r="P17" s="601" t="s">
        <v>50</v>
      </c>
      <c r="Q17" s="654"/>
      <c r="R17" s="654"/>
      <c r="S17" s="654"/>
      <c r="T17" s="655"/>
      <c r="U17" s="882" t="s">
        <v>51</v>
      </c>
      <c r="V17" s="586"/>
      <c r="W17" s="601" t="s">
        <v>52</v>
      </c>
      <c r="X17" s="601" t="s">
        <v>53</v>
      </c>
      <c r="Y17" s="886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4"/>
      <c r="AF17" s="845"/>
      <c r="AG17" s="66"/>
      <c r="BD17" s="65" t="s">
        <v>60</v>
      </c>
    </row>
    <row r="18" spans="1:68" ht="14.25" customHeight="1" x14ac:dyDescent="0.2">
      <c r="A18" s="602"/>
      <c r="B18" s="602"/>
      <c r="C18" s="602"/>
      <c r="D18" s="656"/>
      <c r="E18" s="658"/>
      <c r="F18" s="602"/>
      <c r="G18" s="602"/>
      <c r="H18" s="602"/>
      <c r="I18" s="602"/>
      <c r="J18" s="602"/>
      <c r="K18" s="602"/>
      <c r="L18" s="602"/>
      <c r="M18" s="602"/>
      <c r="N18" s="602"/>
      <c r="O18" s="602"/>
      <c r="P18" s="656"/>
      <c r="Q18" s="657"/>
      <c r="R18" s="657"/>
      <c r="S18" s="657"/>
      <c r="T18" s="658"/>
      <c r="U18" s="67" t="s">
        <v>61</v>
      </c>
      <c r="V18" s="67" t="s">
        <v>62</v>
      </c>
      <c r="W18" s="602"/>
      <c r="X18" s="602"/>
      <c r="Y18" s="887"/>
      <c r="Z18" s="785"/>
      <c r="AA18" s="769"/>
      <c r="AB18" s="769"/>
      <c r="AC18" s="769"/>
      <c r="AD18" s="846"/>
      <c r="AE18" s="847"/>
      <c r="AF18" s="848"/>
      <c r="AG18" s="66"/>
      <c r="BD18" s="65"/>
    </row>
    <row r="19" spans="1:68" ht="27.75" customHeight="1" x14ac:dyDescent="0.2">
      <c r="A19" s="652" t="s">
        <v>63</v>
      </c>
      <c r="B19" s="653"/>
      <c r="C19" s="653"/>
      <c r="D19" s="653"/>
      <c r="E19" s="653"/>
      <c r="F19" s="653"/>
      <c r="G19" s="653"/>
      <c r="H19" s="653"/>
      <c r="I19" s="653"/>
      <c r="J19" s="653"/>
      <c r="K19" s="653"/>
      <c r="L19" s="653"/>
      <c r="M19" s="653"/>
      <c r="N19" s="653"/>
      <c r="O19" s="653"/>
      <c r="P19" s="653"/>
      <c r="Q19" s="653"/>
      <c r="R19" s="653"/>
      <c r="S19" s="653"/>
      <c r="T19" s="653"/>
      <c r="U19" s="653"/>
      <c r="V19" s="653"/>
      <c r="W19" s="653"/>
      <c r="X19" s="653"/>
      <c r="Y19" s="653"/>
      <c r="Z19" s="653"/>
      <c r="AA19" s="48"/>
      <c r="AB19" s="48"/>
      <c r="AC19" s="48"/>
    </row>
    <row r="20" spans="1:68" ht="16.5" customHeight="1" x14ac:dyDescent="0.25">
      <c r="A20" s="582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4"/>
      <c r="AB20" s="554"/>
      <c r="AC20" s="554"/>
    </row>
    <row r="21" spans="1:68" ht="14.25" customHeight="1" x14ac:dyDescent="0.25">
      <c r="A21" s="574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5"/>
      <c r="AB21" s="555"/>
      <c r="AC21" s="555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72">
        <v>4680115886643</v>
      </c>
      <c r="E22" s="573"/>
      <c r="F22" s="558">
        <v>0.19</v>
      </c>
      <c r="G22" s="32">
        <v>10</v>
      </c>
      <c r="H22" s="558">
        <v>1.9</v>
      </c>
      <c r="I22" s="558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4"/>
      <c r="R22" s="564"/>
      <c r="S22" s="564"/>
      <c r="T22" s="565"/>
      <c r="U22" s="34"/>
      <c r="V22" s="34"/>
      <c r="W22" s="35" t="s">
        <v>70</v>
      </c>
      <c r="X22" s="559">
        <v>0</v>
      </c>
      <c r="Y22" s="56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7" t="s">
        <v>72</v>
      </c>
      <c r="Q23" s="578"/>
      <c r="R23" s="578"/>
      <c r="S23" s="578"/>
      <c r="T23" s="578"/>
      <c r="U23" s="578"/>
      <c r="V23" s="579"/>
      <c r="W23" s="37" t="s">
        <v>73</v>
      </c>
      <c r="X23" s="561">
        <f>IFERROR(X22/H22,"0")</f>
        <v>0</v>
      </c>
      <c r="Y23" s="561">
        <f>IFERROR(Y22/H22,"0")</f>
        <v>0</v>
      </c>
      <c r="Z23" s="561">
        <f>IFERROR(IF(Z22="",0,Z22),"0")</f>
        <v>0</v>
      </c>
      <c r="AA23" s="562"/>
      <c r="AB23" s="562"/>
      <c r="AC23" s="562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7" t="s">
        <v>72</v>
      </c>
      <c r="Q24" s="578"/>
      <c r="R24" s="578"/>
      <c r="S24" s="578"/>
      <c r="T24" s="578"/>
      <c r="U24" s="578"/>
      <c r="V24" s="579"/>
      <c r="W24" s="37" t="s">
        <v>70</v>
      </c>
      <c r="X24" s="561">
        <f>IFERROR(SUM(X22:X22),"0")</f>
        <v>0</v>
      </c>
      <c r="Y24" s="561">
        <f>IFERROR(SUM(Y22:Y22),"0")</f>
        <v>0</v>
      </c>
      <c r="Z24" s="37"/>
      <c r="AA24" s="562"/>
      <c r="AB24" s="562"/>
      <c r="AC24" s="562"/>
    </row>
    <row r="25" spans="1:68" ht="14.25" customHeight="1" x14ac:dyDescent="0.25">
      <c r="A25" s="574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5"/>
      <c r="AB25" s="555"/>
      <c r="AC25" s="555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72">
        <v>4680115885912</v>
      </c>
      <c r="E26" s="573"/>
      <c r="F26" s="558">
        <v>0.3</v>
      </c>
      <c r="G26" s="32">
        <v>6</v>
      </c>
      <c r="H26" s="558">
        <v>1.8</v>
      </c>
      <c r="I26" s="558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38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4"/>
      <c r="R26" s="564"/>
      <c r="S26" s="564"/>
      <c r="T26" s="565"/>
      <c r="U26" s="34"/>
      <c r="V26" s="34"/>
      <c r="W26" s="35" t="s">
        <v>70</v>
      </c>
      <c r="X26" s="559">
        <v>0</v>
      </c>
      <c r="Y26" s="56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72">
        <v>4607091388237</v>
      </c>
      <c r="E27" s="573"/>
      <c r="F27" s="558">
        <v>0.42</v>
      </c>
      <c r="G27" s="32">
        <v>6</v>
      </c>
      <c r="H27" s="558">
        <v>2.52</v>
      </c>
      <c r="I27" s="558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4"/>
      <c r="R27" s="564"/>
      <c r="S27" s="564"/>
      <c r="T27" s="565"/>
      <c r="U27" s="34"/>
      <c r="V27" s="34"/>
      <c r="W27" s="35" t="s">
        <v>70</v>
      </c>
      <c r="X27" s="559">
        <v>0</v>
      </c>
      <c r="Y27" s="560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72">
        <v>4680115886230</v>
      </c>
      <c r="E28" s="573"/>
      <c r="F28" s="558">
        <v>0.3</v>
      </c>
      <c r="G28" s="32">
        <v>6</v>
      </c>
      <c r="H28" s="558">
        <v>1.8</v>
      </c>
      <c r="I28" s="558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2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4"/>
      <c r="R28" s="564"/>
      <c r="S28" s="564"/>
      <c r="T28" s="565"/>
      <c r="U28" s="34"/>
      <c r="V28" s="34"/>
      <c r="W28" s="35" t="s">
        <v>70</v>
      </c>
      <c r="X28" s="559">
        <v>0</v>
      </c>
      <c r="Y28" s="560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72">
        <v>4680115886247</v>
      </c>
      <c r="E29" s="573"/>
      <c r="F29" s="558">
        <v>0.3</v>
      </c>
      <c r="G29" s="32">
        <v>6</v>
      </c>
      <c r="H29" s="558">
        <v>1.8</v>
      </c>
      <c r="I29" s="558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1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4"/>
      <c r="R29" s="564"/>
      <c r="S29" s="564"/>
      <c r="T29" s="565"/>
      <c r="U29" s="34"/>
      <c r="V29" s="34"/>
      <c r="W29" s="35" t="s">
        <v>70</v>
      </c>
      <c r="X29" s="559">
        <v>0</v>
      </c>
      <c r="Y29" s="560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72">
        <v>4680115885905</v>
      </c>
      <c r="E30" s="573"/>
      <c r="F30" s="558">
        <v>0.3</v>
      </c>
      <c r="G30" s="32">
        <v>6</v>
      </c>
      <c r="H30" s="558">
        <v>1.8</v>
      </c>
      <c r="I30" s="558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4"/>
      <c r="R30" s="564"/>
      <c r="S30" s="564"/>
      <c r="T30" s="565"/>
      <c r="U30" s="34"/>
      <c r="V30" s="34"/>
      <c r="W30" s="35" t="s">
        <v>70</v>
      </c>
      <c r="X30" s="559">
        <v>0</v>
      </c>
      <c r="Y30" s="560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72">
        <v>4607091388244</v>
      </c>
      <c r="E31" s="573"/>
      <c r="F31" s="558">
        <v>0.42</v>
      </c>
      <c r="G31" s="32">
        <v>6</v>
      </c>
      <c r="H31" s="558">
        <v>2.52</v>
      </c>
      <c r="I31" s="558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26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4"/>
      <c r="R31" s="564"/>
      <c r="S31" s="564"/>
      <c r="T31" s="565"/>
      <c r="U31" s="34"/>
      <c r="V31" s="34"/>
      <c r="W31" s="35" t="s">
        <v>70</v>
      </c>
      <c r="X31" s="559">
        <v>0</v>
      </c>
      <c r="Y31" s="560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7" t="s">
        <v>72</v>
      </c>
      <c r="Q32" s="578"/>
      <c r="R32" s="578"/>
      <c r="S32" s="578"/>
      <c r="T32" s="578"/>
      <c r="U32" s="578"/>
      <c r="V32" s="579"/>
      <c r="W32" s="37" t="s">
        <v>73</v>
      </c>
      <c r="X32" s="561">
        <f>IFERROR(X26/H26,"0")+IFERROR(X27/H27,"0")+IFERROR(X28/H28,"0")+IFERROR(X29/H29,"0")+IFERROR(X30/H30,"0")+IFERROR(X31/H31,"0")</f>
        <v>0</v>
      </c>
      <c r="Y32" s="561">
        <f>IFERROR(Y26/H26,"0")+IFERROR(Y27/H27,"0")+IFERROR(Y28/H28,"0")+IFERROR(Y29/H29,"0")+IFERROR(Y30/H30,"0")+IFERROR(Y31/H31,"0")</f>
        <v>0</v>
      </c>
      <c r="Z32" s="561">
        <f>IFERROR(IF(Z26="",0,Z26),"0")+IFERROR(IF(Z27="",0,Z27),"0")+IFERROR(IF(Z28="",0,Z28),"0")+IFERROR(IF(Z29="",0,Z29),"0")+IFERROR(IF(Z30="",0,Z30),"0")+IFERROR(IF(Z31="",0,Z31),"0")</f>
        <v>0</v>
      </c>
      <c r="AA32" s="562"/>
      <c r="AB32" s="562"/>
      <c r="AC32" s="562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7" t="s">
        <v>72</v>
      </c>
      <c r="Q33" s="578"/>
      <c r="R33" s="578"/>
      <c r="S33" s="578"/>
      <c r="T33" s="578"/>
      <c r="U33" s="578"/>
      <c r="V33" s="579"/>
      <c r="W33" s="37" t="s">
        <v>70</v>
      </c>
      <c r="X33" s="561">
        <f>IFERROR(SUM(X26:X31),"0")</f>
        <v>0</v>
      </c>
      <c r="Y33" s="561">
        <f>IFERROR(SUM(Y26:Y31),"0")</f>
        <v>0</v>
      </c>
      <c r="Z33" s="37"/>
      <c r="AA33" s="562"/>
      <c r="AB33" s="562"/>
      <c r="AC33" s="562"/>
    </row>
    <row r="34" spans="1:68" ht="14.25" customHeight="1" x14ac:dyDescent="0.25">
      <c r="A34" s="574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5"/>
      <c r="AB34" s="555"/>
      <c r="AC34" s="555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72">
        <v>4607091388503</v>
      </c>
      <c r="E35" s="573"/>
      <c r="F35" s="558">
        <v>0.05</v>
      </c>
      <c r="G35" s="32">
        <v>12</v>
      </c>
      <c r="H35" s="558">
        <v>0.6</v>
      </c>
      <c r="I35" s="558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4"/>
      <c r="R35" s="564"/>
      <c r="S35" s="564"/>
      <c r="T35" s="565"/>
      <c r="U35" s="34"/>
      <c r="V35" s="34"/>
      <c r="W35" s="35" t="s">
        <v>70</v>
      </c>
      <c r="X35" s="559">
        <v>0</v>
      </c>
      <c r="Y35" s="56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7" t="s">
        <v>72</v>
      </c>
      <c r="Q36" s="578"/>
      <c r="R36" s="578"/>
      <c r="S36" s="578"/>
      <c r="T36" s="578"/>
      <c r="U36" s="578"/>
      <c r="V36" s="579"/>
      <c r="W36" s="37" t="s">
        <v>73</v>
      </c>
      <c r="X36" s="561">
        <f>IFERROR(X35/H35,"0")</f>
        <v>0</v>
      </c>
      <c r="Y36" s="561">
        <f>IFERROR(Y35/H35,"0")</f>
        <v>0</v>
      </c>
      <c r="Z36" s="561">
        <f>IFERROR(IF(Z35="",0,Z35),"0")</f>
        <v>0</v>
      </c>
      <c r="AA36" s="562"/>
      <c r="AB36" s="562"/>
      <c r="AC36" s="562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7" t="s">
        <v>72</v>
      </c>
      <c r="Q37" s="578"/>
      <c r="R37" s="578"/>
      <c r="S37" s="578"/>
      <c r="T37" s="578"/>
      <c r="U37" s="578"/>
      <c r="V37" s="579"/>
      <c r="W37" s="37" t="s">
        <v>70</v>
      </c>
      <c r="X37" s="561">
        <f>IFERROR(SUM(X35:X35),"0")</f>
        <v>0</v>
      </c>
      <c r="Y37" s="561">
        <f>IFERROR(SUM(Y35:Y35),"0")</f>
        <v>0</v>
      </c>
      <c r="Z37" s="37"/>
      <c r="AA37" s="562"/>
      <c r="AB37" s="562"/>
      <c r="AC37" s="562"/>
    </row>
    <row r="38" spans="1:68" ht="27.75" customHeight="1" x14ac:dyDescent="0.2">
      <c r="A38" s="652" t="s">
        <v>101</v>
      </c>
      <c r="B38" s="653"/>
      <c r="C38" s="653"/>
      <c r="D38" s="653"/>
      <c r="E38" s="653"/>
      <c r="F38" s="653"/>
      <c r="G38" s="653"/>
      <c r="H38" s="653"/>
      <c r="I38" s="653"/>
      <c r="J38" s="653"/>
      <c r="K38" s="653"/>
      <c r="L38" s="653"/>
      <c r="M38" s="653"/>
      <c r="N38" s="653"/>
      <c r="O38" s="653"/>
      <c r="P38" s="653"/>
      <c r="Q38" s="653"/>
      <c r="R38" s="653"/>
      <c r="S38" s="653"/>
      <c r="T38" s="653"/>
      <c r="U38" s="653"/>
      <c r="V38" s="653"/>
      <c r="W38" s="653"/>
      <c r="X38" s="653"/>
      <c r="Y38" s="653"/>
      <c r="Z38" s="653"/>
      <c r="AA38" s="48"/>
      <c r="AB38" s="48"/>
      <c r="AC38" s="48"/>
    </row>
    <row r="39" spans="1:68" ht="16.5" customHeight="1" x14ac:dyDescent="0.25">
      <c r="A39" s="582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4"/>
      <c r="AB39" s="554"/>
      <c r="AC39" s="554"/>
    </row>
    <row r="40" spans="1:68" ht="14.25" customHeight="1" x14ac:dyDescent="0.25">
      <c r="A40" s="574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5"/>
      <c r="AB40" s="555"/>
      <c r="AC40" s="555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72">
        <v>4607091385670</v>
      </c>
      <c r="E41" s="573"/>
      <c r="F41" s="558">
        <v>1.35</v>
      </c>
      <c r="G41" s="32">
        <v>8</v>
      </c>
      <c r="H41" s="558">
        <v>10.8</v>
      </c>
      <c r="I41" s="558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21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4"/>
      <c r="R41" s="564"/>
      <c r="S41" s="564"/>
      <c r="T41" s="565"/>
      <c r="U41" s="34"/>
      <c r="V41" s="34"/>
      <c r="W41" s="35" t="s">
        <v>70</v>
      </c>
      <c r="X41" s="559">
        <v>0</v>
      </c>
      <c r="Y41" s="56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72">
        <v>4607091385687</v>
      </c>
      <c r="E42" s="573"/>
      <c r="F42" s="558">
        <v>0.4</v>
      </c>
      <c r="G42" s="32">
        <v>10</v>
      </c>
      <c r="H42" s="558">
        <v>4</v>
      </c>
      <c r="I42" s="558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38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4"/>
      <c r="R42" s="564"/>
      <c r="S42" s="564"/>
      <c r="T42" s="565"/>
      <c r="U42" s="34"/>
      <c r="V42" s="34"/>
      <c r="W42" s="35" t="s">
        <v>70</v>
      </c>
      <c r="X42" s="559">
        <v>160</v>
      </c>
      <c r="Y42" s="560">
        <f>IFERROR(IF(X42="",0,CEILING((X42/$H42),1)*$H42),"")</f>
        <v>160</v>
      </c>
      <c r="Z42" s="36">
        <f>IFERROR(IF(Y42=0,"",ROUNDUP(Y42/H42,0)*0.00902),"")</f>
        <v>0.36080000000000001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168.4</v>
      </c>
      <c r="BN42" s="64">
        <f>IFERROR(Y42*I42/H42,"0")</f>
        <v>168.4</v>
      </c>
      <c r="BO42" s="64">
        <f>IFERROR(1/J42*(X42/H42),"0")</f>
        <v>0.30303030303030304</v>
      </c>
      <c r="BP42" s="64">
        <f>IFERROR(1/J42*(Y42/H42),"0")</f>
        <v>0.30303030303030304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72">
        <v>4680115882539</v>
      </c>
      <c r="E43" s="573"/>
      <c r="F43" s="558">
        <v>0.37</v>
      </c>
      <c r="G43" s="32">
        <v>10</v>
      </c>
      <c r="H43" s="558">
        <v>3.7</v>
      </c>
      <c r="I43" s="558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0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4"/>
      <c r="R43" s="564"/>
      <c r="S43" s="564"/>
      <c r="T43" s="565"/>
      <c r="U43" s="34"/>
      <c r="V43" s="34"/>
      <c r="W43" s="35" t="s">
        <v>70</v>
      </c>
      <c r="X43" s="559">
        <v>0</v>
      </c>
      <c r="Y43" s="56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7" t="s">
        <v>72</v>
      </c>
      <c r="Q44" s="578"/>
      <c r="R44" s="578"/>
      <c r="S44" s="578"/>
      <c r="T44" s="578"/>
      <c r="U44" s="578"/>
      <c r="V44" s="579"/>
      <c r="W44" s="37" t="s">
        <v>73</v>
      </c>
      <c r="X44" s="561">
        <f>IFERROR(X41/H41,"0")+IFERROR(X42/H42,"0")+IFERROR(X43/H43,"0")</f>
        <v>40</v>
      </c>
      <c r="Y44" s="561">
        <f>IFERROR(Y41/H41,"0")+IFERROR(Y42/H42,"0")+IFERROR(Y43/H43,"0")</f>
        <v>40</v>
      </c>
      <c r="Z44" s="561">
        <f>IFERROR(IF(Z41="",0,Z41),"0")+IFERROR(IF(Z42="",0,Z42),"0")+IFERROR(IF(Z43="",0,Z43),"0")</f>
        <v>0.36080000000000001</v>
      </c>
      <c r="AA44" s="562"/>
      <c r="AB44" s="562"/>
      <c r="AC44" s="562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7" t="s">
        <v>72</v>
      </c>
      <c r="Q45" s="578"/>
      <c r="R45" s="578"/>
      <c r="S45" s="578"/>
      <c r="T45" s="578"/>
      <c r="U45" s="578"/>
      <c r="V45" s="579"/>
      <c r="W45" s="37" t="s">
        <v>70</v>
      </c>
      <c r="X45" s="561">
        <f>IFERROR(SUM(X41:X43),"0")</f>
        <v>160</v>
      </c>
      <c r="Y45" s="561">
        <f>IFERROR(SUM(Y41:Y43),"0")</f>
        <v>160</v>
      </c>
      <c r="Z45" s="37"/>
      <c r="AA45" s="562"/>
      <c r="AB45" s="562"/>
      <c r="AC45" s="562"/>
    </row>
    <row r="46" spans="1:68" ht="14.25" customHeight="1" x14ac:dyDescent="0.25">
      <c r="A46" s="574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5"/>
      <c r="AB46" s="555"/>
      <c r="AC46" s="555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72">
        <v>4680115884915</v>
      </c>
      <c r="E47" s="573"/>
      <c r="F47" s="558">
        <v>0.3</v>
      </c>
      <c r="G47" s="32">
        <v>6</v>
      </c>
      <c r="H47" s="558">
        <v>1.8</v>
      </c>
      <c r="I47" s="558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4"/>
      <c r="R47" s="564"/>
      <c r="S47" s="564"/>
      <c r="T47" s="565"/>
      <c r="U47" s="34"/>
      <c r="V47" s="34"/>
      <c r="W47" s="35" t="s">
        <v>70</v>
      </c>
      <c r="X47" s="559">
        <v>0</v>
      </c>
      <c r="Y47" s="56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7" t="s">
        <v>72</v>
      </c>
      <c r="Q48" s="578"/>
      <c r="R48" s="578"/>
      <c r="S48" s="578"/>
      <c r="T48" s="578"/>
      <c r="U48" s="578"/>
      <c r="V48" s="579"/>
      <c r="W48" s="37" t="s">
        <v>73</v>
      </c>
      <c r="X48" s="561">
        <f>IFERROR(X47/H47,"0")</f>
        <v>0</v>
      </c>
      <c r="Y48" s="561">
        <f>IFERROR(Y47/H47,"0")</f>
        <v>0</v>
      </c>
      <c r="Z48" s="561">
        <f>IFERROR(IF(Z47="",0,Z47),"0")</f>
        <v>0</v>
      </c>
      <c r="AA48" s="562"/>
      <c r="AB48" s="562"/>
      <c r="AC48" s="562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7" t="s">
        <v>72</v>
      </c>
      <c r="Q49" s="578"/>
      <c r="R49" s="578"/>
      <c r="S49" s="578"/>
      <c r="T49" s="578"/>
      <c r="U49" s="578"/>
      <c r="V49" s="579"/>
      <c r="W49" s="37" t="s">
        <v>70</v>
      </c>
      <c r="X49" s="561">
        <f>IFERROR(SUM(X47:X47),"0")</f>
        <v>0</v>
      </c>
      <c r="Y49" s="561">
        <f>IFERROR(SUM(Y47:Y47),"0")</f>
        <v>0</v>
      </c>
      <c r="Z49" s="37"/>
      <c r="AA49" s="562"/>
      <c r="AB49" s="562"/>
      <c r="AC49" s="562"/>
    </row>
    <row r="50" spans="1:68" ht="16.5" customHeight="1" x14ac:dyDescent="0.25">
      <c r="A50" s="582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4"/>
      <c r="AB50" s="554"/>
      <c r="AC50" s="554"/>
    </row>
    <row r="51" spans="1:68" ht="14.25" customHeight="1" x14ac:dyDescent="0.25">
      <c r="A51" s="574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5"/>
      <c r="AB51" s="555"/>
      <c r="AC51" s="555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72">
        <v>4680115885882</v>
      </c>
      <c r="E52" s="573"/>
      <c r="F52" s="558">
        <v>1.4</v>
      </c>
      <c r="G52" s="32">
        <v>8</v>
      </c>
      <c r="H52" s="558">
        <v>11.2</v>
      </c>
      <c r="I52" s="558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2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4"/>
      <c r="R52" s="564"/>
      <c r="S52" s="564"/>
      <c r="T52" s="565"/>
      <c r="U52" s="34"/>
      <c r="V52" s="34"/>
      <c r="W52" s="35" t="s">
        <v>70</v>
      </c>
      <c r="X52" s="559">
        <v>0</v>
      </c>
      <c r="Y52" s="56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72">
        <v>4680115881426</v>
      </c>
      <c r="E53" s="573"/>
      <c r="F53" s="558">
        <v>1.35</v>
      </c>
      <c r="G53" s="32">
        <v>8</v>
      </c>
      <c r="H53" s="558">
        <v>10.8</v>
      </c>
      <c r="I53" s="558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69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4"/>
      <c r="R53" s="564"/>
      <c r="S53" s="564"/>
      <c r="T53" s="565"/>
      <c r="U53" s="34"/>
      <c r="V53" s="34"/>
      <c r="W53" s="35" t="s">
        <v>70</v>
      </c>
      <c r="X53" s="559">
        <v>0</v>
      </c>
      <c r="Y53" s="560">
        <f t="shared" si="6"/>
        <v>0</v>
      </c>
      <c r="Z53" s="36" t="str">
        <f>IFERROR(IF(Y53=0,"",ROUNDUP(Y53/H53,0)*0.01898),"")</f>
        <v/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72">
        <v>4680115880283</v>
      </c>
      <c r="E54" s="573"/>
      <c r="F54" s="558">
        <v>0.6</v>
      </c>
      <c r="G54" s="32">
        <v>8</v>
      </c>
      <c r="H54" s="558">
        <v>4.8</v>
      </c>
      <c r="I54" s="558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8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4"/>
      <c r="R54" s="564"/>
      <c r="S54" s="564"/>
      <c r="T54" s="565"/>
      <c r="U54" s="34"/>
      <c r="V54" s="34"/>
      <c r="W54" s="35" t="s">
        <v>70</v>
      </c>
      <c r="X54" s="559">
        <v>0</v>
      </c>
      <c r="Y54" s="56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72">
        <v>4680115881525</v>
      </c>
      <c r="E55" s="573"/>
      <c r="F55" s="558">
        <v>0.4</v>
      </c>
      <c r="G55" s="32">
        <v>10</v>
      </c>
      <c r="H55" s="558">
        <v>4</v>
      </c>
      <c r="I55" s="558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1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4"/>
      <c r="R55" s="564"/>
      <c r="S55" s="564"/>
      <c r="T55" s="565"/>
      <c r="U55" s="34"/>
      <c r="V55" s="34"/>
      <c r="W55" s="35" t="s">
        <v>70</v>
      </c>
      <c r="X55" s="559">
        <v>0</v>
      </c>
      <c r="Y55" s="56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72">
        <v>4680115885899</v>
      </c>
      <c r="E56" s="573"/>
      <c r="F56" s="558">
        <v>0.35</v>
      </c>
      <c r="G56" s="32">
        <v>6</v>
      </c>
      <c r="H56" s="558">
        <v>2.1</v>
      </c>
      <c r="I56" s="558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05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4"/>
      <c r="R56" s="564"/>
      <c r="S56" s="564"/>
      <c r="T56" s="565"/>
      <c r="U56" s="34"/>
      <c r="V56" s="34"/>
      <c r="W56" s="35" t="s">
        <v>70</v>
      </c>
      <c r="X56" s="559">
        <v>0</v>
      </c>
      <c r="Y56" s="56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72">
        <v>4680115881419</v>
      </c>
      <c r="E57" s="573"/>
      <c r="F57" s="558">
        <v>0.45</v>
      </c>
      <c r="G57" s="32">
        <v>10</v>
      </c>
      <c r="H57" s="558">
        <v>4.5</v>
      </c>
      <c r="I57" s="558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3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4"/>
      <c r="R57" s="564"/>
      <c r="S57" s="564"/>
      <c r="T57" s="565"/>
      <c r="U57" s="34"/>
      <c r="V57" s="34"/>
      <c r="W57" s="35" t="s">
        <v>70</v>
      </c>
      <c r="X57" s="559">
        <v>225</v>
      </c>
      <c r="Y57" s="560">
        <f t="shared" si="6"/>
        <v>225</v>
      </c>
      <c r="Z57" s="36">
        <f>IFERROR(IF(Y57=0,"",ROUNDUP(Y57/H57,0)*0.00902),"")</f>
        <v>0.45100000000000001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235.5</v>
      </c>
      <c r="BN57" s="64">
        <f t="shared" si="8"/>
        <v>235.5</v>
      </c>
      <c r="BO57" s="64">
        <f t="shared" si="9"/>
        <v>0.37878787878787878</v>
      </c>
      <c r="BP57" s="64">
        <f t="shared" si="10"/>
        <v>0.37878787878787878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7" t="s">
        <v>72</v>
      </c>
      <c r="Q58" s="578"/>
      <c r="R58" s="578"/>
      <c r="S58" s="578"/>
      <c r="T58" s="578"/>
      <c r="U58" s="578"/>
      <c r="V58" s="579"/>
      <c r="W58" s="37" t="s">
        <v>73</v>
      </c>
      <c r="X58" s="561">
        <f>IFERROR(X52/H52,"0")+IFERROR(X53/H53,"0")+IFERROR(X54/H54,"0")+IFERROR(X55/H55,"0")+IFERROR(X56/H56,"0")+IFERROR(X57/H57,"0")</f>
        <v>50</v>
      </c>
      <c r="Y58" s="561">
        <f>IFERROR(Y52/H52,"0")+IFERROR(Y53/H53,"0")+IFERROR(Y54/H54,"0")+IFERROR(Y55/H55,"0")+IFERROR(Y56/H56,"0")+IFERROR(Y57/H57,"0")</f>
        <v>50</v>
      </c>
      <c r="Z58" s="561">
        <f>IFERROR(IF(Z52="",0,Z52),"0")+IFERROR(IF(Z53="",0,Z53),"0")+IFERROR(IF(Z54="",0,Z54),"0")+IFERROR(IF(Z55="",0,Z55),"0")+IFERROR(IF(Z56="",0,Z56),"0")+IFERROR(IF(Z57="",0,Z57),"0")</f>
        <v>0.45100000000000001</v>
      </c>
      <c r="AA58" s="562"/>
      <c r="AB58" s="562"/>
      <c r="AC58" s="562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7" t="s">
        <v>72</v>
      </c>
      <c r="Q59" s="578"/>
      <c r="R59" s="578"/>
      <c r="S59" s="578"/>
      <c r="T59" s="578"/>
      <c r="U59" s="578"/>
      <c r="V59" s="579"/>
      <c r="W59" s="37" t="s">
        <v>70</v>
      </c>
      <c r="X59" s="561">
        <f>IFERROR(SUM(X52:X57),"0")</f>
        <v>225</v>
      </c>
      <c r="Y59" s="561">
        <f>IFERROR(SUM(Y52:Y57),"0")</f>
        <v>225</v>
      </c>
      <c r="Z59" s="37"/>
      <c r="AA59" s="562"/>
      <c r="AB59" s="562"/>
      <c r="AC59" s="562"/>
    </row>
    <row r="60" spans="1:68" ht="14.25" customHeight="1" x14ac:dyDescent="0.25">
      <c r="A60" s="574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5"/>
      <c r="AB60" s="555"/>
      <c r="AC60" s="555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72">
        <v>4680115881440</v>
      </c>
      <c r="E61" s="573"/>
      <c r="F61" s="558">
        <v>1.35</v>
      </c>
      <c r="G61" s="32">
        <v>8</v>
      </c>
      <c r="H61" s="558">
        <v>10.8</v>
      </c>
      <c r="I61" s="558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1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4"/>
      <c r="R61" s="564"/>
      <c r="S61" s="564"/>
      <c r="T61" s="565"/>
      <c r="U61" s="34"/>
      <c r="V61" s="34"/>
      <c r="W61" s="35" t="s">
        <v>70</v>
      </c>
      <c r="X61" s="559">
        <v>100</v>
      </c>
      <c r="Y61" s="560">
        <f>IFERROR(IF(X61="",0,CEILING((X61/$H61),1)*$H61),"")</f>
        <v>108</v>
      </c>
      <c r="Z61" s="36">
        <f>IFERROR(IF(Y61=0,"",ROUNDUP(Y61/H61,0)*0.01898),"")</f>
        <v>0.1898</v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104.02777777777777</v>
      </c>
      <c r="BN61" s="64">
        <f>IFERROR(Y61*I61/H61,"0")</f>
        <v>112.34999999999998</v>
      </c>
      <c r="BO61" s="64">
        <f>IFERROR(1/J61*(X61/H61),"0")</f>
        <v>0.14467592592592593</v>
      </c>
      <c r="BP61" s="64">
        <f>IFERROR(1/J61*(Y61/H61),"0")</f>
        <v>0.15625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72">
        <v>4680115882751</v>
      </c>
      <c r="E62" s="573"/>
      <c r="F62" s="558">
        <v>0.45</v>
      </c>
      <c r="G62" s="32">
        <v>10</v>
      </c>
      <c r="H62" s="558">
        <v>4.5</v>
      </c>
      <c r="I62" s="558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4"/>
      <c r="R62" s="564"/>
      <c r="S62" s="564"/>
      <c r="T62" s="565"/>
      <c r="U62" s="34"/>
      <c r="V62" s="34"/>
      <c r="W62" s="35" t="s">
        <v>70</v>
      </c>
      <c r="X62" s="559">
        <v>0</v>
      </c>
      <c r="Y62" s="560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72">
        <v>4680115885950</v>
      </c>
      <c r="E63" s="573"/>
      <c r="F63" s="558">
        <v>0.37</v>
      </c>
      <c r="G63" s="32">
        <v>6</v>
      </c>
      <c r="H63" s="558">
        <v>2.2200000000000002</v>
      </c>
      <c r="I63" s="558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59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4"/>
      <c r="R63" s="564"/>
      <c r="S63" s="564"/>
      <c r="T63" s="565"/>
      <c r="U63" s="34"/>
      <c r="V63" s="34"/>
      <c r="W63" s="35" t="s">
        <v>70</v>
      </c>
      <c r="X63" s="559">
        <v>0</v>
      </c>
      <c r="Y63" s="56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72">
        <v>4680115881433</v>
      </c>
      <c r="E64" s="573"/>
      <c r="F64" s="558">
        <v>0.45</v>
      </c>
      <c r="G64" s="32">
        <v>6</v>
      </c>
      <c r="H64" s="558">
        <v>2.7</v>
      </c>
      <c r="I64" s="558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4"/>
      <c r="R64" s="564"/>
      <c r="S64" s="564"/>
      <c r="T64" s="565"/>
      <c r="U64" s="34"/>
      <c r="V64" s="34"/>
      <c r="W64" s="35" t="s">
        <v>70</v>
      </c>
      <c r="X64" s="559">
        <v>0</v>
      </c>
      <c r="Y64" s="560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7" t="s">
        <v>72</v>
      </c>
      <c r="Q65" s="578"/>
      <c r="R65" s="578"/>
      <c r="S65" s="578"/>
      <c r="T65" s="578"/>
      <c r="U65" s="578"/>
      <c r="V65" s="579"/>
      <c r="W65" s="37" t="s">
        <v>73</v>
      </c>
      <c r="X65" s="561">
        <f>IFERROR(X61/H61,"0")+IFERROR(X62/H62,"0")+IFERROR(X63/H63,"0")+IFERROR(X64/H64,"0")</f>
        <v>9.2592592592592595</v>
      </c>
      <c r="Y65" s="561">
        <f>IFERROR(Y61/H61,"0")+IFERROR(Y62/H62,"0")+IFERROR(Y63/H63,"0")+IFERROR(Y64/H64,"0")</f>
        <v>10</v>
      </c>
      <c r="Z65" s="561">
        <f>IFERROR(IF(Z61="",0,Z61),"0")+IFERROR(IF(Z62="",0,Z62),"0")+IFERROR(IF(Z63="",0,Z63),"0")+IFERROR(IF(Z64="",0,Z64),"0")</f>
        <v>0.1898</v>
      </c>
      <c r="AA65" s="562"/>
      <c r="AB65" s="562"/>
      <c r="AC65" s="562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7" t="s">
        <v>72</v>
      </c>
      <c r="Q66" s="578"/>
      <c r="R66" s="578"/>
      <c r="S66" s="578"/>
      <c r="T66" s="578"/>
      <c r="U66" s="578"/>
      <c r="V66" s="579"/>
      <c r="W66" s="37" t="s">
        <v>70</v>
      </c>
      <c r="X66" s="561">
        <f>IFERROR(SUM(X61:X64),"0")</f>
        <v>100</v>
      </c>
      <c r="Y66" s="561">
        <f>IFERROR(SUM(Y61:Y64),"0")</f>
        <v>108</v>
      </c>
      <c r="Z66" s="37"/>
      <c r="AA66" s="562"/>
      <c r="AB66" s="562"/>
      <c r="AC66" s="562"/>
    </row>
    <row r="67" spans="1:68" ht="14.25" customHeight="1" x14ac:dyDescent="0.25">
      <c r="A67" s="574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5"/>
      <c r="AB67" s="555"/>
      <c r="AC67" s="555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72">
        <v>4680115885073</v>
      </c>
      <c r="E68" s="573"/>
      <c r="F68" s="558">
        <v>0.3</v>
      </c>
      <c r="G68" s="32">
        <v>6</v>
      </c>
      <c r="H68" s="558">
        <v>1.8</v>
      </c>
      <c r="I68" s="558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699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4"/>
      <c r="R68" s="564"/>
      <c r="S68" s="564"/>
      <c r="T68" s="565"/>
      <c r="U68" s="34"/>
      <c r="V68" s="34"/>
      <c r="W68" s="35" t="s">
        <v>70</v>
      </c>
      <c r="X68" s="559">
        <v>0</v>
      </c>
      <c r="Y68" s="56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72">
        <v>4680115885059</v>
      </c>
      <c r="E69" s="573"/>
      <c r="F69" s="558">
        <v>0.3</v>
      </c>
      <c r="G69" s="32">
        <v>6</v>
      </c>
      <c r="H69" s="558">
        <v>1.8</v>
      </c>
      <c r="I69" s="558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4"/>
      <c r="R69" s="564"/>
      <c r="S69" s="564"/>
      <c r="T69" s="565"/>
      <c r="U69" s="34"/>
      <c r="V69" s="34"/>
      <c r="W69" s="35" t="s">
        <v>70</v>
      </c>
      <c r="X69" s="559">
        <v>0</v>
      </c>
      <c r="Y69" s="56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72">
        <v>4680115885097</v>
      </c>
      <c r="E70" s="573"/>
      <c r="F70" s="558">
        <v>0.3</v>
      </c>
      <c r="G70" s="32">
        <v>6</v>
      </c>
      <c r="H70" s="558">
        <v>1.8</v>
      </c>
      <c r="I70" s="558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8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4"/>
      <c r="R70" s="564"/>
      <c r="S70" s="564"/>
      <c r="T70" s="565"/>
      <c r="U70" s="34"/>
      <c r="V70" s="34"/>
      <c r="W70" s="35" t="s">
        <v>70</v>
      </c>
      <c r="X70" s="559">
        <v>0</v>
      </c>
      <c r="Y70" s="560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7" t="s">
        <v>72</v>
      </c>
      <c r="Q71" s="578"/>
      <c r="R71" s="578"/>
      <c r="S71" s="578"/>
      <c r="T71" s="578"/>
      <c r="U71" s="578"/>
      <c r="V71" s="579"/>
      <c r="W71" s="37" t="s">
        <v>73</v>
      </c>
      <c r="X71" s="561">
        <f>IFERROR(X68/H68,"0")+IFERROR(X69/H69,"0")+IFERROR(X70/H70,"0")</f>
        <v>0</v>
      </c>
      <c r="Y71" s="561">
        <f>IFERROR(Y68/H68,"0")+IFERROR(Y69/H69,"0")+IFERROR(Y70/H70,"0")</f>
        <v>0</v>
      </c>
      <c r="Z71" s="561">
        <f>IFERROR(IF(Z68="",0,Z68),"0")+IFERROR(IF(Z69="",0,Z69),"0")+IFERROR(IF(Z70="",0,Z70),"0")</f>
        <v>0</v>
      </c>
      <c r="AA71" s="562"/>
      <c r="AB71" s="562"/>
      <c r="AC71" s="562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7" t="s">
        <v>72</v>
      </c>
      <c r="Q72" s="578"/>
      <c r="R72" s="578"/>
      <c r="S72" s="578"/>
      <c r="T72" s="578"/>
      <c r="U72" s="578"/>
      <c r="V72" s="579"/>
      <c r="W72" s="37" t="s">
        <v>70</v>
      </c>
      <c r="X72" s="561">
        <f>IFERROR(SUM(X68:X70),"0")</f>
        <v>0</v>
      </c>
      <c r="Y72" s="561">
        <f>IFERROR(SUM(Y68:Y70),"0")</f>
        <v>0</v>
      </c>
      <c r="Z72" s="37"/>
      <c r="AA72" s="562"/>
      <c r="AB72" s="562"/>
      <c r="AC72" s="562"/>
    </row>
    <row r="73" spans="1:68" ht="14.25" customHeight="1" x14ac:dyDescent="0.25">
      <c r="A73" s="574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5"/>
      <c r="AB73" s="555"/>
      <c r="AC73" s="555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72">
        <v>4680115881891</v>
      </c>
      <c r="E74" s="573"/>
      <c r="F74" s="558">
        <v>1.4</v>
      </c>
      <c r="G74" s="32">
        <v>6</v>
      </c>
      <c r="H74" s="558">
        <v>8.4</v>
      </c>
      <c r="I74" s="558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4"/>
      <c r="R74" s="564"/>
      <c r="S74" s="564"/>
      <c r="T74" s="565"/>
      <c r="U74" s="34"/>
      <c r="V74" s="34"/>
      <c r="W74" s="35" t="s">
        <v>70</v>
      </c>
      <c r="X74" s="559">
        <v>0</v>
      </c>
      <c r="Y74" s="560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72">
        <v>4680115885769</v>
      </c>
      <c r="E75" s="573"/>
      <c r="F75" s="558">
        <v>1.4</v>
      </c>
      <c r="G75" s="32">
        <v>6</v>
      </c>
      <c r="H75" s="558">
        <v>8.4</v>
      </c>
      <c r="I75" s="558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4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4"/>
      <c r="R75" s="564"/>
      <c r="S75" s="564"/>
      <c r="T75" s="565"/>
      <c r="U75" s="34"/>
      <c r="V75" s="34"/>
      <c r="W75" s="35" t="s">
        <v>70</v>
      </c>
      <c r="X75" s="559">
        <v>0</v>
      </c>
      <c r="Y75" s="560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72">
        <v>4680115884410</v>
      </c>
      <c r="E76" s="573"/>
      <c r="F76" s="558">
        <v>1.4</v>
      </c>
      <c r="G76" s="32">
        <v>6</v>
      </c>
      <c r="H76" s="558">
        <v>8.4</v>
      </c>
      <c r="I76" s="558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1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4"/>
      <c r="R76" s="564"/>
      <c r="S76" s="564"/>
      <c r="T76" s="565"/>
      <c r="U76" s="34"/>
      <c r="V76" s="34"/>
      <c r="W76" s="35" t="s">
        <v>70</v>
      </c>
      <c r="X76" s="559">
        <v>0</v>
      </c>
      <c r="Y76" s="560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72">
        <v>4680115884311</v>
      </c>
      <c r="E77" s="573"/>
      <c r="F77" s="558">
        <v>0.3</v>
      </c>
      <c r="G77" s="32">
        <v>6</v>
      </c>
      <c r="H77" s="558">
        <v>1.8</v>
      </c>
      <c r="I77" s="558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4"/>
      <c r="R77" s="564"/>
      <c r="S77" s="564"/>
      <c r="T77" s="565"/>
      <c r="U77" s="34"/>
      <c r="V77" s="34"/>
      <c r="W77" s="35" t="s">
        <v>70</v>
      </c>
      <c r="X77" s="559">
        <v>0</v>
      </c>
      <c r="Y77" s="560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72">
        <v>4680115885929</v>
      </c>
      <c r="E78" s="573"/>
      <c r="F78" s="558">
        <v>0.42</v>
      </c>
      <c r="G78" s="32">
        <v>6</v>
      </c>
      <c r="H78" s="558">
        <v>2.52</v>
      </c>
      <c r="I78" s="558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4"/>
      <c r="R78" s="564"/>
      <c r="S78" s="564"/>
      <c r="T78" s="565"/>
      <c r="U78" s="34"/>
      <c r="V78" s="34"/>
      <c r="W78" s="35" t="s">
        <v>70</v>
      </c>
      <c r="X78" s="559">
        <v>0</v>
      </c>
      <c r="Y78" s="560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72">
        <v>4680115884403</v>
      </c>
      <c r="E79" s="573"/>
      <c r="F79" s="558">
        <v>0.3</v>
      </c>
      <c r="G79" s="32">
        <v>6</v>
      </c>
      <c r="H79" s="558">
        <v>1.8</v>
      </c>
      <c r="I79" s="558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4"/>
      <c r="R79" s="564"/>
      <c r="S79" s="564"/>
      <c r="T79" s="565"/>
      <c r="U79" s="34"/>
      <c r="V79" s="34"/>
      <c r="W79" s="35" t="s">
        <v>70</v>
      </c>
      <c r="X79" s="559">
        <v>0</v>
      </c>
      <c r="Y79" s="560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7" t="s">
        <v>72</v>
      </c>
      <c r="Q80" s="578"/>
      <c r="R80" s="578"/>
      <c r="S80" s="578"/>
      <c r="T80" s="578"/>
      <c r="U80" s="578"/>
      <c r="V80" s="579"/>
      <c r="W80" s="37" t="s">
        <v>73</v>
      </c>
      <c r="X80" s="561">
        <f>IFERROR(X74/H74,"0")+IFERROR(X75/H75,"0")+IFERROR(X76/H76,"0")+IFERROR(X77/H77,"0")+IFERROR(X78/H78,"0")+IFERROR(X79/H79,"0")</f>
        <v>0</v>
      </c>
      <c r="Y80" s="561">
        <f>IFERROR(Y74/H74,"0")+IFERROR(Y75/H75,"0")+IFERROR(Y76/H76,"0")+IFERROR(Y77/H77,"0")+IFERROR(Y78/H78,"0")+IFERROR(Y79/H79,"0")</f>
        <v>0</v>
      </c>
      <c r="Z80" s="561">
        <f>IFERROR(IF(Z74="",0,Z74),"0")+IFERROR(IF(Z75="",0,Z75),"0")+IFERROR(IF(Z76="",0,Z76),"0")+IFERROR(IF(Z77="",0,Z77),"0")+IFERROR(IF(Z78="",0,Z78),"0")+IFERROR(IF(Z79="",0,Z79),"0")</f>
        <v>0</v>
      </c>
      <c r="AA80" s="562"/>
      <c r="AB80" s="562"/>
      <c r="AC80" s="562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7" t="s">
        <v>72</v>
      </c>
      <c r="Q81" s="578"/>
      <c r="R81" s="578"/>
      <c r="S81" s="578"/>
      <c r="T81" s="578"/>
      <c r="U81" s="578"/>
      <c r="V81" s="579"/>
      <c r="W81" s="37" t="s">
        <v>70</v>
      </c>
      <c r="X81" s="561">
        <f>IFERROR(SUM(X74:X79),"0")</f>
        <v>0</v>
      </c>
      <c r="Y81" s="561">
        <f>IFERROR(SUM(Y74:Y79),"0")</f>
        <v>0</v>
      </c>
      <c r="Z81" s="37"/>
      <c r="AA81" s="562"/>
      <c r="AB81" s="562"/>
      <c r="AC81" s="562"/>
    </row>
    <row r="82" spans="1:68" ht="14.25" customHeight="1" x14ac:dyDescent="0.25">
      <c r="A82" s="574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5"/>
      <c r="AB82" s="555"/>
      <c r="AC82" s="555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72">
        <v>4680115881532</v>
      </c>
      <c r="E83" s="573"/>
      <c r="F83" s="558">
        <v>1.3</v>
      </c>
      <c r="G83" s="32">
        <v>6</v>
      </c>
      <c r="H83" s="558">
        <v>7.8</v>
      </c>
      <c r="I83" s="558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8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4"/>
      <c r="R83" s="564"/>
      <c r="S83" s="564"/>
      <c r="T83" s="565"/>
      <c r="U83" s="34"/>
      <c r="V83" s="34"/>
      <c r="W83" s="35" t="s">
        <v>70</v>
      </c>
      <c r="X83" s="559">
        <v>40</v>
      </c>
      <c r="Y83" s="560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72">
        <v>4680115881464</v>
      </c>
      <c r="E84" s="573"/>
      <c r="F84" s="558">
        <v>0.4</v>
      </c>
      <c r="G84" s="32">
        <v>6</v>
      </c>
      <c r="H84" s="558">
        <v>2.4</v>
      </c>
      <c r="I84" s="558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4"/>
      <c r="R84" s="564"/>
      <c r="S84" s="564"/>
      <c r="T84" s="565"/>
      <c r="U84" s="34"/>
      <c r="V84" s="34"/>
      <c r="W84" s="35" t="s">
        <v>70</v>
      </c>
      <c r="X84" s="559">
        <v>0</v>
      </c>
      <c r="Y84" s="560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7" t="s">
        <v>72</v>
      </c>
      <c r="Q85" s="578"/>
      <c r="R85" s="578"/>
      <c r="S85" s="578"/>
      <c r="T85" s="578"/>
      <c r="U85" s="578"/>
      <c r="V85" s="579"/>
      <c r="W85" s="37" t="s">
        <v>73</v>
      </c>
      <c r="X85" s="561">
        <f>IFERROR(X83/H83,"0")+IFERROR(X84/H84,"0")</f>
        <v>5.1282051282051286</v>
      </c>
      <c r="Y85" s="561">
        <f>IFERROR(Y83/H83,"0")+IFERROR(Y84/H84,"0")</f>
        <v>6</v>
      </c>
      <c r="Z85" s="561">
        <f>IFERROR(IF(Z83="",0,Z83),"0")+IFERROR(IF(Z84="",0,Z84),"0")</f>
        <v>0.11388000000000001</v>
      </c>
      <c r="AA85" s="562"/>
      <c r="AB85" s="562"/>
      <c r="AC85" s="562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7" t="s">
        <v>72</v>
      </c>
      <c r="Q86" s="578"/>
      <c r="R86" s="578"/>
      <c r="S86" s="578"/>
      <c r="T86" s="578"/>
      <c r="U86" s="578"/>
      <c r="V86" s="579"/>
      <c r="W86" s="37" t="s">
        <v>70</v>
      </c>
      <c r="X86" s="561">
        <f>IFERROR(SUM(X83:X84),"0")</f>
        <v>40</v>
      </c>
      <c r="Y86" s="561">
        <f>IFERROR(SUM(Y83:Y84),"0")</f>
        <v>46.8</v>
      </c>
      <c r="Z86" s="37"/>
      <c r="AA86" s="562"/>
      <c r="AB86" s="562"/>
      <c r="AC86" s="562"/>
    </row>
    <row r="87" spans="1:68" ht="16.5" customHeight="1" x14ac:dyDescent="0.25">
      <c r="A87" s="582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4"/>
      <c r="AB87" s="554"/>
      <c r="AC87" s="554"/>
    </row>
    <row r="88" spans="1:68" ht="14.25" customHeight="1" x14ac:dyDescent="0.25">
      <c r="A88" s="574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5"/>
      <c r="AB88" s="555"/>
      <c r="AC88" s="555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72">
        <v>4680115881327</v>
      </c>
      <c r="E89" s="573"/>
      <c r="F89" s="558">
        <v>1.35</v>
      </c>
      <c r="G89" s="32">
        <v>8</v>
      </c>
      <c r="H89" s="558">
        <v>10.8</v>
      </c>
      <c r="I89" s="558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3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4"/>
      <c r="R89" s="564"/>
      <c r="S89" s="564"/>
      <c r="T89" s="565"/>
      <c r="U89" s="34"/>
      <c r="V89" s="34"/>
      <c r="W89" s="35" t="s">
        <v>70</v>
      </c>
      <c r="X89" s="559">
        <v>500</v>
      </c>
      <c r="Y89" s="560">
        <f>IFERROR(IF(X89="",0,CEILING((X89/$H89),1)*$H89),"")</f>
        <v>507.6</v>
      </c>
      <c r="Z89" s="36">
        <f>IFERROR(IF(Y89=0,"",ROUNDUP(Y89/H89,0)*0.01898),"")</f>
        <v>0.89205999999999996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520.1388888888888</v>
      </c>
      <c r="BN89" s="64">
        <f>IFERROR(Y89*I89/H89,"0")</f>
        <v>528.04499999999996</v>
      </c>
      <c r="BO89" s="64">
        <f>IFERROR(1/J89*(X89/H89),"0")</f>
        <v>0.72337962962962954</v>
      </c>
      <c r="BP89" s="64">
        <f>IFERROR(1/J89*(Y89/H89),"0")</f>
        <v>0.734375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72">
        <v>4680115881518</v>
      </c>
      <c r="E90" s="573"/>
      <c r="F90" s="558">
        <v>0.4</v>
      </c>
      <c r="G90" s="32">
        <v>10</v>
      </c>
      <c r="H90" s="558">
        <v>4</v>
      </c>
      <c r="I90" s="558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59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4"/>
      <c r="R90" s="564"/>
      <c r="S90" s="564"/>
      <c r="T90" s="565"/>
      <c r="U90" s="34"/>
      <c r="V90" s="34"/>
      <c r="W90" s="35" t="s">
        <v>70</v>
      </c>
      <c r="X90" s="559">
        <v>0</v>
      </c>
      <c r="Y90" s="560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72">
        <v>4680115881303</v>
      </c>
      <c r="E91" s="573"/>
      <c r="F91" s="558">
        <v>0.45</v>
      </c>
      <c r="G91" s="32">
        <v>10</v>
      </c>
      <c r="H91" s="558">
        <v>4.5</v>
      </c>
      <c r="I91" s="558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4"/>
      <c r="R91" s="564"/>
      <c r="S91" s="564"/>
      <c r="T91" s="565"/>
      <c r="U91" s="34"/>
      <c r="V91" s="34"/>
      <c r="W91" s="35" t="s">
        <v>70</v>
      </c>
      <c r="X91" s="559">
        <v>495</v>
      </c>
      <c r="Y91" s="560">
        <f>IFERROR(IF(X91="",0,CEILING((X91/$H91),1)*$H91),"")</f>
        <v>495</v>
      </c>
      <c r="Z91" s="36">
        <f>IFERROR(IF(Y91=0,"",ROUNDUP(Y91/H91,0)*0.00902),"")</f>
        <v>0.99219999999999997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518.09999999999991</v>
      </c>
      <c r="BN91" s="64">
        <f>IFERROR(Y91*I91/H91,"0")</f>
        <v>518.09999999999991</v>
      </c>
      <c r="BO91" s="64">
        <f>IFERROR(1/J91*(X91/H91),"0")</f>
        <v>0.83333333333333337</v>
      </c>
      <c r="BP91" s="64">
        <f>IFERROR(1/J91*(Y91/H91),"0")</f>
        <v>0.83333333333333337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7" t="s">
        <v>72</v>
      </c>
      <c r="Q92" s="578"/>
      <c r="R92" s="578"/>
      <c r="S92" s="578"/>
      <c r="T92" s="578"/>
      <c r="U92" s="578"/>
      <c r="V92" s="579"/>
      <c r="W92" s="37" t="s">
        <v>73</v>
      </c>
      <c r="X92" s="561">
        <f>IFERROR(X89/H89,"0")+IFERROR(X90/H90,"0")+IFERROR(X91/H91,"0")</f>
        <v>156.2962962962963</v>
      </c>
      <c r="Y92" s="561">
        <f>IFERROR(Y89/H89,"0")+IFERROR(Y90/H90,"0")+IFERROR(Y91/H91,"0")</f>
        <v>157</v>
      </c>
      <c r="Z92" s="561">
        <f>IFERROR(IF(Z89="",0,Z89),"0")+IFERROR(IF(Z90="",0,Z90),"0")+IFERROR(IF(Z91="",0,Z91),"0")</f>
        <v>1.8842599999999998</v>
      </c>
      <c r="AA92" s="562"/>
      <c r="AB92" s="562"/>
      <c r="AC92" s="562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7" t="s">
        <v>72</v>
      </c>
      <c r="Q93" s="578"/>
      <c r="R93" s="578"/>
      <c r="S93" s="578"/>
      <c r="T93" s="578"/>
      <c r="U93" s="578"/>
      <c r="V93" s="579"/>
      <c r="W93" s="37" t="s">
        <v>70</v>
      </c>
      <c r="X93" s="561">
        <f>IFERROR(SUM(X89:X91),"0")</f>
        <v>995</v>
      </c>
      <c r="Y93" s="561">
        <f>IFERROR(SUM(Y89:Y91),"0")</f>
        <v>1002.6</v>
      </c>
      <c r="Z93" s="37"/>
      <c r="AA93" s="562"/>
      <c r="AB93" s="562"/>
      <c r="AC93" s="562"/>
    </row>
    <row r="94" spans="1:68" ht="14.25" customHeight="1" x14ac:dyDescent="0.25">
      <c r="A94" s="574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5"/>
      <c r="AB94" s="555"/>
      <c r="AC94" s="555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72">
        <v>4607091386967</v>
      </c>
      <c r="E95" s="573"/>
      <c r="F95" s="558">
        <v>1.35</v>
      </c>
      <c r="G95" s="32">
        <v>6</v>
      </c>
      <c r="H95" s="558">
        <v>8.1</v>
      </c>
      <c r="I95" s="558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29" t="s">
        <v>189</v>
      </c>
      <c r="Q95" s="564"/>
      <c r="R95" s="564"/>
      <c r="S95" s="564"/>
      <c r="T95" s="565"/>
      <c r="U95" s="34"/>
      <c r="V95" s="34"/>
      <c r="W95" s="35" t="s">
        <v>70</v>
      </c>
      <c r="X95" s="559">
        <v>400</v>
      </c>
      <c r="Y95" s="560">
        <f>IFERROR(IF(X95="",0,CEILING((X95/$H95),1)*$H95),"")</f>
        <v>405</v>
      </c>
      <c r="Z95" s="36">
        <f>IFERROR(IF(Y95=0,"",ROUNDUP(Y95/H95,0)*0.01898),"")</f>
        <v>0.94900000000000007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425.62962962962962</v>
      </c>
      <c r="BN95" s="64">
        <f>IFERROR(Y95*I95/H95,"0")</f>
        <v>430.95</v>
      </c>
      <c r="BO95" s="64">
        <f>IFERROR(1/J95*(X95/H95),"0")</f>
        <v>0.77160493827160492</v>
      </c>
      <c r="BP95" s="64">
        <f>IFERROR(1/J95*(Y95/H95),"0")</f>
        <v>0.78125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72">
        <v>4680115884953</v>
      </c>
      <c r="E96" s="573"/>
      <c r="F96" s="558">
        <v>0.37</v>
      </c>
      <c r="G96" s="32">
        <v>6</v>
      </c>
      <c r="H96" s="558">
        <v>2.2200000000000002</v>
      </c>
      <c r="I96" s="558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4"/>
      <c r="R96" s="564"/>
      <c r="S96" s="564"/>
      <c r="T96" s="565"/>
      <c r="U96" s="34"/>
      <c r="V96" s="34"/>
      <c r="W96" s="35" t="s">
        <v>70</v>
      </c>
      <c r="X96" s="559">
        <v>0</v>
      </c>
      <c r="Y96" s="56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72">
        <v>4607091385731</v>
      </c>
      <c r="E97" s="573"/>
      <c r="F97" s="558">
        <v>0.45</v>
      </c>
      <c r="G97" s="32">
        <v>6</v>
      </c>
      <c r="H97" s="558">
        <v>2.7</v>
      </c>
      <c r="I97" s="558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47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4"/>
      <c r="R97" s="564"/>
      <c r="S97" s="564"/>
      <c r="T97" s="565"/>
      <c r="U97" s="34"/>
      <c r="V97" s="34"/>
      <c r="W97" s="35" t="s">
        <v>70</v>
      </c>
      <c r="X97" s="559">
        <v>0</v>
      </c>
      <c r="Y97" s="560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72">
        <v>4607091385731</v>
      </c>
      <c r="E98" s="573"/>
      <c r="F98" s="558">
        <v>0.45</v>
      </c>
      <c r="G98" s="32">
        <v>6</v>
      </c>
      <c r="H98" s="558">
        <v>2.7</v>
      </c>
      <c r="I98" s="558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4"/>
      <c r="R98" s="564"/>
      <c r="S98" s="564"/>
      <c r="T98" s="565"/>
      <c r="U98" s="34"/>
      <c r="V98" s="34"/>
      <c r="W98" s="35" t="s">
        <v>70</v>
      </c>
      <c r="X98" s="559">
        <v>810</v>
      </c>
      <c r="Y98" s="560">
        <f>IFERROR(IF(X98="",0,CEILING((X98/$H98),1)*$H98),"")</f>
        <v>810</v>
      </c>
      <c r="Z98" s="36">
        <f>IFERROR(IF(Y98=0,"",ROUNDUP(Y98/H98,0)*0.00651),"")</f>
        <v>1.9530000000000001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885.59999999999991</v>
      </c>
      <c r="BN98" s="64">
        <f>IFERROR(Y98*I98/H98,"0")</f>
        <v>885.59999999999991</v>
      </c>
      <c r="BO98" s="64">
        <f>IFERROR(1/J98*(X98/H98),"0")</f>
        <v>1.6483516483516485</v>
      </c>
      <c r="BP98" s="64">
        <f>IFERROR(1/J98*(Y98/H98),"0")</f>
        <v>1.6483516483516485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72">
        <v>4680115880894</v>
      </c>
      <c r="E99" s="573"/>
      <c r="F99" s="558">
        <v>0.33</v>
      </c>
      <c r="G99" s="32">
        <v>6</v>
      </c>
      <c r="H99" s="558">
        <v>1.98</v>
      </c>
      <c r="I99" s="558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0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4"/>
      <c r="R99" s="564"/>
      <c r="S99" s="564"/>
      <c r="T99" s="565"/>
      <c r="U99" s="34"/>
      <c r="V99" s="34"/>
      <c r="W99" s="35" t="s">
        <v>70</v>
      </c>
      <c r="X99" s="559">
        <v>0</v>
      </c>
      <c r="Y99" s="560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7" t="s">
        <v>72</v>
      </c>
      <c r="Q100" s="578"/>
      <c r="R100" s="578"/>
      <c r="S100" s="578"/>
      <c r="T100" s="578"/>
      <c r="U100" s="578"/>
      <c r="V100" s="579"/>
      <c r="W100" s="37" t="s">
        <v>73</v>
      </c>
      <c r="X100" s="561">
        <f>IFERROR(X95/H95,"0")+IFERROR(X96/H96,"0")+IFERROR(X97/H97,"0")+IFERROR(X98/H98,"0")+IFERROR(X99/H99,"0")</f>
        <v>349.38271604938274</v>
      </c>
      <c r="Y100" s="561">
        <f>IFERROR(Y95/H95,"0")+IFERROR(Y96/H96,"0")+IFERROR(Y97/H97,"0")+IFERROR(Y98/H98,"0")+IFERROR(Y99/H99,"0")</f>
        <v>350</v>
      </c>
      <c r="Z100" s="561">
        <f>IFERROR(IF(Z95="",0,Z95),"0")+IFERROR(IF(Z96="",0,Z96),"0")+IFERROR(IF(Z97="",0,Z97),"0")+IFERROR(IF(Z98="",0,Z98),"0")+IFERROR(IF(Z99="",0,Z99),"0")</f>
        <v>2.9020000000000001</v>
      </c>
      <c r="AA100" s="562"/>
      <c r="AB100" s="562"/>
      <c r="AC100" s="562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7" t="s">
        <v>72</v>
      </c>
      <c r="Q101" s="578"/>
      <c r="R101" s="578"/>
      <c r="S101" s="578"/>
      <c r="T101" s="578"/>
      <c r="U101" s="578"/>
      <c r="V101" s="579"/>
      <c r="W101" s="37" t="s">
        <v>70</v>
      </c>
      <c r="X101" s="561">
        <f>IFERROR(SUM(X95:X99),"0")</f>
        <v>1210</v>
      </c>
      <c r="Y101" s="561">
        <f>IFERROR(SUM(Y95:Y99),"0")</f>
        <v>1215</v>
      </c>
      <c r="Z101" s="37"/>
      <c r="AA101" s="562"/>
      <c r="AB101" s="562"/>
      <c r="AC101" s="562"/>
    </row>
    <row r="102" spans="1:68" ht="16.5" customHeight="1" x14ac:dyDescent="0.25">
      <c r="A102" s="582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4"/>
      <c r="AB102" s="554"/>
      <c r="AC102" s="554"/>
    </row>
    <row r="103" spans="1:68" ht="14.25" customHeight="1" x14ac:dyDescent="0.25">
      <c r="A103" s="574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5"/>
      <c r="AB103" s="555"/>
      <c r="AC103" s="555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72">
        <v>4680115882133</v>
      </c>
      <c r="E104" s="573"/>
      <c r="F104" s="558">
        <v>1.35</v>
      </c>
      <c r="G104" s="32">
        <v>8</v>
      </c>
      <c r="H104" s="558">
        <v>10.8</v>
      </c>
      <c r="I104" s="558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4"/>
      <c r="R104" s="564"/>
      <c r="S104" s="564"/>
      <c r="T104" s="565"/>
      <c r="U104" s="34"/>
      <c r="V104" s="34"/>
      <c r="W104" s="35" t="s">
        <v>70</v>
      </c>
      <c r="X104" s="559">
        <v>0</v>
      </c>
      <c r="Y104" s="560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72">
        <v>4680115880269</v>
      </c>
      <c r="E105" s="573"/>
      <c r="F105" s="558">
        <v>0.375</v>
      </c>
      <c r="G105" s="32">
        <v>10</v>
      </c>
      <c r="H105" s="558">
        <v>3.75</v>
      </c>
      <c r="I105" s="558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4"/>
      <c r="R105" s="564"/>
      <c r="S105" s="564"/>
      <c r="T105" s="565"/>
      <c r="U105" s="34"/>
      <c r="V105" s="34"/>
      <c r="W105" s="35" t="s">
        <v>70</v>
      </c>
      <c r="X105" s="559">
        <v>0</v>
      </c>
      <c r="Y105" s="560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72">
        <v>4680115880429</v>
      </c>
      <c r="E106" s="573"/>
      <c r="F106" s="558">
        <v>0.45</v>
      </c>
      <c r="G106" s="32">
        <v>10</v>
      </c>
      <c r="H106" s="558">
        <v>4.5</v>
      </c>
      <c r="I106" s="558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4"/>
      <c r="R106" s="564"/>
      <c r="S106" s="564"/>
      <c r="T106" s="565"/>
      <c r="U106" s="34"/>
      <c r="V106" s="34"/>
      <c r="W106" s="35" t="s">
        <v>70</v>
      </c>
      <c r="X106" s="559">
        <v>450</v>
      </c>
      <c r="Y106" s="560">
        <f>IFERROR(IF(X106="",0,CEILING((X106/$H106),1)*$H106),"")</f>
        <v>450</v>
      </c>
      <c r="Z106" s="36">
        <f>IFERROR(IF(Y106=0,"",ROUNDUP(Y106/H106,0)*0.00902),"")</f>
        <v>0.90200000000000002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471</v>
      </c>
      <c r="BN106" s="64">
        <f>IFERROR(Y106*I106/H106,"0")</f>
        <v>471</v>
      </c>
      <c r="BO106" s="64">
        <f>IFERROR(1/J106*(X106/H106),"0")</f>
        <v>0.75757575757575757</v>
      </c>
      <c r="BP106" s="64">
        <f>IFERROR(1/J106*(Y106/H106),"0")</f>
        <v>0.75757575757575757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72">
        <v>4680115881457</v>
      </c>
      <c r="E107" s="573"/>
      <c r="F107" s="558">
        <v>0.75</v>
      </c>
      <c r="G107" s="32">
        <v>6</v>
      </c>
      <c r="H107" s="558">
        <v>4.5</v>
      </c>
      <c r="I107" s="558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4"/>
      <c r="R107" s="564"/>
      <c r="S107" s="564"/>
      <c r="T107" s="565"/>
      <c r="U107" s="34"/>
      <c r="V107" s="34"/>
      <c r="W107" s="35" t="s">
        <v>70</v>
      </c>
      <c r="X107" s="559">
        <v>0</v>
      </c>
      <c r="Y107" s="560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7" t="s">
        <v>72</v>
      </c>
      <c r="Q108" s="578"/>
      <c r="R108" s="578"/>
      <c r="S108" s="578"/>
      <c r="T108" s="578"/>
      <c r="U108" s="578"/>
      <c r="V108" s="579"/>
      <c r="W108" s="37" t="s">
        <v>73</v>
      </c>
      <c r="X108" s="561">
        <f>IFERROR(X104/H104,"0")+IFERROR(X105/H105,"0")+IFERROR(X106/H106,"0")+IFERROR(X107/H107,"0")</f>
        <v>100</v>
      </c>
      <c r="Y108" s="561">
        <f>IFERROR(Y104/H104,"0")+IFERROR(Y105/H105,"0")+IFERROR(Y106/H106,"0")+IFERROR(Y107/H107,"0")</f>
        <v>100</v>
      </c>
      <c r="Z108" s="561">
        <f>IFERROR(IF(Z104="",0,Z104),"0")+IFERROR(IF(Z105="",0,Z105),"0")+IFERROR(IF(Z106="",0,Z106),"0")+IFERROR(IF(Z107="",0,Z107),"0")</f>
        <v>0.90200000000000002</v>
      </c>
      <c r="AA108" s="562"/>
      <c r="AB108" s="562"/>
      <c r="AC108" s="562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7" t="s">
        <v>72</v>
      </c>
      <c r="Q109" s="578"/>
      <c r="R109" s="578"/>
      <c r="S109" s="578"/>
      <c r="T109" s="578"/>
      <c r="U109" s="578"/>
      <c r="V109" s="579"/>
      <c r="W109" s="37" t="s">
        <v>70</v>
      </c>
      <c r="X109" s="561">
        <f>IFERROR(SUM(X104:X107),"0")</f>
        <v>450</v>
      </c>
      <c r="Y109" s="561">
        <f>IFERROR(SUM(Y104:Y107),"0")</f>
        <v>450</v>
      </c>
      <c r="Z109" s="37"/>
      <c r="AA109" s="562"/>
      <c r="AB109" s="562"/>
      <c r="AC109" s="562"/>
    </row>
    <row r="110" spans="1:68" ht="14.25" customHeight="1" x14ac:dyDescent="0.25">
      <c r="A110" s="574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5"/>
      <c r="AB110" s="555"/>
      <c r="AC110" s="555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72">
        <v>4680115881488</v>
      </c>
      <c r="E111" s="573"/>
      <c r="F111" s="558">
        <v>1.35</v>
      </c>
      <c r="G111" s="32">
        <v>8</v>
      </c>
      <c r="H111" s="558">
        <v>10.8</v>
      </c>
      <c r="I111" s="558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9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4"/>
      <c r="R111" s="564"/>
      <c r="S111" s="564"/>
      <c r="T111" s="565"/>
      <c r="U111" s="34"/>
      <c r="V111" s="34"/>
      <c r="W111" s="35" t="s">
        <v>70</v>
      </c>
      <c r="X111" s="559">
        <v>0</v>
      </c>
      <c r="Y111" s="560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72">
        <v>4680115882775</v>
      </c>
      <c r="E112" s="573"/>
      <c r="F112" s="558">
        <v>0.3</v>
      </c>
      <c r="G112" s="32">
        <v>8</v>
      </c>
      <c r="H112" s="558">
        <v>2.4</v>
      </c>
      <c r="I112" s="558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4"/>
      <c r="R112" s="564"/>
      <c r="S112" s="564"/>
      <c r="T112" s="565"/>
      <c r="U112" s="34"/>
      <c r="V112" s="34"/>
      <c r="W112" s="35" t="s">
        <v>70</v>
      </c>
      <c r="X112" s="559">
        <v>0</v>
      </c>
      <c r="Y112" s="560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72">
        <v>4680115880658</v>
      </c>
      <c r="E113" s="573"/>
      <c r="F113" s="558">
        <v>0.4</v>
      </c>
      <c r="G113" s="32">
        <v>6</v>
      </c>
      <c r="H113" s="558">
        <v>2.4</v>
      </c>
      <c r="I113" s="558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51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4"/>
      <c r="R113" s="564"/>
      <c r="S113" s="564"/>
      <c r="T113" s="565"/>
      <c r="U113" s="34"/>
      <c r="V113" s="34"/>
      <c r="W113" s="35" t="s">
        <v>70</v>
      </c>
      <c r="X113" s="559">
        <v>0</v>
      </c>
      <c r="Y113" s="560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7" t="s">
        <v>72</v>
      </c>
      <c r="Q114" s="578"/>
      <c r="R114" s="578"/>
      <c r="S114" s="578"/>
      <c r="T114" s="578"/>
      <c r="U114" s="578"/>
      <c r="V114" s="579"/>
      <c r="W114" s="37" t="s">
        <v>73</v>
      </c>
      <c r="X114" s="561">
        <f>IFERROR(X111/H111,"0")+IFERROR(X112/H112,"0")+IFERROR(X113/H113,"0")</f>
        <v>0</v>
      </c>
      <c r="Y114" s="561">
        <f>IFERROR(Y111/H111,"0")+IFERROR(Y112/H112,"0")+IFERROR(Y113/H113,"0")</f>
        <v>0</v>
      </c>
      <c r="Z114" s="561">
        <f>IFERROR(IF(Z111="",0,Z111),"0")+IFERROR(IF(Z112="",0,Z112),"0")+IFERROR(IF(Z113="",0,Z113),"0")</f>
        <v>0</v>
      </c>
      <c r="AA114" s="562"/>
      <c r="AB114" s="562"/>
      <c r="AC114" s="562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7" t="s">
        <v>72</v>
      </c>
      <c r="Q115" s="578"/>
      <c r="R115" s="578"/>
      <c r="S115" s="578"/>
      <c r="T115" s="578"/>
      <c r="U115" s="578"/>
      <c r="V115" s="579"/>
      <c r="W115" s="37" t="s">
        <v>70</v>
      </c>
      <c r="X115" s="561">
        <f>IFERROR(SUM(X111:X113),"0")</f>
        <v>0</v>
      </c>
      <c r="Y115" s="561">
        <f>IFERROR(SUM(Y111:Y113),"0")</f>
        <v>0</v>
      </c>
      <c r="Z115" s="37"/>
      <c r="AA115" s="562"/>
      <c r="AB115" s="562"/>
      <c r="AC115" s="562"/>
    </row>
    <row r="116" spans="1:68" ht="14.25" customHeight="1" x14ac:dyDescent="0.25">
      <c r="A116" s="574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5"/>
      <c r="AB116" s="555"/>
      <c r="AC116" s="555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72">
        <v>4607091385168</v>
      </c>
      <c r="E117" s="573"/>
      <c r="F117" s="558">
        <v>1.35</v>
      </c>
      <c r="G117" s="32">
        <v>6</v>
      </c>
      <c r="H117" s="558">
        <v>8.1</v>
      </c>
      <c r="I117" s="558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4"/>
      <c r="R117" s="564"/>
      <c r="S117" s="564"/>
      <c r="T117" s="565"/>
      <c r="U117" s="34"/>
      <c r="V117" s="34"/>
      <c r="W117" s="35" t="s">
        <v>70</v>
      </c>
      <c r="X117" s="559">
        <v>800</v>
      </c>
      <c r="Y117" s="560">
        <f>IFERROR(IF(X117="",0,CEILING((X117/$H117),1)*$H117),"")</f>
        <v>801.9</v>
      </c>
      <c r="Z117" s="36">
        <f>IFERROR(IF(Y117=0,"",ROUNDUP(Y117/H117,0)*0.01898),"")</f>
        <v>1.8790200000000001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850.66666666666663</v>
      </c>
      <c r="BN117" s="64">
        <f>IFERROR(Y117*I117/H117,"0")</f>
        <v>852.68700000000001</v>
      </c>
      <c r="BO117" s="64">
        <f>IFERROR(1/J117*(X117/H117),"0")</f>
        <v>1.5432098765432098</v>
      </c>
      <c r="BP117" s="64">
        <f>IFERROR(1/J117*(Y117/H117),"0")</f>
        <v>1.546875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72">
        <v>4607091383256</v>
      </c>
      <c r="E118" s="573"/>
      <c r="F118" s="558">
        <v>0.33</v>
      </c>
      <c r="G118" s="32">
        <v>6</v>
      </c>
      <c r="H118" s="558">
        <v>1.98</v>
      </c>
      <c r="I118" s="558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77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4"/>
      <c r="R118" s="564"/>
      <c r="S118" s="564"/>
      <c r="T118" s="565"/>
      <c r="U118" s="34"/>
      <c r="V118" s="34"/>
      <c r="W118" s="35" t="s">
        <v>70</v>
      </c>
      <c r="X118" s="559">
        <v>0</v>
      </c>
      <c r="Y118" s="560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72">
        <v>4607091385748</v>
      </c>
      <c r="E119" s="573"/>
      <c r="F119" s="558">
        <v>0.45</v>
      </c>
      <c r="G119" s="32">
        <v>6</v>
      </c>
      <c r="H119" s="558">
        <v>2.7</v>
      </c>
      <c r="I119" s="558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86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4"/>
      <c r="R119" s="564"/>
      <c r="S119" s="564"/>
      <c r="T119" s="565"/>
      <c r="U119" s="34"/>
      <c r="V119" s="34"/>
      <c r="W119" s="35" t="s">
        <v>70</v>
      </c>
      <c r="X119" s="559">
        <v>495</v>
      </c>
      <c r="Y119" s="560">
        <f>IFERROR(IF(X119="",0,CEILING((X119/$H119),1)*$H119),"")</f>
        <v>496.8</v>
      </c>
      <c r="Z119" s="36">
        <f>IFERROR(IF(Y119=0,"",ROUNDUP(Y119/H119,0)*0.00651),"")</f>
        <v>1.19784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541.19999999999993</v>
      </c>
      <c r="BN119" s="64">
        <f>IFERROR(Y119*I119/H119,"0")</f>
        <v>543.16800000000001</v>
      </c>
      <c r="BO119" s="64">
        <f>IFERROR(1/J119*(X119/H119),"0")</f>
        <v>1.0073260073260073</v>
      </c>
      <c r="BP119" s="64">
        <f>IFERROR(1/J119*(Y119/H119),"0")</f>
        <v>1.0109890109890112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72">
        <v>4680115884533</v>
      </c>
      <c r="E120" s="573"/>
      <c r="F120" s="558">
        <v>0.3</v>
      </c>
      <c r="G120" s="32">
        <v>6</v>
      </c>
      <c r="H120" s="558">
        <v>1.8</v>
      </c>
      <c r="I120" s="558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4"/>
      <c r="R120" s="564"/>
      <c r="S120" s="564"/>
      <c r="T120" s="565"/>
      <c r="U120" s="34"/>
      <c r="V120" s="34"/>
      <c r="W120" s="35" t="s">
        <v>70</v>
      </c>
      <c r="X120" s="559">
        <v>0</v>
      </c>
      <c r="Y120" s="560">
        <f>IFERROR(IF(X120="",0,CEILING((X120/$H120),1)*$H120),"")</f>
        <v>0</v>
      </c>
      <c r="Z120" s="36" t="str">
        <f>IFERROR(IF(Y120=0,"",ROUNDUP(Y120/H120,0)*0.00651),"")</f>
        <v/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0</v>
      </c>
      <c r="BN120" s="64">
        <f>IFERROR(Y120*I120/H120,"0")</f>
        <v>0</v>
      </c>
      <c r="BO120" s="64">
        <f>IFERROR(1/J120*(X120/H120),"0")</f>
        <v>0</v>
      </c>
      <c r="BP120" s="64">
        <f>IFERROR(1/J120*(Y120/H120),"0")</f>
        <v>0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7" t="s">
        <v>72</v>
      </c>
      <c r="Q121" s="578"/>
      <c r="R121" s="578"/>
      <c r="S121" s="578"/>
      <c r="T121" s="578"/>
      <c r="U121" s="578"/>
      <c r="V121" s="579"/>
      <c r="W121" s="37" t="s">
        <v>73</v>
      </c>
      <c r="X121" s="561">
        <f>IFERROR(X117/H117,"0")+IFERROR(X118/H118,"0")+IFERROR(X119/H119,"0")+IFERROR(X120/H120,"0")</f>
        <v>282.09876543209873</v>
      </c>
      <c r="Y121" s="561">
        <f>IFERROR(Y117/H117,"0")+IFERROR(Y118/H118,"0")+IFERROR(Y119/H119,"0")+IFERROR(Y120/H120,"0")</f>
        <v>283</v>
      </c>
      <c r="Z121" s="561">
        <f>IFERROR(IF(Z117="",0,Z117),"0")+IFERROR(IF(Z118="",0,Z118),"0")+IFERROR(IF(Z119="",0,Z119),"0")+IFERROR(IF(Z120="",0,Z120),"0")</f>
        <v>3.0768599999999999</v>
      </c>
      <c r="AA121" s="562"/>
      <c r="AB121" s="562"/>
      <c r="AC121" s="562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7" t="s">
        <v>72</v>
      </c>
      <c r="Q122" s="578"/>
      <c r="R122" s="578"/>
      <c r="S122" s="578"/>
      <c r="T122" s="578"/>
      <c r="U122" s="578"/>
      <c r="V122" s="579"/>
      <c r="W122" s="37" t="s">
        <v>70</v>
      </c>
      <c r="X122" s="561">
        <f>IFERROR(SUM(X117:X120),"0")</f>
        <v>1295</v>
      </c>
      <c r="Y122" s="561">
        <f>IFERROR(SUM(Y117:Y120),"0")</f>
        <v>1298.7</v>
      </c>
      <c r="Z122" s="37"/>
      <c r="AA122" s="562"/>
      <c r="AB122" s="562"/>
      <c r="AC122" s="562"/>
    </row>
    <row r="123" spans="1:68" ht="14.25" customHeight="1" x14ac:dyDescent="0.25">
      <c r="A123" s="574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5"/>
      <c r="AB123" s="555"/>
      <c r="AC123" s="555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72">
        <v>4680115882652</v>
      </c>
      <c r="E124" s="573"/>
      <c r="F124" s="558">
        <v>0.33</v>
      </c>
      <c r="G124" s="32">
        <v>6</v>
      </c>
      <c r="H124" s="558">
        <v>1.98</v>
      </c>
      <c r="I124" s="558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5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4"/>
      <c r="R124" s="564"/>
      <c r="S124" s="564"/>
      <c r="T124" s="565"/>
      <c r="U124" s="34"/>
      <c r="V124" s="34"/>
      <c r="W124" s="35" t="s">
        <v>70</v>
      </c>
      <c r="X124" s="559">
        <v>0</v>
      </c>
      <c r="Y124" s="560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72">
        <v>4680115880238</v>
      </c>
      <c r="E125" s="573"/>
      <c r="F125" s="558">
        <v>0.33</v>
      </c>
      <c r="G125" s="32">
        <v>6</v>
      </c>
      <c r="H125" s="558">
        <v>1.98</v>
      </c>
      <c r="I125" s="558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3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4"/>
      <c r="R125" s="564"/>
      <c r="S125" s="564"/>
      <c r="T125" s="565"/>
      <c r="U125" s="34"/>
      <c r="V125" s="34"/>
      <c r="W125" s="35" t="s">
        <v>70</v>
      </c>
      <c r="X125" s="559">
        <v>16.5</v>
      </c>
      <c r="Y125" s="560">
        <f>IFERROR(IF(X125="",0,CEILING((X125/$H125),1)*$H125),"")</f>
        <v>17.82</v>
      </c>
      <c r="Z125" s="36">
        <f>IFERROR(IF(Y125=0,"",ROUNDUP(Y125/H125,0)*0.00651),"")</f>
        <v>5.8590000000000003E-2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18.649999999999999</v>
      </c>
      <c r="BN125" s="64">
        <f>IFERROR(Y125*I125/H125,"0")</f>
        <v>20.141999999999999</v>
      </c>
      <c r="BO125" s="64">
        <f>IFERROR(1/J125*(X125/H125),"0")</f>
        <v>4.5787545787545791E-2</v>
      </c>
      <c r="BP125" s="64">
        <f>IFERROR(1/J125*(Y125/H125),"0")</f>
        <v>4.9450549450549455E-2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7" t="s">
        <v>72</v>
      </c>
      <c r="Q126" s="578"/>
      <c r="R126" s="578"/>
      <c r="S126" s="578"/>
      <c r="T126" s="578"/>
      <c r="U126" s="578"/>
      <c r="V126" s="579"/>
      <c r="W126" s="37" t="s">
        <v>73</v>
      </c>
      <c r="X126" s="561">
        <f>IFERROR(X124/H124,"0")+IFERROR(X125/H125,"0")</f>
        <v>8.3333333333333339</v>
      </c>
      <c r="Y126" s="561">
        <f>IFERROR(Y124/H124,"0")+IFERROR(Y125/H125,"0")</f>
        <v>9</v>
      </c>
      <c r="Z126" s="561">
        <f>IFERROR(IF(Z124="",0,Z124),"0")+IFERROR(IF(Z125="",0,Z125),"0")</f>
        <v>5.8590000000000003E-2</v>
      </c>
      <c r="AA126" s="562"/>
      <c r="AB126" s="562"/>
      <c r="AC126" s="562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7" t="s">
        <v>72</v>
      </c>
      <c r="Q127" s="578"/>
      <c r="R127" s="578"/>
      <c r="S127" s="578"/>
      <c r="T127" s="578"/>
      <c r="U127" s="578"/>
      <c r="V127" s="579"/>
      <c r="W127" s="37" t="s">
        <v>70</v>
      </c>
      <c r="X127" s="561">
        <f>IFERROR(SUM(X124:X125),"0")</f>
        <v>16.5</v>
      </c>
      <c r="Y127" s="561">
        <f>IFERROR(SUM(Y124:Y125),"0")</f>
        <v>17.82</v>
      </c>
      <c r="Z127" s="37"/>
      <c r="AA127" s="562"/>
      <c r="AB127" s="562"/>
      <c r="AC127" s="562"/>
    </row>
    <row r="128" spans="1:68" ht="16.5" customHeight="1" x14ac:dyDescent="0.25">
      <c r="A128" s="582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4"/>
      <c r="AB128" s="554"/>
      <c r="AC128" s="554"/>
    </row>
    <row r="129" spans="1:68" ht="14.25" customHeight="1" x14ac:dyDescent="0.25">
      <c r="A129" s="574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5"/>
      <c r="AB129" s="555"/>
      <c r="AC129" s="555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72">
        <v>4680115882577</v>
      </c>
      <c r="E130" s="573"/>
      <c r="F130" s="558">
        <v>0.4</v>
      </c>
      <c r="G130" s="32">
        <v>8</v>
      </c>
      <c r="H130" s="558">
        <v>3.2</v>
      </c>
      <c r="I130" s="558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4"/>
      <c r="R130" s="564"/>
      <c r="S130" s="564"/>
      <c r="T130" s="565"/>
      <c r="U130" s="34"/>
      <c r="V130" s="34"/>
      <c r="W130" s="35" t="s">
        <v>70</v>
      </c>
      <c r="X130" s="559">
        <v>0</v>
      </c>
      <c r="Y130" s="560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72">
        <v>4680115882577</v>
      </c>
      <c r="E131" s="573"/>
      <c r="F131" s="558">
        <v>0.4</v>
      </c>
      <c r="G131" s="32">
        <v>8</v>
      </c>
      <c r="H131" s="558">
        <v>3.2</v>
      </c>
      <c r="I131" s="558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4"/>
      <c r="R131" s="564"/>
      <c r="S131" s="564"/>
      <c r="T131" s="565"/>
      <c r="U131" s="34"/>
      <c r="V131" s="34"/>
      <c r="W131" s="35" t="s">
        <v>70</v>
      </c>
      <c r="X131" s="559">
        <v>120</v>
      </c>
      <c r="Y131" s="560">
        <f>IFERROR(IF(X131="",0,CEILING((X131/$H131),1)*$H131),"")</f>
        <v>121.60000000000001</v>
      </c>
      <c r="Z131" s="36">
        <f>IFERROR(IF(Y131=0,"",ROUNDUP(Y131/H131,0)*0.00651),"")</f>
        <v>0.24738000000000002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126.74999999999999</v>
      </c>
      <c r="BN131" s="64">
        <f>IFERROR(Y131*I131/H131,"0")</f>
        <v>128.44</v>
      </c>
      <c r="BO131" s="64">
        <f>IFERROR(1/J131*(X131/H131),"0")</f>
        <v>0.20604395604395606</v>
      </c>
      <c r="BP131" s="64">
        <f>IFERROR(1/J131*(Y131/H131),"0")</f>
        <v>0.2087912087912088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7" t="s">
        <v>72</v>
      </c>
      <c r="Q132" s="578"/>
      <c r="R132" s="578"/>
      <c r="S132" s="578"/>
      <c r="T132" s="578"/>
      <c r="U132" s="578"/>
      <c r="V132" s="579"/>
      <c r="W132" s="37" t="s">
        <v>73</v>
      </c>
      <c r="X132" s="561">
        <f>IFERROR(X130/H130,"0")+IFERROR(X131/H131,"0")</f>
        <v>37.5</v>
      </c>
      <c r="Y132" s="561">
        <f>IFERROR(Y130/H130,"0")+IFERROR(Y131/H131,"0")</f>
        <v>38</v>
      </c>
      <c r="Z132" s="561">
        <f>IFERROR(IF(Z130="",0,Z130),"0")+IFERROR(IF(Z131="",0,Z131),"0")</f>
        <v>0.24738000000000002</v>
      </c>
      <c r="AA132" s="562"/>
      <c r="AB132" s="562"/>
      <c r="AC132" s="562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7" t="s">
        <v>72</v>
      </c>
      <c r="Q133" s="578"/>
      <c r="R133" s="578"/>
      <c r="S133" s="578"/>
      <c r="T133" s="578"/>
      <c r="U133" s="578"/>
      <c r="V133" s="579"/>
      <c r="W133" s="37" t="s">
        <v>70</v>
      </c>
      <c r="X133" s="561">
        <f>IFERROR(SUM(X130:X131),"0")</f>
        <v>120</v>
      </c>
      <c r="Y133" s="561">
        <f>IFERROR(SUM(Y130:Y131),"0")</f>
        <v>121.60000000000001</v>
      </c>
      <c r="Z133" s="37"/>
      <c r="AA133" s="562"/>
      <c r="AB133" s="562"/>
      <c r="AC133" s="562"/>
    </row>
    <row r="134" spans="1:68" ht="14.25" customHeight="1" x14ac:dyDescent="0.25">
      <c r="A134" s="574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5"/>
      <c r="AB134" s="555"/>
      <c r="AC134" s="555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72">
        <v>4680115883444</v>
      </c>
      <c r="E135" s="573"/>
      <c r="F135" s="558">
        <v>0.35</v>
      </c>
      <c r="G135" s="32">
        <v>8</v>
      </c>
      <c r="H135" s="558">
        <v>2.8</v>
      </c>
      <c r="I135" s="558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4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4"/>
      <c r="R135" s="564"/>
      <c r="S135" s="564"/>
      <c r="T135" s="565"/>
      <c r="U135" s="34"/>
      <c r="V135" s="34"/>
      <c r="W135" s="35" t="s">
        <v>70</v>
      </c>
      <c r="X135" s="559">
        <v>52.5</v>
      </c>
      <c r="Y135" s="560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72">
        <v>4680115883444</v>
      </c>
      <c r="E136" s="573"/>
      <c r="F136" s="558">
        <v>0.35</v>
      </c>
      <c r="G136" s="32">
        <v>8</v>
      </c>
      <c r="H136" s="558">
        <v>2.8</v>
      </c>
      <c r="I136" s="558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4"/>
      <c r="R136" s="564"/>
      <c r="S136" s="564"/>
      <c r="T136" s="565"/>
      <c r="U136" s="34"/>
      <c r="V136" s="34"/>
      <c r="W136" s="35" t="s">
        <v>70</v>
      </c>
      <c r="X136" s="559">
        <v>0</v>
      </c>
      <c r="Y136" s="560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7" t="s">
        <v>72</v>
      </c>
      <c r="Q137" s="578"/>
      <c r="R137" s="578"/>
      <c r="S137" s="578"/>
      <c r="T137" s="578"/>
      <c r="U137" s="578"/>
      <c r="V137" s="579"/>
      <c r="W137" s="37" t="s">
        <v>73</v>
      </c>
      <c r="X137" s="561">
        <f>IFERROR(X135/H135,"0")+IFERROR(X136/H136,"0")</f>
        <v>18.75</v>
      </c>
      <c r="Y137" s="561">
        <f>IFERROR(Y135/H135,"0")+IFERROR(Y136/H136,"0")</f>
        <v>19</v>
      </c>
      <c r="Z137" s="561">
        <f>IFERROR(IF(Z135="",0,Z135),"0")+IFERROR(IF(Z136="",0,Z136),"0")</f>
        <v>0.12369000000000001</v>
      </c>
      <c r="AA137" s="562"/>
      <c r="AB137" s="562"/>
      <c r="AC137" s="562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7" t="s">
        <v>72</v>
      </c>
      <c r="Q138" s="578"/>
      <c r="R138" s="578"/>
      <c r="S138" s="578"/>
      <c r="T138" s="578"/>
      <c r="U138" s="578"/>
      <c r="V138" s="579"/>
      <c r="W138" s="37" t="s">
        <v>70</v>
      </c>
      <c r="X138" s="561">
        <f>IFERROR(SUM(X135:X136),"0")</f>
        <v>52.5</v>
      </c>
      <c r="Y138" s="561">
        <f>IFERROR(SUM(Y135:Y136),"0")</f>
        <v>53.199999999999996</v>
      </c>
      <c r="Z138" s="37"/>
      <c r="AA138" s="562"/>
      <c r="AB138" s="562"/>
      <c r="AC138" s="562"/>
    </row>
    <row r="139" spans="1:68" ht="14.25" customHeight="1" x14ac:dyDescent="0.25">
      <c r="A139" s="574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5"/>
      <c r="AB139" s="555"/>
      <c r="AC139" s="555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72">
        <v>4680115882584</v>
      </c>
      <c r="E140" s="573"/>
      <c r="F140" s="558">
        <v>0.33</v>
      </c>
      <c r="G140" s="32">
        <v>8</v>
      </c>
      <c r="H140" s="558">
        <v>2.64</v>
      </c>
      <c r="I140" s="558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3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4"/>
      <c r="R140" s="564"/>
      <c r="S140" s="564"/>
      <c r="T140" s="565"/>
      <c r="U140" s="34"/>
      <c r="V140" s="34"/>
      <c r="W140" s="35" t="s">
        <v>70</v>
      </c>
      <c r="X140" s="559">
        <v>0</v>
      </c>
      <c r="Y140" s="560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72">
        <v>4680115882584</v>
      </c>
      <c r="E141" s="573"/>
      <c r="F141" s="558">
        <v>0.33</v>
      </c>
      <c r="G141" s="32">
        <v>8</v>
      </c>
      <c r="H141" s="558">
        <v>2.64</v>
      </c>
      <c r="I141" s="558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47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4"/>
      <c r="R141" s="564"/>
      <c r="S141" s="564"/>
      <c r="T141" s="565"/>
      <c r="U141" s="34"/>
      <c r="V141" s="34"/>
      <c r="W141" s="35" t="s">
        <v>70</v>
      </c>
      <c r="X141" s="559">
        <v>99</v>
      </c>
      <c r="Y141" s="560">
        <f>IFERROR(IF(X141="",0,CEILING((X141/$H141),1)*$H141),"")</f>
        <v>100.32000000000001</v>
      </c>
      <c r="Z141" s="36">
        <f>IFERROR(IF(Y141=0,"",ROUNDUP(Y141/H141,0)*0.00651),"")</f>
        <v>0.24738000000000002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109.05</v>
      </c>
      <c r="BN141" s="64">
        <f>IFERROR(Y141*I141/H141,"0")</f>
        <v>110.504</v>
      </c>
      <c r="BO141" s="64">
        <f>IFERROR(1/J141*(X141/H141),"0")</f>
        <v>0.20604395604395606</v>
      </c>
      <c r="BP141" s="64">
        <f>IFERROR(1/J141*(Y141/H141),"0")</f>
        <v>0.2087912087912088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7" t="s">
        <v>72</v>
      </c>
      <c r="Q142" s="578"/>
      <c r="R142" s="578"/>
      <c r="S142" s="578"/>
      <c r="T142" s="578"/>
      <c r="U142" s="578"/>
      <c r="V142" s="579"/>
      <c r="W142" s="37" t="s">
        <v>73</v>
      </c>
      <c r="X142" s="561">
        <f>IFERROR(X140/H140,"0")+IFERROR(X141/H141,"0")</f>
        <v>37.5</v>
      </c>
      <c r="Y142" s="561">
        <f>IFERROR(Y140/H140,"0")+IFERROR(Y141/H141,"0")</f>
        <v>38</v>
      </c>
      <c r="Z142" s="561">
        <f>IFERROR(IF(Z140="",0,Z140),"0")+IFERROR(IF(Z141="",0,Z141),"0")</f>
        <v>0.24738000000000002</v>
      </c>
      <c r="AA142" s="562"/>
      <c r="AB142" s="562"/>
      <c r="AC142" s="562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7" t="s">
        <v>72</v>
      </c>
      <c r="Q143" s="578"/>
      <c r="R143" s="578"/>
      <c r="S143" s="578"/>
      <c r="T143" s="578"/>
      <c r="U143" s="578"/>
      <c r="V143" s="579"/>
      <c r="W143" s="37" t="s">
        <v>70</v>
      </c>
      <c r="X143" s="561">
        <f>IFERROR(SUM(X140:X141),"0")</f>
        <v>99</v>
      </c>
      <c r="Y143" s="561">
        <f>IFERROR(SUM(Y140:Y141),"0")</f>
        <v>100.32000000000001</v>
      </c>
      <c r="Z143" s="37"/>
      <c r="AA143" s="562"/>
      <c r="AB143" s="562"/>
      <c r="AC143" s="562"/>
    </row>
    <row r="144" spans="1:68" ht="16.5" customHeight="1" x14ac:dyDescent="0.25">
      <c r="A144" s="582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4"/>
      <c r="AB144" s="554"/>
      <c r="AC144" s="554"/>
    </row>
    <row r="145" spans="1:68" ht="14.25" customHeight="1" x14ac:dyDescent="0.25">
      <c r="A145" s="574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5"/>
      <c r="AB145" s="555"/>
      <c r="AC145" s="555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72">
        <v>4607091384604</v>
      </c>
      <c r="E146" s="573"/>
      <c r="F146" s="558">
        <v>0.4</v>
      </c>
      <c r="G146" s="32">
        <v>10</v>
      </c>
      <c r="H146" s="558">
        <v>4</v>
      </c>
      <c r="I146" s="558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6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4"/>
      <c r="R146" s="564"/>
      <c r="S146" s="564"/>
      <c r="T146" s="565"/>
      <c r="U146" s="34"/>
      <c r="V146" s="34"/>
      <c r="W146" s="35" t="s">
        <v>70</v>
      </c>
      <c r="X146" s="559">
        <v>0</v>
      </c>
      <c r="Y146" s="560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7" t="s">
        <v>72</v>
      </c>
      <c r="Q147" s="578"/>
      <c r="R147" s="578"/>
      <c r="S147" s="578"/>
      <c r="T147" s="578"/>
      <c r="U147" s="578"/>
      <c r="V147" s="579"/>
      <c r="W147" s="37" t="s">
        <v>73</v>
      </c>
      <c r="X147" s="561">
        <f>IFERROR(X146/H146,"0")</f>
        <v>0</v>
      </c>
      <c r="Y147" s="561">
        <f>IFERROR(Y146/H146,"0")</f>
        <v>0</v>
      </c>
      <c r="Z147" s="561">
        <f>IFERROR(IF(Z146="",0,Z146),"0")</f>
        <v>0</v>
      </c>
      <c r="AA147" s="562"/>
      <c r="AB147" s="562"/>
      <c r="AC147" s="562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7" t="s">
        <v>72</v>
      </c>
      <c r="Q148" s="578"/>
      <c r="R148" s="578"/>
      <c r="S148" s="578"/>
      <c r="T148" s="578"/>
      <c r="U148" s="578"/>
      <c r="V148" s="579"/>
      <c r="W148" s="37" t="s">
        <v>70</v>
      </c>
      <c r="X148" s="561">
        <f>IFERROR(SUM(X146:X146),"0")</f>
        <v>0</v>
      </c>
      <c r="Y148" s="561">
        <f>IFERROR(SUM(Y146:Y146),"0")</f>
        <v>0</v>
      </c>
      <c r="Z148" s="37"/>
      <c r="AA148" s="562"/>
      <c r="AB148" s="562"/>
      <c r="AC148" s="562"/>
    </row>
    <row r="149" spans="1:68" ht="14.25" customHeight="1" x14ac:dyDescent="0.25">
      <c r="A149" s="574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5"/>
      <c r="AB149" s="555"/>
      <c r="AC149" s="555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72">
        <v>4607091387667</v>
      </c>
      <c r="E150" s="573"/>
      <c r="F150" s="558">
        <v>0.9</v>
      </c>
      <c r="G150" s="32">
        <v>10</v>
      </c>
      <c r="H150" s="558">
        <v>9</v>
      </c>
      <c r="I150" s="558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4"/>
      <c r="R150" s="564"/>
      <c r="S150" s="564"/>
      <c r="T150" s="565"/>
      <c r="U150" s="34"/>
      <c r="V150" s="34"/>
      <c r="W150" s="35" t="s">
        <v>70</v>
      </c>
      <c r="X150" s="559">
        <v>0</v>
      </c>
      <c r="Y150" s="560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72">
        <v>4607091387636</v>
      </c>
      <c r="E151" s="573"/>
      <c r="F151" s="558">
        <v>0.7</v>
      </c>
      <c r="G151" s="32">
        <v>6</v>
      </c>
      <c r="H151" s="558">
        <v>4.2</v>
      </c>
      <c r="I151" s="558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91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4"/>
      <c r="R151" s="564"/>
      <c r="S151" s="564"/>
      <c r="T151" s="565"/>
      <c r="U151" s="34"/>
      <c r="V151" s="34"/>
      <c r="W151" s="35" t="s">
        <v>70</v>
      </c>
      <c r="X151" s="559">
        <v>0</v>
      </c>
      <c r="Y151" s="560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72">
        <v>4607091382426</v>
      </c>
      <c r="E152" s="573"/>
      <c r="F152" s="558">
        <v>0.9</v>
      </c>
      <c r="G152" s="32">
        <v>10</v>
      </c>
      <c r="H152" s="558">
        <v>9</v>
      </c>
      <c r="I152" s="558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4"/>
      <c r="R152" s="564"/>
      <c r="S152" s="564"/>
      <c r="T152" s="565"/>
      <c r="U152" s="34"/>
      <c r="V152" s="34"/>
      <c r="W152" s="35" t="s">
        <v>70</v>
      </c>
      <c r="X152" s="559">
        <v>0</v>
      </c>
      <c r="Y152" s="560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7" t="s">
        <v>72</v>
      </c>
      <c r="Q153" s="578"/>
      <c r="R153" s="578"/>
      <c r="S153" s="578"/>
      <c r="T153" s="578"/>
      <c r="U153" s="578"/>
      <c r="V153" s="579"/>
      <c r="W153" s="37" t="s">
        <v>73</v>
      </c>
      <c r="X153" s="561">
        <f>IFERROR(X150/H150,"0")+IFERROR(X151/H151,"0")+IFERROR(X152/H152,"0")</f>
        <v>0</v>
      </c>
      <c r="Y153" s="561">
        <f>IFERROR(Y150/H150,"0")+IFERROR(Y151/H151,"0")+IFERROR(Y152/H152,"0")</f>
        <v>0</v>
      </c>
      <c r="Z153" s="561">
        <f>IFERROR(IF(Z150="",0,Z150),"0")+IFERROR(IF(Z151="",0,Z151),"0")+IFERROR(IF(Z152="",0,Z152),"0")</f>
        <v>0</v>
      </c>
      <c r="AA153" s="562"/>
      <c r="AB153" s="562"/>
      <c r="AC153" s="562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7" t="s">
        <v>72</v>
      </c>
      <c r="Q154" s="578"/>
      <c r="R154" s="578"/>
      <c r="S154" s="578"/>
      <c r="T154" s="578"/>
      <c r="U154" s="578"/>
      <c r="V154" s="579"/>
      <c r="W154" s="37" t="s">
        <v>70</v>
      </c>
      <c r="X154" s="561">
        <f>IFERROR(SUM(X150:X152),"0")</f>
        <v>0</v>
      </c>
      <c r="Y154" s="561">
        <f>IFERROR(SUM(Y150:Y152),"0")</f>
        <v>0</v>
      </c>
      <c r="Z154" s="37"/>
      <c r="AA154" s="562"/>
      <c r="AB154" s="562"/>
      <c r="AC154" s="562"/>
    </row>
    <row r="155" spans="1:68" ht="27.75" customHeight="1" x14ac:dyDescent="0.2">
      <c r="A155" s="652" t="s">
        <v>258</v>
      </c>
      <c r="B155" s="653"/>
      <c r="C155" s="653"/>
      <c r="D155" s="653"/>
      <c r="E155" s="653"/>
      <c r="F155" s="653"/>
      <c r="G155" s="653"/>
      <c r="H155" s="653"/>
      <c r="I155" s="653"/>
      <c r="J155" s="653"/>
      <c r="K155" s="653"/>
      <c r="L155" s="653"/>
      <c r="M155" s="653"/>
      <c r="N155" s="653"/>
      <c r="O155" s="653"/>
      <c r="P155" s="653"/>
      <c r="Q155" s="653"/>
      <c r="R155" s="653"/>
      <c r="S155" s="653"/>
      <c r="T155" s="653"/>
      <c r="U155" s="653"/>
      <c r="V155" s="653"/>
      <c r="W155" s="653"/>
      <c r="X155" s="653"/>
      <c r="Y155" s="653"/>
      <c r="Z155" s="653"/>
      <c r="AA155" s="48"/>
      <c r="AB155" s="48"/>
      <c r="AC155" s="48"/>
    </row>
    <row r="156" spans="1:68" ht="16.5" customHeight="1" x14ac:dyDescent="0.25">
      <c r="A156" s="582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4"/>
      <c r="AB156" s="554"/>
      <c r="AC156" s="554"/>
    </row>
    <row r="157" spans="1:68" ht="14.25" customHeight="1" x14ac:dyDescent="0.25">
      <c r="A157" s="574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5"/>
      <c r="AB157" s="555"/>
      <c r="AC157" s="555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72">
        <v>4680115886223</v>
      </c>
      <c r="E158" s="573"/>
      <c r="F158" s="558">
        <v>0.33</v>
      </c>
      <c r="G158" s="32">
        <v>6</v>
      </c>
      <c r="H158" s="558">
        <v>1.98</v>
      </c>
      <c r="I158" s="558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4"/>
      <c r="R158" s="564"/>
      <c r="S158" s="564"/>
      <c r="T158" s="565"/>
      <c r="U158" s="34"/>
      <c r="V158" s="34"/>
      <c r="W158" s="35" t="s">
        <v>70</v>
      </c>
      <c r="X158" s="559">
        <v>0</v>
      </c>
      <c r="Y158" s="560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7" t="s">
        <v>72</v>
      </c>
      <c r="Q159" s="578"/>
      <c r="R159" s="578"/>
      <c r="S159" s="578"/>
      <c r="T159" s="578"/>
      <c r="U159" s="578"/>
      <c r="V159" s="579"/>
      <c r="W159" s="37" t="s">
        <v>73</v>
      </c>
      <c r="X159" s="561">
        <f>IFERROR(X158/H158,"0")</f>
        <v>0</v>
      </c>
      <c r="Y159" s="561">
        <f>IFERROR(Y158/H158,"0")</f>
        <v>0</v>
      </c>
      <c r="Z159" s="561">
        <f>IFERROR(IF(Z158="",0,Z158),"0")</f>
        <v>0</v>
      </c>
      <c r="AA159" s="562"/>
      <c r="AB159" s="562"/>
      <c r="AC159" s="562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7" t="s">
        <v>72</v>
      </c>
      <c r="Q160" s="578"/>
      <c r="R160" s="578"/>
      <c r="S160" s="578"/>
      <c r="T160" s="578"/>
      <c r="U160" s="578"/>
      <c r="V160" s="579"/>
      <c r="W160" s="37" t="s">
        <v>70</v>
      </c>
      <c r="X160" s="561">
        <f>IFERROR(SUM(X158:X158),"0")</f>
        <v>0</v>
      </c>
      <c r="Y160" s="561">
        <f>IFERROR(SUM(Y158:Y158),"0")</f>
        <v>0</v>
      </c>
      <c r="Z160" s="37"/>
      <c r="AA160" s="562"/>
      <c r="AB160" s="562"/>
      <c r="AC160" s="562"/>
    </row>
    <row r="161" spans="1:68" ht="14.25" customHeight="1" x14ac:dyDescent="0.25">
      <c r="A161" s="574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5"/>
      <c r="AB161" s="555"/>
      <c r="AC161" s="555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72">
        <v>4680115880993</v>
      </c>
      <c r="E162" s="573"/>
      <c r="F162" s="558">
        <v>0.7</v>
      </c>
      <c r="G162" s="32">
        <v>6</v>
      </c>
      <c r="H162" s="558">
        <v>4.2</v>
      </c>
      <c r="I162" s="558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4"/>
      <c r="R162" s="564"/>
      <c r="S162" s="564"/>
      <c r="T162" s="565"/>
      <c r="U162" s="34"/>
      <c r="V162" s="34"/>
      <c r="W162" s="35" t="s">
        <v>70</v>
      </c>
      <c r="X162" s="559">
        <v>250</v>
      </c>
      <c r="Y162" s="560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72">
        <v>4680115881761</v>
      </c>
      <c r="E163" s="573"/>
      <c r="F163" s="558">
        <v>0.7</v>
      </c>
      <c r="G163" s="32">
        <v>6</v>
      </c>
      <c r="H163" s="558">
        <v>4.2</v>
      </c>
      <c r="I163" s="558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16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4"/>
      <c r="R163" s="564"/>
      <c r="S163" s="564"/>
      <c r="T163" s="565"/>
      <c r="U163" s="34"/>
      <c r="V163" s="34"/>
      <c r="W163" s="35" t="s">
        <v>70</v>
      </c>
      <c r="X163" s="559">
        <v>0</v>
      </c>
      <c r="Y163" s="560">
        <f t="shared" si="16"/>
        <v>0</v>
      </c>
      <c r="Z163" s="36" t="str">
        <f>IFERROR(IF(Y163=0,"",ROUNDUP(Y163/H163,0)*0.00902),"")</f>
        <v/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0</v>
      </c>
      <c r="BN163" s="64">
        <f t="shared" si="18"/>
        <v>0</v>
      </c>
      <c r="BO163" s="64">
        <f t="shared" si="19"/>
        <v>0</v>
      </c>
      <c r="BP163" s="64">
        <f t="shared" si="20"/>
        <v>0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72">
        <v>4680115881563</v>
      </c>
      <c r="E164" s="573"/>
      <c r="F164" s="558">
        <v>0.7</v>
      </c>
      <c r="G164" s="32">
        <v>6</v>
      </c>
      <c r="H164" s="558">
        <v>4.2</v>
      </c>
      <c r="I164" s="558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4"/>
      <c r="R164" s="564"/>
      <c r="S164" s="564"/>
      <c r="T164" s="565"/>
      <c r="U164" s="34"/>
      <c r="V164" s="34"/>
      <c r="W164" s="35" t="s">
        <v>70</v>
      </c>
      <c r="X164" s="559">
        <v>50</v>
      </c>
      <c r="Y164" s="560">
        <f t="shared" si="16"/>
        <v>50.400000000000006</v>
      </c>
      <c r="Z164" s="36">
        <f>IFERROR(IF(Y164=0,"",ROUNDUP(Y164/H164,0)*0.00902),"")</f>
        <v>0.10824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52.5</v>
      </c>
      <c r="BN164" s="64">
        <f t="shared" si="18"/>
        <v>52.920000000000009</v>
      </c>
      <c r="BO164" s="64">
        <f t="shared" si="19"/>
        <v>9.0187590187590191E-2</v>
      </c>
      <c r="BP164" s="64">
        <f t="shared" si="20"/>
        <v>9.0909090909090912E-2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72">
        <v>4680115880986</v>
      </c>
      <c r="E165" s="573"/>
      <c r="F165" s="558">
        <v>0.35</v>
      </c>
      <c r="G165" s="32">
        <v>6</v>
      </c>
      <c r="H165" s="558">
        <v>2.1</v>
      </c>
      <c r="I165" s="558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4"/>
      <c r="R165" s="564"/>
      <c r="S165" s="564"/>
      <c r="T165" s="565"/>
      <c r="U165" s="34"/>
      <c r="V165" s="34"/>
      <c r="W165" s="35" t="s">
        <v>70</v>
      </c>
      <c r="X165" s="559">
        <v>175</v>
      </c>
      <c r="Y165" s="560">
        <f t="shared" si="16"/>
        <v>176.4</v>
      </c>
      <c r="Z165" s="36">
        <f>IFERROR(IF(Y165=0,"",ROUNDUP(Y165/H165,0)*0.00502),"")</f>
        <v>0.42168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185.83333333333331</v>
      </c>
      <c r="BN165" s="64">
        <f t="shared" si="18"/>
        <v>187.32</v>
      </c>
      <c r="BO165" s="64">
        <f t="shared" si="19"/>
        <v>0.35612535612535612</v>
      </c>
      <c r="BP165" s="64">
        <f t="shared" si="20"/>
        <v>0.35897435897435903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72">
        <v>4680115881785</v>
      </c>
      <c r="E166" s="573"/>
      <c r="F166" s="558">
        <v>0.35</v>
      </c>
      <c r="G166" s="32">
        <v>6</v>
      </c>
      <c r="H166" s="558">
        <v>2.1</v>
      </c>
      <c r="I166" s="558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8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4"/>
      <c r="R166" s="564"/>
      <c r="S166" s="564"/>
      <c r="T166" s="565"/>
      <c r="U166" s="34"/>
      <c r="V166" s="34"/>
      <c r="W166" s="35" t="s">
        <v>70</v>
      </c>
      <c r="X166" s="559">
        <v>140</v>
      </c>
      <c r="Y166" s="560">
        <f t="shared" si="16"/>
        <v>140.70000000000002</v>
      </c>
      <c r="Z166" s="36">
        <f>IFERROR(IF(Y166=0,"",ROUNDUP(Y166/H166,0)*0.00502),"")</f>
        <v>0.33634000000000003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148.66666666666666</v>
      </c>
      <c r="BN166" s="64">
        <f t="shared" si="18"/>
        <v>149.41</v>
      </c>
      <c r="BO166" s="64">
        <f t="shared" si="19"/>
        <v>0.28490028490028491</v>
      </c>
      <c r="BP166" s="64">
        <f t="shared" si="20"/>
        <v>0.28632478632478636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72">
        <v>4680115886537</v>
      </c>
      <c r="E167" s="573"/>
      <c r="F167" s="558">
        <v>0.3</v>
      </c>
      <c r="G167" s="32">
        <v>6</v>
      </c>
      <c r="H167" s="558">
        <v>1.8</v>
      </c>
      <c r="I167" s="558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79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4"/>
      <c r="R167" s="564"/>
      <c r="S167" s="564"/>
      <c r="T167" s="565"/>
      <c r="U167" s="34"/>
      <c r="V167" s="34"/>
      <c r="W167" s="35" t="s">
        <v>70</v>
      </c>
      <c r="X167" s="559">
        <v>0</v>
      </c>
      <c r="Y167" s="560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72">
        <v>4680115881679</v>
      </c>
      <c r="E168" s="573"/>
      <c r="F168" s="558">
        <v>0.35</v>
      </c>
      <c r="G168" s="32">
        <v>6</v>
      </c>
      <c r="H168" s="558">
        <v>2.1</v>
      </c>
      <c r="I168" s="558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46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4"/>
      <c r="R168" s="564"/>
      <c r="S168" s="564"/>
      <c r="T168" s="565"/>
      <c r="U168" s="34"/>
      <c r="V168" s="34"/>
      <c r="W168" s="35" t="s">
        <v>70</v>
      </c>
      <c r="X168" s="559">
        <v>245</v>
      </c>
      <c r="Y168" s="560">
        <f t="shared" si="16"/>
        <v>245.70000000000002</v>
      </c>
      <c r="Z168" s="36">
        <f>IFERROR(IF(Y168=0,"",ROUNDUP(Y168/H168,0)*0.00502),"")</f>
        <v>0.58733999999999997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256.66666666666663</v>
      </c>
      <c r="BN168" s="64">
        <f t="shared" si="18"/>
        <v>257.40000000000003</v>
      </c>
      <c r="BO168" s="64">
        <f t="shared" si="19"/>
        <v>0.4985754985754986</v>
      </c>
      <c r="BP168" s="64">
        <f t="shared" si="20"/>
        <v>0.5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72">
        <v>4680115880191</v>
      </c>
      <c r="E169" s="573"/>
      <c r="F169" s="558">
        <v>0.4</v>
      </c>
      <c r="G169" s="32">
        <v>6</v>
      </c>
      <c r="H169" s="558">
        <v>2.4</v>
      </c>
      <c r="I169" s="558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8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4"/>
      <c r="R169" s="564"/>
      <c r="S169" s="564"/>
      <c r="T169" s="565"/>
      <c r="U169" s="34"/>
      <c r="V169" s="34"/>
      <c r="W169" s="35" t="s">
        <v>70</v>
      </c>
      <c r="X169" s="559">
        <v>0</v>
      </c>
      <c r="Y169" s="560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72">
        <v>4680115883963</v>
      </c>
      <c r="E170" s="573"/>
      <c r="F170" s="558">
        <v>0.28000000000000003</v>
      </c>
      <c r="G170" s="32">
        <v>6</v>
      </c>
      <c r="H170" s="558">
        <v>1.68</v>
      </c>
      <c r="I170" s="558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09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4"/>
      <c r="R170" s="564"/>
      <c r="S170" s="564"/>
      <c r="T170" s="565"/>
      <c r="U170" s="34"/>
      <c r="V170" s="34"/>
      <c r="W170" s="35" t="s">
        <v>70</v>
      </c>
      <c r="X170" s="559">
        <v>0</v>
      </c>
      <c r="Y170" s="560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7" t="s">
        <v>72</v>
      </c>
      <c r="Q171" s="578"/>
      <c r="R171" s="578"/>
      <c r="S171" s="578"/>
      <c r="T171" s="578"/>
      <c r="U171" s="578"/>
      <c r="V171" s="579"/>
      <c r="W171" s="37" t="s">
        <v>73</v>
      </c>
      <c r="X171" s="561">
        <f>IFERROR(X162/H162,"0")+IFERROR(X163/H163,"0")+IFERROR(X164/H164,"0")+IFERROR(X165/H165,"0")+IFERROR(X166/H166,"0")+IFERROR(X167/H167,"0")+IFERROR(X168/H168,"0")+IFERROR(X169/H169,"0")+IFERROR(X170/H170,"0")</f>
        <v>338.09523809523807</v>
      </c>
      <c r="Y171" s="561">
        <f>IFERROR(Y162/H162,"0")+IFERROR(Y163/H163,"0")+IFERROR(Y164/H164,"0")+IFERROR(Y165/H165,"0")+IFERROR(Y166/H166,"0")+IFERROR(Y167/H167,"0")+IFERROR(Y168/H168,"0")+IFERROR(Y169/H169,"0")+IFERROR(Y170/H170,"0")</f>
        <v>340</v>
      </c>
      <c r="Z171" s="561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1.9948000000000001</v>
      </c>
      <c r="AA171" s="562"/>
      <c r="AB171" s="562"/>
      <c r="AC171" s="562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7" t="s">
        <v>72</v>
      </c>
      <c r="Q172" s="578"/>
      <c r="R172" s="578"/>
      <c r="S172" s="578"/>
      <c r="T172" s="578"/>
      <c r="U172" s="578"/>
      <c r="V172" s="579"/>
      <c r="W172" s="37" t="s">
        <v>70</v>
      </c>
      <c r="X172" s="561">
        <f>IFERROR(SUM(X162:X170),"0")</f>
        <v>860</v>
      </c>
      <c r="Y172" s="561">
        <f>IFERROR(SUM(Y162:Y170),"0")</f>
        <v>865.2</v>
      </c>
      <c r="Z172" s="37"/>
      <c r="AA172" s="562"/>
      <c r="AB172" s="562"/>
      <c r="AC172" s="562"/>
    </row>
    <row r="173" spans="1:68" ht="14.25" customHeight="1" x14ac:dyDescent="0.25">
      <c r="A173" s="574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5"/>
      <c r="AB173" s="555"/>
      <c r="AC173" s="555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72">
        <v>4680115886780</v>
      </c>
      <c r="E174" s="573"/>
      <c r="F174" s="558">
        <v>7.0000000000000007E-2</v>
      </c>
      <c r="G174" s="32">
        <v>18</v>
      </c>
      <c r="H174" s="558">
        <v>1.26</v>
      </c>
      <c r="I174" s="558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1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4"/>
      <c r="R174" s="564"/>
      <c r="S174" s="564"/>
      <c r="T174" s="565"/>
      <c r="U174" s="34"/>
      <c r="V174" s="34"/>
      <c r="W174" s="35" t="s">
        <v>70</v>
      </c>
      <c r="X174" s="559">
        <v>3.5</v>
      </c>
      <c r="Y174" s="560">
        <f>IFERROR(IF(X174="",0,CEILING((X174/$H174),1)*$H174),"")</f>
        <v>3.7800000000000002</v>
      </c>
      <c r="Z174" s="36">
        <f>IFERROR(IF(Y174=0,"",ROUNDUP(Y174/H174,0)*0.0059),"")</f>
        <v>1.77E-2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4.0277777777777777</v>
      </c>
      <c r="BN174" s="64">
        <f>IFERROR(Y174*I174/H174,"0")</f>
        <v>4.3499999999999996</v>
      </c>
      <c r="BO174" s="64">
        <f>IFERROR(1/J174*(X174/H174),"0")</f>
        <v>1.2860082304526748E-2</v>
      </c>
      <c r="BP174" s="64">
        <f>IFERROR(1/J174*(Y174/H174),"0")</f>
        <v>1.3888888888888888E-2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72">
        <v>4680115886742</v>
      </c>
      <c r="E175" s="573"/>
      <c r="F175" s="558">
        <v>7.0000000000000007E-2</v>
      </c>
      <c r="G175" s="32">
        <v>18</v>
      </c>
      <c r="H175" s="558">
        <v>1.26</v>
      </c>
      <c r="I175" s="558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1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4"/>
      <c r="R175" s="564"/>
      <c r="S175" s="564"/>
      <c r="T175" s="565"/>
      <c r="U175" s="34"/>
      <c r="V175" s="34"/>
      <c r="W175" s="35" t="s">
        <v>70</v>
      </c>
      <c r="X175" s="559">
        <v>7.0000000000000009</v>
      </c>
      <c r="Y175" s="560">
        <f>IFERROR(IF(X175="",0,CEILING((X175/$H175),1)*$H175),"")</f>
        <v>7.5600000000000005</v>
      </c>
      <c r="Z175" s="36">
        <f>IFERROR(IF(Y175=0,"",ROUNDUP(Y175/H175,0)*0.0059),"")</f>
        <v>3.5400000000000001E-2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8.0555555555555554</v>
      </c>
      <c r="BN175" s="64">
        <f>IFERROR(Y175*I175/H175,"0")</f>
        <v>8.6999999999999993</v>
      </c>
      <c r="BO175" s="64">
        <f>IFERROR(1/J175*(X175/H175),"0")</f>
        <v>2.5720164609053499E-2</v>
      </c>
      <c r="BP175" s="64">
        <f>IFERROR(1/J175*(Y175/H175),"0")</f>
        <v>2.7777777777777776E-2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72">
        <v>4680115886766</v>
      </c>
      <c r="E176" s="573"/>
      <c r="F176" s="558">
        <v>7.0000000000000007E-2</v>
      </c>
      <c r="G176" s="32">
        <v>18</v>
      </c>
      <c r="H176" s="558">
        <v>1.26</v>
      </c>
      <c r="I176" s="558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9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4"/>
      <c r="R176" s="564"/>
      <c r="S176" s="564"/>
      <c r="T176" s="565"/>
      <c r="U176" s="34"/>
      <c r="V176" s="34"/>
      <c r="W176" s="35" t="s">
        <v>70</v>
      </c>
      <c r="X176" s="559">
        <v>7.0000000000000009</v>
      </c>
      <c r="Y176" s="560">
        <f>IFERROR(IF(X176="",0,CEILING((X176/$H176),1)*$H176),"")</f>
        <v>7.5600000000000005</v>
      </c>
      <c r="Z176" s="36">
        <f>IFERROR(IF(Y176=0,"",ROUNDUP(Y176/H176,0)*0.0059),"")</f>
        <v>3.5400000000000001E-2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8.0555555555555554</v>
      </c>
      <c r="BN176" s="64">
        <f>IFERROR(Y176*I176/H176,"0")</f>
        <v>8.6999999999999993</v>
      </c>
      <c r="BO176" s="64">
        <f>IFERROR(1/J176*(X176/H176),"0")</f>
        <v>2.5720164609053499E-2</v>
      </c>
      <c r="BP176" s="64">
        <f>IFERROR(1/J176*(Y176/H176),"0")</f>
        <v>2.7777777777777776E-2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7" t="s">
        <v>72</v>
      </c>
      <c r="Q177" s="578"/>
      <c r="R177" s="578"/>
      <c r="S177" s="578"/>
      <c r="T177" s="578"/>
      <c r="U177" s="578"/>
      <c r="V177" s="579"/>
      <c r="W177" s="37" t="s">
        <v>73</v>
      </c>
      <c r="X177" s="561">
        <f>IFERROR(X174/H174,"0")+IFERROR(X175/H175,"0")+IFERROR(X176/H176,"0")</f>
        <v>13.888888888888889</v>
      </c>
      <c r="Y177" s="561">
        <f>IFERROR(Y174/H174,"0")+IFERROR(Y175/H175,"0")+IFERROR(Y176/H176,"0")</f>
        <v>15</v>
      </c>
      <c r="Z177" s="561">
        <f>IFERROR(IF(Z174="",0,Z174),"0")+IFERROR(IF(Z175="",0,Z175),"0")+IFERROR(IF(Z176="",0,Z176),"0")</f>
        <v>8.8499999999999995E-2</v>
      </c>
      <c r="AA177" s="562"/>
      <c r="AB177" s="562"/>
      <c r="AC177" s="562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7" t="s">
        <v>72</v>
      </c>
      <c r="Q178" s="578"/>
      <c r="R178" s="578"/>
      <c r="S178" s="578"/>
      <c r="T178" s="578"/>
      <c r="U178" s="578"/>
      <c r="V178" s="579"/>
      <c r="W178" s="37" t="s">
        <v>70</v>
      </c>
      <c r="X178" s="561">
        <f>IFERROR(SUM(X174:X176),"0")</f>
        <v>17.5</v>
      </c>
      <c r="Y178" s="561">
        <f>IFERROR(SUM(Y174:Y176),"0")</f>
        <v>18.899999999999999</v>
      </c>
      <c r="Z178" s="37"/>
      <c r="AA178" s="562"/>
      <c r="AB178" s="562"/>
      <c r="AC178" s="562"/>
    </row>
    <row r="179" spans="1:68" ht="14.25" customHeight="1" x14ac:dyDescent="0.25">
      <c r="A179" s="574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5"/>
      <c r="AB179" s="555"/>
      <c r="AC179" s="555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72">
        <v>4680115886797</v>
      </c>
      <c r="E180" s="573"/>
      <c r="F180" s="558">
        <v>7.0000000000000007E-2</v>
      </c>
      <c r="G180" s="32">
        <v>18</v>
      </c>
      <c r="H180" s="558">
        <v>1.26</v>
      </c>
      <c r="I180" s="558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76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4"/>
      <c r="R180" s="564"/>
      <c r="S180" s="564"/>
      <c r="T180" s="565"/>
      <c r="U180" s="34"/>
      <c r="V180" s="34"/>
      <c r="W180" s="35" t="s">
        <v>70</v>
      </c>
      <c r="X180" s="559">
        <v>3.5</v>
      </c>
      <c r="Y180" s="560">
        <f>IFERROR(IF(X180="",0,CEILING((X180/$H180),1)*$H180),"")</f>
        <v>3.7800000000000002</v>
      </c>
      <c r="Z180" s="36">
        <f>IFERROR(IF(Y180=0,"",ROUNDUP(Y180/H180,0)*0.0059),"")</f>
        <v>1.77E-2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4.0277777777777777</v>
      </c>
      <c r="BN180" s="64">
        <f>IFERROR(Y180*I180/H180,"0")</f>
        <v>4.3499999999999996</v>
      </c>
      <c r="BO180" s="64">
        <f>IFERROR(1/J180*(X180/H180),"0")</f>
        <v>1.2860082304526748E-2</v>
      </c>
      <c r="BP180" s="64">
        <f>IFERROR(1/J180*(Y180/H180),"0")</f>
        <v>1.3888888888888888E-2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7" t="s">
        <v>72</v>
      </c>
      <c r="Q181" s="578"/>
      <c r="R181" s="578"/>
      <c r="S181" s="578"/>
      <c r="T181" s="578"/>
      <c r="U181" s="578"/>
      <c r="V181" s="579"/>
      <c r="W181" s="37" t="s">
        <v>73</v>
      </c>
      <c r="X181" s="561">
        <f>IFERROR(X180/H180,"0")</f>
        <v>2.7777777777777777</v>
      </c>
      <c r="Y181" s="561">
        <f>IFERROR(Y180/H180,"0")</f>
        <v>3</v>
      </c>
      <c r="Z181" s="561">
        <f>IFERROR(IF(Z180="",0,Z180),"0")</f>
        <v>1.77E-2</v>
      </c>
      <c r="AA181" s="562"/>
      <c r="AB181" s="562"/>
      <c r="AC181" s="562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7" t="s">
        <v>72</v>
      </c>
      <c r="Q182" s="578"/>
      <c r="R182" s="578"/>
      <c r="S182" s="578"/>
      <c r="T182" s="578"/>
      <c r="U182" s="578"/>
      <c r="V182" s="579"/>
      <c r="W182" s="37" t="s">
        <v>70</v>
      </c>
      <c r="X182" s="561">
        <f>IFERROR(SUM(X180:X180),"0")</f>
        <v>3.5</v>
      </c>
      <c r="Y182" s="561">
        <f>IFERROR(SUM(Y180:Y180),"0")</f>
        <v>3.7800000000000002</v>
      </c>
      <c r="Z182" s="37"/>
      <c r="AA182" s="562"/>
      <c r="AB182" s="562"/>
      <c r="AC182" s="562"/>
    </row>
    <row r="183" spans="1:68" ht="16.5" customHeight="1" x14ac:dyDescent="0.25">
      <c r="A183" s="582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4"/>
      <c r="AB183" s="554"/>
      <c r="AC183" s="554"/>
    </row>
    <row r="184" spans="1:68" ht="14.25" customHeight="1" x14ac:dyDescent="0.25">
      <c r="A184" s="574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5"/>
      <c r="AB184" s="555"/>
      <c r="AC184" s="555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72">
        <v>4680115881402</v>
      </c>
      <c r="E185" s="573"/>
      <c r="F185" s="558">
        <v>1.35</v>
      </c>
      <c r="G185" s="32">
        <v>8</v>
      </c>
      <c r="H185" s="558">
        <v>10.8</v>
      </c>
      <c r="I185" s="558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0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4"/>
      <c r="R185" s="564"/>
      <c r="S185" s="564"/>
      <c r="T185" s="565"/>
      <c r="U185" s="34"/>
      <c r="V185" s="34"/>
      <c r="W185" s="35" t="s">
        <v>70</v>
      </c>
      <c r="X185" s="559">
        <v>0</v>
      </c>
      <c r="Y185" s="560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72">
        <v>4680115881396</v>
      </c>
      <c r="E186" s="573"/>
      <c r="F186" s="558">
        <v>0.45</v>
      </c>
      <c r="G186" s="32">
        <v>6</v>
      </c>
      <c r="H186" s="558">
        <v>2.7</v>
      </c>
      <c r="I186" s="558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5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4"/>
      <c r="R186" s="564"/>
      <c r="S186" s="564"/>
      <c r="T186" s="565"/>
      <c r="U186" s="34"/>
      <c r="V186" s="34"/>
      <c r="W186" s="35" t="s">
        <v>70</v>
      </c>
      <c r="X186" s="559">
        <v>0</v>
      </c>
      <c r="Y186" s="560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7" t="s">
        <v>72</v>
      </c>
      <c r="Q187" s="578"/>
      <c r="R187" s="578"/>
      <c r="S187" s="578"/>
      <c r="T187" s="578"/>
      <c r="U187" s="578"/>
      <c r="V187" s="579"/>
      <c r="W187" s="37" t="s">
        <v>73</v>
      </c>
      <c r="X187" s="561">
        <f>IFERROR(X185/H185,"0")+IFERROR(X186/H186,"0")</f>
        <v>0</v>
      </c>
      <c r="Y187" s="561">
        <f>IFERROR(Y185/H185,"0")+IFERROR(Y186/H186,"0")</f>
        <v>0</v>
      </c>
      <c r="Z187" s="561">
        <f>IFERROR(IF(Z185="",0,Z185),"0")+IFERROR(IF(Z186="",0,Z186),"0")</f>
        <v>0</v>
      </c>
      <c r="AA187" s="562"/>
      <c r="AB187" s="562"/>
      <c r="AC187" s="562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7" t="s">
        <v>72</v>
      </c>
      <c r="Q188" s="578"/>
      <c r="R188" s="578"/>
      <c r="S188" s="578"/>
      <c r="T188" s="578"/>
      <c r="U188" s="578"/>
      <c r="V188" s="579"/>
      <c r="W188" s="37" t="s">
        <v>70</v>
      </c>
      <c r="X188" s="561">
        <f>IFERROR(SUM(X185:X186),"0")</f>
        <v>0</v>
      </c>
      <c r="Y188" s="561">
        <f>IFERROR(SUM(Y185:Y186),"0")</f>
        <v>0</v>
      </c>
      <c r="Z188" s="37"/>
      <c r="AA188" s="562"/>
      <c r="AB188" s="562"/>
      <c r="AC188" s="562"/>
    </row>
    <row r="189" spans="1:68" ht="14.25" customHeight="1" x14ac:dyDescent="0.25">
      <c r="A189" s="574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5"/>
      <c r="AB189" s="555"/>
      <c r="AC189" s="555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72">
        <v>4680115882935</v>
      </c>
      <c r="E190" s="573"/>
      <c r="F190" s="558">
        <v>1.35</v>
      </c>
      <c r="G190" s="32">
        <v>8</v>
      </c>
      <c r="H190" s="558">
        <v>10.8</v>
      </c>
      <c r="I190" s="558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7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4"/>
      <c r="R190" s="564"/>
      <c r="S190" s="564"/>
      <c r="T190" s="565"/>
      <c r="U190" s="34"/>
      <c r="V190" s="34"/>
      <c r="W190" s="35" t="s">
        <v>70</v>
      </c>
      <c r="X190" s="559">
        <v>0</v>
      </c>
      <c r="Y190" s="560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72">
        <v>4680115880764</v>
      </c>
      <c r="E191" s="573"/>
      <c r="F191" s="558">
        <v>0.35</v>
      </c>
      <c r="G191" s="32">
        <v>6</v>
      </c>
      <c r="H191" s="558">
        <v>2.1</v>
      </c>
      <c r="I191" s="558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41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4"/>
      <c r="R191" s="564"/>
      <c r="S191" s="564"/>
      <c r="T191" s="565"/>
      <c r="U191" s="34"/>
      <c r="V191" s="34"/>
      <c r="W191" s="35" t="s">
        <v>70</v>
      </c>
      <c r="X191" s="559">
        <v>0</v>
      </c>
      <c r="Y191" s="560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7" t="s">
        <v>72</v>
      </c>
      <c r="Q192" s="578"/>
      <c r="R192" s="578"/>
      <c r="S192" s="578"/>
      <c r="T192" s="578"/>
      <c r="U192" s="578"/>
      <c r="V192" s="579"/>
      <c r="W192" s="37" t="s">
        <v>73</v>
      </c>
      <c r="X192" s="561">
        <f>IFERROR(X190/H190,"0")+IFERROR(X191/H191,"0")</f>
        <v>0</v>
      </c>
      <c r="Y192" s="561">
        <f>IFERROR(Y190/H190,"0")+IFERROR(Y191/H191,"0")</f>
        <v>0</v>
      </c>
      <c r="Z192" s="561">
        <f>IFERROR(IF(Z190="",0,Z190),"0")+IFERROR(IF(Z191="",0,Z191),"0")</f>
        <v>0</v>
      </c>
      <c r="AA192" s="562"/>
      <c r="AB192" s="562"/>
      <c r="AC192" s="562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7" t="s">
        <v>72</v>
      </c>
      <c r="Q193" s="578"/>
      <c r="R193" s="578"/>
      <c r="S193" s="578"/>
      <c r="T193" s="578"/>
      <c r="U193" s="578"/>
      <c r="V193" s="579"/>
      <c r="W193" s="37" t="s">
        <v>70</v>
      </c>
      <c r="X193" s="561">
        <f>IFERROR(SUM(X190:X191),"0")</f>
        <v>0</v>
      </c>
      <c r="Y193" s="561">
        <f>IFERROR(SUM(Y190:Y191),"0")</f>
        <v>0</v>
      </c>
      <c r="Z193" s="37"/>
      <c r="AA193" s="562"/>
      <c r="AB193" s="562"/>
      <c r="AC193" s="562"/>
    </row>
    <row r="194" spans="1:68" ht="14.25" customHeight="1" x14ac:dyDescent="0.25">
      <c r="A194" s="574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5"/>
      <c r="AB194" s="555"/>
      <c r="AC194" s="555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72">
        <v>4680115882683</v>
      </c>
      <c r="E195" s="573"/>
      <c r="F195" s="558">
        <v>0.9</v>
      </c>
      <c r="G195" s="32">
        <v>6</v>
      </c>
      <c r="H195" s="558">
        <v>5.4</v>
      </c>
      <c r="I195" s="558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8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4"/>
      <c r="R195" s="564"/>
      <c r="S195" s="564"/>
      <c r="T195" s="565"/>
      <c r="U195" s="34"/>
      <c r="V195" s="34"/>
      <c r="W195" s="35" t="s">
        <v>70</v>
      </c>
      <c r="X195" s="559">
        <v>0</v>
      </c>
      <c r="Y195" s="560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72">
        <v>4680115882690</v>
      </c>
      <c r="E196" s="573"/>
      <c r="F196" s="558">
        <v>0.9</v>
      </c>
      <c r="G196" s="32">
        <v>6</v>
      </c>
      <c r="H196" s="558">
        <v>5.4</v>
      </c>
      <c r="I196" s="558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30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4"/>
      <c r="R196" s="564"/>
      <c r="S196" s="564"/>
      <c r="T196" s="565"/>
      <c r="U196" s="34"/>
      <c r="V196" s="34"/>
      <c r="W196" s="35" t="s">
        <v>70</v>
      </c>
      <c r="X196" s="559">
        <v>0</v>
      </c>
      <c r="Y196" s="560">
        <f t="shared" si="21"/>
        <v>0</v>
      </c>
      <c r="Z196" s="36" t="str">
        <f>IFERROR(IF(Y196=0,"",ROUNDUP(Y196/H196,0)*0.00902),"")</f>
        <v/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0</v>
      </c>
      <c r="BN196" s="64">
        <f t="shared" si="23"/>
        <v>0</v>
      </c>
      <c r="BO196" s="64">
        <f t="shared" si="24"/>
        <v>0</v>
      </c>
      <c r="BP196" s="64">
        <f t="shared" si="25"/>
        <v>0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72">
        <v>4680115882669</v>
      </c>
      <c r="E197" s="573"/>
      <c r="F197" s="558">
        <v>0.9</v>
      </c>
      <c r="G197" s="32">
        <v>6</v>
      </c>
      <c r="H197" s="558">
        <v>5.4</v>
      </c>
      <c r="I197" s="558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69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4"/>
      <c r="R197" s="564"/>
      <c r="S197" s="564"/>
      <c r="T197" s="565"/>
      <c r="U197" s="34"/>
      <c r="V197" s="34"/>
      <c r="W197" s="35" t="s">
        <v>70</v>
      </c>
      <c r="X197" s="559">
        <v>200</v>
      </c>
      <c r="Y197" s="560">
        <f t="shared" si="21"/>
        <v>205.20000000000002</v>
      </c>
      <c r="Z197" s="36">
        <f>IFERROR(IF(Y197=0,"",ROUNDUP(Y197/H197,0)*0.00902),"")</f>
        <v>0.34276000000000001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207.77777777777777</v>
      </c>
      <c r="BN197" s="64">
        <f t="shared" si="23"/>
        <v>213.18000000000004</v>
      </c>
      <c r="BO197" s="64">
        <f t="shared" si="24"/>
        <v>0.28058361391694725</v>
      </c>
      <c r="BP197" s="64">
        <f t="shared" si="25"/>
        <v>0.2878787878787879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72">
        <v>4680115882676</v>
      </c>
      <c r="E198" s="573"/>
      <c r="F198" s="558">
        <v>0.9</v>
      </c>
      <c r="G198" s="32">
        <v>6</v>
      </c>
      <c r="H198" s="558">
        <v>5.4</v>
      </c>
      <c r="I198" s="558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4"/>
      <c r="R198" s="564"/>
      <c r="S198" s="564"/>
      <c r="T198" s="565"/>
      <c r="U198" s="34"/>
      <c r="V198" s="34"/>
      <c r="W198" s="35" t="s">
        <v>70</v>
      </c>
      <c r="X198" s="559">
        <v>80</v>
      </c>
      <c r="Y198" s="560">
        <f t="shared" si="21"/>
        <v>81</v>
      </c>
      <c r="Z198" s="36">
        <f>IFERROR(IF(Y198=0,"",ROUNDUP(Y198/H198,0)*0.00902),"")</f>
        <v>0.1353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83.111111111111114</v>
      </c>
      <c r="BN198" s="64">
        <f t="shared" si="23"/>
        <v>84.15</v>
      </c>
      <c r="BO198" s="64">
        <f t="shared" si="24"/>
        <v>0.11223344556677889</v>
      </c>
      <c r="BP198" s="64">
        <f t="shared" si="25"/>
        <v>0.11363636363636363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72">
        <v>4680115884014</v>
      </c>
      <c r="E199" s="573"/>
      <c r="F199" s="558">
        <v>0.3</v>
      </c>
      <c r="G199" s="32">
        <v>6</v>
      </c>
      <c r="H199" s="558">
        <v>1.8</v>
      </c>
      <c r="I199" s="558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4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4"/>
      <c r="R199" s="564"/>
      <c r="S199" s="564"/>
      <c r="T199" s="565"/>
      <c r="U199" s="34"/>
      <c r="V199" s="34"/>
      <c r="W199" s="35" t="s">
        <v>70</v>
      </c>
      <c r="X199" s="559">
        <v>90</v>
      </c>
      <c r="Y199" s="560">
        <f t="shared" si="21"/>
        <v>90</v>
      </c>
      <c r="Z199" s="36">
        <f>IFERROR(IF(Y199=0,"",ROUNDUP(Y199/H199,0)*0.00502),"")</f>
        <v>0.251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96.499999999999986</v>
      </c>
      <c r="BN199" s="64">
        <f t="shared" si="23"/>
        <v>96.499999999999986</v>
      </c>
      <c r="BO199" s="64">
        <f t="shared" si="24"/>
        <v>0.21367521367521369</v>
      </c>
      <c r="BP199" s="64">
        <f t="shared" si="25"/>
        <v>0.21367521367521369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72">
        <v>4680115884007</v>
      </c>
      <c r="E200" s="573"/>
      <c r="F200" s="558">
        <v>0.3</v>
      </c>
      <c r="G200" s="32">
        <v>6</v>
      </c>
      <c r="H200" s="558">
        <v>1.8</v>
      </c>
      <c r="I200" s="558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5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4"/>
      <c r="R200" s="564"/>
      <c r="S200" s="564"/>
      <c r="T200" s="565"/>
      <c r="U200" s="34"/>
      <c r="V200" s="34"/>
      <c r="W200" s="35" t="s">
        <v>70</v>
      </c>
      <c r="X200" s="559">
        <v>30</v>
      </c>
      <c r="Y200" s="560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72">
        <v>4680115884038</v>
      </c>
      <c r="E201" s="573"/>
      <c r="F201" s="558">
        <v>0.3</v>
      </c>
      <c r="G201" s="32">
        <v>6</v>
      </c>
      <c r="H201" s="558">
        <v>1.8</v>
      </c>
      <c r="I201" s="558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8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4"/>
      <c r="R201" s="564"/>
      <c r="S201" s="564"/>
      <c r="T201" s="565"/>
      <c r="U201" s="34"/>
      <c r="V201" s="34"/>
      <c r="W201" s="35" t="s">
        <v>70</v>
      </c>
      <c r="X201" s="559">
        <v>45</v>
      </c>
      <c r="Y201" s="560">
        <f t="shared" si="21"/>
        <v>45</v>
      </c>
      <c r="Z201" s="36">
        <f>IFERROR(IF(Y201=0,"",ROUNDUP(Y201/H201,0)*0.00502),"")</f>
        <v>0.1255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47.5</v>
      </c>
      <c r="BN201" s="64">
        <f t="shared" si="23"/>
        <v>47.5</v>
      </c>
      <c r="BO201" s="64">
        <f t="shared" si="24"/>
        <v>0.10683760683760685</v>
      </c>
      <c r="BP201" s="64">
        <f t="shared" si="25"/>
        <v>0.10683760683760685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72">
        <v>4680115884021</v>
      </c>
      <c r="E202" s="573"/>
      <c r="F202" s="558">
        <v>0.3</v>
      </c>
      <c r="G202" s="32">
        <v>6</v>
      </c>
      <c r="H202" s="558">
        <v>1.8</v>
      </c>
      <c r="I202" s="558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4"/>
      <c r="R202" s="564"/>
      <c r="S202" s="564"/>
      <c r="T202" s="565"/>
      <c r="U202" s="34"/>
      <c r="V202" s="34"/>
      <c r="W202" s="35" t="s">
        <v>70</v>
      </c>
      <c r="X202" s="559">
        <v>45</v>
      </c>
      <c r="Y202" s="560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7" t="s">
        <v>72</v>
      </c>
      <c r="Q203" s="578"/>
      <c r="R203" s="578"/>
      <c r="S203" s="578"/>
      <c r="T203" s="578"/>
      <c r="U203" s="578"/>
      <c r="V203" s="579"/>
      <c r="W203" s="37" t="s">
        <v>73</v>
      </c>
      <c r="X203" s="561">
        <f>IFERROR(X195/H195,"0")+IFERROR(X196/H196,"0")+IFERROR(X197/H197,"0")+IFERROR(X198/H198,"0")+IFERROR(X199/H199,"0")+IFERROR(X200/H200,"0")+IFERROR(X201/H201,"0")+IFERROR(X202/H202,"0")</f>
        <v>168.51851851851853</v>
      </c>
      <c r="Y203" s="561">
        <f>IFERROR(Y195/H195,"0")+IFERROR(Y196/H196,"0")+IFERROR(Y197/H197,"0")+IFERROR(Y198/H198,"0")+IFERROR(Y199/H199,"0")+IFERROR(Y200/H200,"0")+IFERROR(Y201/H201,"0")+IFERROR(Y202/H202,"0")</f>
        <v>170</v>
      </c>
      <c r="Z203" s="561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1.0653999999999999</v>
      </c>
      <c r="AA203" s="562"/>
      <c r="AB203" s="562"/>
      <c r="AC203" s="562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7" t="s">
        <v>72</v>
      </c>
      <c r="Q204" s="578"/>
      <c r="R204" s="578"/>
      <c r="S204" s="578"/>
      <c r="T204" s="578"/>
      <c r="U204" s="578"/>
      <c r="V204" s="579"/>
      <c r="W204" s="37" t="s">
        <v>70</v>
      </c>
      <c r="X204" s="561">
        <f>IFERROR(SUM(X195:X202),"0")</f>
        <v>490</v>
      </c>
      <c r="Y204" s="561">
        <f>IFERROR(SUM(Y195:Y202),"0")</f>
        <v>496.80000000000007</v>
      </c>
      <c r="Z204" s="37"/>
      <c r="AA204" s="562"/>
      <c r="AB204" s="562"/>
      <c r="AC204" s="562"/>
    </row>
    <row r="205" spans="1:68" ht="14.25" customHeight="1" x14ac:dyDescent="0.25">
      <c r="A205" s="574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5"/>
      <c r="AB205" s="555"/>
      <c r="AC205" s="555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72">
        <v>4680115881594</v>
      </c>
      <c r="E206" s="573"/>
      <c r="F206" s="558">
        <v>1.35</v>
      </c>
      <c r="G206" s="32">
        <v>6</v>
      </c>
      <c r="H206" s="558">
        <v>8.1</v>
      </c>
      <c r="I206" s="558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4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4"/>
      <c r="R206" s="564"/>
      <c r="S206" s="564"/>
      <c r="T206" s="565"/>
      <c r="U206" s="34"/>
      <c r="V206" s="34"/>
      <c r="W206" s="35" t="s">
        <v>70</v>
      </c>
      <c r="X206" s="559">
        <v>0</v>
      </c>
      <c r="Y206" s="560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72">
        <v>4680115881617</v>
      </c>
      <c r="E207" s="573"/>
      <c r="F207" s="558">
        <v>1.35</v>
      </c>
      <c r="G207" s="32">
        <v>6</v>
      </c>
      <c r="H207" s="558">
        <v>8.1</v>
      </c>
      <c r="I207" s="558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4"/>
      <c r="R207" s="564"/>
      <c r="S207" s="564"/>
      <c r="T207" s="565"/>
      <c r="U207" s="34"/>
      <c r="V207" s="34"/>
      <c r="W207" s="35" t="s">
        <v>70</v>
      </c>
      <c r="X207" s="559">
        <v>0</v>
      </c>
      <c r="Y207" s="560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72">
        <v>4680115880573</v>
      </c>
      <c r="E208" s="573"/>
      <c r="F208" s="558">
        <v>1.45</v>
      </c>
      <c r="G208" s="32">
        <v>6</v>
      </c>
      <c r="H208" s="558">
        <v>8.6999999999999993</v>
      </c>
      <c r="I208" s="558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1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4"/>
      <c r="R208" s="564"/>
      <c r="S208" s="564"/>
      <c r="T208" s="565"/>
      <c r="U208" s="34"/>
      <c r="V208" s="34"/>
      <c r="W208" s="35" t="s">
        <v>70</v>
      </c>
      <c r="X208" s="559">
        <v>0</v>
      </c>
      <c r="Y208" s="560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72">
        <v>4680115882195</v>
      </c>
      <c r="E209" s="573"/>
      <c r="F209" s="558">
        <v>0.4</v>
      </c>
      <c r="G209" s="32">
        <v>6</v>
      </c>
      <c r="H209" s="558">
        <v>2.4</v>
      </c>
      <c r="I209" s="558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4"/>
      <c r="R209" s="564"/>
      <c r="S209" s="564"/>
      <c r="T209" s="565"/>
      <c r="U209" s="34"/>
      <c r="V209" s="34"/>
      <c r="W209" s="35" t="s">
        <v>70</v>
      </c>
      <c r="X209" s="559">
        <v>320</v>
      </c>
      <c r="Y209" s="560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72">
        <v>4680115882607</v>
      </c>
      <c r="E210" s="573"/>
      <c r="F210" s="558">
        <v>0.3</v>
      </c>
      <c r="G210" s="32">
        <v>6</v>
      </c>
      <c r="H210" s="558">
        <v>1.8</v>
      </c>
      <c r="I210" s="558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06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4"/>
      <c r="R210" s="564"/>
      <c r="S210" s="564"/>
      <c r="T210" s="565"/>
      <c r="U210" s="34"/>
      <c r="V210" s="34"/>
      <c r="W210" s="35" t="s">
        <v>70</v>
      </c>
      <c r="X210" s="559">
        <v>0</v>
      </c>
      <c r="Y210" s="560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72">
        <v>4680115880092</v>
      </c>
      <c r="E211" s="573"/>
      <c r="F211" s="558">
        <v>0.4</v>
      </c>
      <c r="G211" s="32">
        <v>6</v>
      </c>
      <c r="H211" s="558">
        <v>2.4</v>
      </c>
      <c r="I211" s="558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5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4"/>
      <c r="R211" s="564"/>
      <c r="S211" s="564"/>
      <c r="T211" s="565"/>
      <c r="U211" s="34"/>
      <c r="V211" s="34"/>
      <c r="W211" s="35" t="s">
        <v>70</v>
      </c>
      <c r="X211" s="559">
        <v>440</v>
      </c>
      <c r="Y211" s="560">
        <f t="shared" si="26"/>
        <v>441.59999999999997</v>
      </c>
      <c r="Z211" s="36">
        <f t="shared" si="31"/>
        <v>1.19784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486.20000000000005</v>
      </c>
      <c r="BN211" s="64">
        <f t="shared" si="28"/>
        <v>487.96800000000002</v>
      </c>
      <c r="BO211" s="64">
        <f t="shared" si="29"/>
        <v>1.0073260073260075</v>
      </c>
      <c r="BP211" s="64">
        <f t="shared" si="30"/>
        <v>1.0109890109890112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72">
        <v>4680115880221</v>
      </c>
      <c r="E212" s="573"/>
      <c r="F212" s="558">
        <v>0.4</v>
      </c>
      <c r="G212" s="32">
        <v>6</v>
      </c>
      <c r="H212" s="558">
        <v>2.4</v>
      </c>
      <c r="I212" s="558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4"/>
      <c r="R212" s="564"/>
      <c r="S212" s="564"/>
      <c r="T212" s="565"/>
      <c r="U212" s="34"/>
      <c r="V212" s="34"/>
      <c r="W212" s="35" t="s">
        <v>70</v>
      </c>
      <c r="X212" s="559">
        <v>0</v>
      </c>
      <c r="Y212" s="560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72">
        <v>4680115880504</v>
      </c>
      <c r="E213" s="573"/>
      <c r="F213" s="558">
        <v>0.4</v>
      </c>
      <c r="G213" s="32">
        <v>6</v>
      </c>
      <c r="H213" s="558">
        <v>2.4</v>
      </c>
      <c r="I213" s="558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4"/>
      <c r="R213" s="564"/>
      <c r="S213" s="564"/>
      <c r="T213" s="565"/>
      <c r="U213" s="34"/>
      <c r="V213" s="34"/>
      <c r="W213" s="35" t="s">
        <v>70</v>
      </c>
      <c r="X213" s="559">
        <v>200</v>
      </c>
      <c r="Y213" s="560">
        <f t="shared" si="26"/>
        <v>201.6</v>
      </c>
      <c r="Z213" s="36">
        <f t="shared" si="31"/>
        <v>0.54683999999999999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221</v>
      </c>
      <c r="BN213" s="64">
        <f t="shared" si="28"/>
        <v>222.768</v>
      </c>
      <c r="BO213" s="64">
        <f t="shared" si="29"/>
        <v>0.45787545787545797</v>
      </c>
      <c r="BP213" s="64">
        <f t="shared" si="30"/>
        <v>0.46153846153846156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72">
        <v>4680115882164</v>
      </c>
      <c r="E214" s="573"/>
      <c r="F214" s="558">
        <v>0.4</v>
      </c>
      <c r="G214" s="32">
        <v>6</v>
      </c>
      <c r="H214" s="558">
        <v>2.4</v>
      </c>
      <c r="I214" s="558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4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4"/>
      <c r="R214" s="564"/>
      <c r="S214" s="564"/>
      <c r="T214" s="565"/>
      <c r="U214" s="34"/>
      <c r="V214" s="34"/>
      <c r="W214" s="35" t="s">
        <v>70</v>
      </c>
      <c r="X214" s="559">
        <v>340</v>
      </c>
      <c r="Y214" s="560">
        <f t="shared" si="26"/>
        <v>340.8</v>
      </c>
      <c r="Z214" s="36">
        <f t="shared" si="31"/>
        <v>0.92442000000000002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376.55</v>
      </c>
      <c r="BN214" s="64">
        <f t="shared" si="28"/>
        <v>377.43600000000004</v>
      </c>
      <c r="BO214" s="64">
        <f t="shared" si="29"/>
        <v>0.77838827838827851</v>
      </c>
      <c r="BP214" s="64">
        <f t="shared" si="30"/>
        <v>0.78021978021978033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7" t="s">
        <v>72</v>
      </c>
      <c r="Q215" s="578"/>
      <c r="R215" s="578"/>
      <c r="S215" s="578"/>
      <c r="T215" s="578"/>
      <c r="U215" s="578"/>
      <c r="V215" s="579"/>
      <c r="W215" s="37" t="s">
        <v>73</v>
      </c>
      <c r="X215" s="561">
        <f>IFERROR(X206/H206,"0")+IFERROR(X207/H207,"0")+IFERROR(X208/H208,"0")+IFERROR(X209/H209,"0")+IFERROR(X210/H210,"0")+IFERROR(X211/H211,"0")+IFERROR(X212/H212,"0")+IFERROR(X213/H213,"0")+IFERROR(X214/H214,"0")</f>
        <v>541.66666666666674</v>
      </c>
      <c r="Y215" s="561">
        <f>IFERROR(Y206/H206,"0")+IFERROR(Y207/H207,"0")+IFERROR(Y208/H208,"0")+IFERROR(Y209/H209,"0")+IFERROR(Y210/H210,"0")+IFERROR(Y211/H211,"0")+IFERROR(Y212/H212,"0")+IFERROR(Y213/H213,"0")+IFERROR(Y214/H214,"0")</f>
        <v>544</v>
      </c>
      <c r="Z215" s="561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3.5414400000000001</v>
      </c>
      <c r="AA215" s="562"/>
      <c r="AB215" s="562"/>
      <c r="AC215" s="562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7" t="s">
        <v>72</v>
      </c>
      <c r="Q216" s="578"/>
      <c r="R216" s="578"/>
      <c r="S216" s="578"/>
      <c r="T216" s="578"/>
      <c r="U216" s="578"/>
      <c r="V216" s="579"/>
      <c r="W216" s="37" t="s">
        <v>70</v>
      </c>
      <c r="X216" s="561">
        <f>IFERROR(SUM(X206:X214),"0")</f>
        <v>1300</v>
      </c>
      <c r="Y216" s="561">
        <f>IFERROR(SUM(Y206:Y214),"0")</f>
        <v>1305.5999999999999</v>
      </c>
      <c r="Z216" s="37"/>
      <c r="AA216" s="562"/>
      <c r="AB216" s="562"/>
      <c r="AC216" s="562"/>
    </row>
    <row r="217" spans="1:68" ht="14.25" customHeight="1" x14ac:dyDescent="0.25">
      <c r="A217" s="574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5"/>
      <c r="AB217" s="555"/>
      <c r="AC217" s="555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72">
        <v>4680115880818</v>
      </c>
      <c r="E218" s="573"/>
      <c r="F218" s="558">
        <v>0.4</v>
      </c>
      <c r="G218" s="32">
        <v>6</v>
      </c>
      <c r="H218" s="558">
        <v>2.4</v>
      </c>
      <c r="I218" s="558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92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4"/>
      <c r="R218" s="564"/>
      <c r="S218" s="564"/>
      <c r="T218" s="565"/>
      <c r="U218" s="34"/>
      <c r="V218" s="34"/>
      <c r="W218" s="35" t="s">
        <v>70</v>
      </c>
      <c r="X218" s="559">
        <v>32</v>
      </c>
      <c r="Y218" s="560">
        <f>IFERROR(IF(X218="",0,CEILING((X218/$H218),1)*$H218),"")</f>
        <v>33.6</v>
      </c>
      <c r="Z218" s="36">
        <f>IFERROR(IF(Y218=0,"",ROUNDUP(Y218/H218,0)*0.00651),"")</f>
        <v>9.1139999999999999E-2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35.360000000000007</v>
      </c>
      <c r="BN218" s="64">
        <f>IFERROR(Y218*I218/H218,"0")</f>
        <v>37.128000000000007</v>
      </c>
      <c r="BO218" s="64">
        <f>IFERROR(1/J218*(X218/H218),"0")</f>
        <v>7.3260073260073263E-2</v>
      </c>
      <c r="BP218" s="64">
        <f>IFERROR(1/J218*(Y218/H218),"0")</f>
        <v>7.6923076923076941E-2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72">
        <v>4680115880801</v>
      </c>
      <c r="E219" s="573"/>
      <c r="F219" s="558">
        <v>0.4</v>
      </c>
      <c r="G219" s="32">
        <v>6</v>
      </c>
      <c r="H219" s="558">
        <v>2.4</v>
      </c>
      <c r="I219" s="558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05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4"/>
      <c r="R219" s="564"/>
      <c r="S219" s="564"/>
      <c r="T219" s="565"/>
      <c r="U219" s="34"/>
      <c r="V219" s="34"/>
      <c r="W219" s="35" t="s">
        <v>70</v>
      </c>
      <c r="X219" s="559">
        <v>32</v>
      </c>
      <c r="Y219" s="560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7" t="s">
        <v>72</v>
      </c>
      <c r="Q220" s="578"/>
      <c r="R220" s="578"/>
      <c r="S220" s="578"/>
      <c r="T220" s="578"/>
      <c r="U220" s="578"/>
      <c r="V220" s="579"/>
      <c r="W220" s="37" t="s">
        <v>73</v>
      </c>
      <c r="X220" s="561">
        <f>IFERROR(X218/H218,"0")+IFERROR(X219/H219,"0")</f>
        <v>26.666666666666668</v>
      </c>
      <c r="Y220" s="561">
        <f>IFERROR(Y218/H218,"0")+IFERROR(Y219/H219,"0")</f>
        <v>28.000000000000004</v>
      </c>
      <c r="Z220" s="561">
        <f>IFERROR(IF(Z218="",0,Z218),"0")+IFERROR(IF(Z219="",0,Z219),"0")</f>
        <v>0.18228</v>
      </c>
      <c r="AA220" s="562"/>
      <c r="AB220" s="562"/>
      <c r="AC220" s="562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7" t="s">
        <v>72</v>
      </c>
      <c r="Q221" s="578"/>
      <c r="R221" s="578"/>
      <c r="S221" s="578"/>
      <c r="T221" s="578"/>
      <c r="U221" s="578"/>
      <c r="V221" s="579"/>
      <c r="W221" s="37" t="s">
        <v>70</v>
      </c>
      <c r="X221" s="561">
        <f>IFERROR(SUM(X218:X219),"0")</f>
        <v>64</v>
      </c>
      <c r="Y221" s="561">
        <f>IFERROR(SUM(Y218:Y219),"0")</f>
        <v>67.2</v>
      </c>
      <c r="Z221" s="37"/>
      <c r="AA221" s="562"/>
      <c r="AB221" s="562"/>
      <c r="AC221" s="562"/>
    </row>
    <row r="222" spans="1:68" ht="16.5" customHeight="1" x14ac:dyDescent="0.25">
      <c r="A222" s="582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4"/>
      <c r="AB222" s="554"/>
      <c r="AC222" s="554"/>
    </row>
    <row r="223" spans="1:68" ht="14.25" customHeight="1" x14ac:dyDescent="0.25">
      <c r="A223" s="574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5"/>
      <c r="AB223" s="555"/>
      <c r="AC223" s="555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72">
        <v>4680115884137</v>
      </c>
      <c r="E224" s="573"/>
      <c r="F224" s="558">
        <v>1.45</v>
      </c>
      <c r="G224" s="32">
        <v>8</v>
      </c>
      <c r="H224" s="558">
        <v>11.6</v>
      </c>
      <c r="I224" s="558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4"/>
      <c r="R224" s="564"/>
      <c r="S224" s="564"/>
      <c r="T224" s="565"/>
      <c r="U224" s="34"/>
      <c r="V224" s="34"/>
      <c r="W224" s="35" t="s">
        <v>70</v>
      </c>
      <c r="X224" s="559">
        <v>0</v>
      </c>
      <c r="Y224" s="560">
        <f t="shared" ref="Y224:Y230" si="32">IFERROR(IF(X224="",0,CEILING((X224/$H224),1)*$H224),"")</f>
        <v>0</v>
      </c>
      <c r="Z224" s="36" t="str">
        <f>IFERROR(IF(Y224=0,"",ROUNDUP(Y224/H224,0)*0.01898),"")</f>
        <v/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0</v>
      </c>
      <c r="BN224" s="64">
        <f t="shared" ref="BN224:BN230" si="34">IFERROR(Y224*I224/H224,"0")</f>
        <v>0</v>
      </c>
      <c r="BO224" s="64">
        <f t="shared" ref="BO224:BO230" si="35">IFERROR(1/J224*(X224/H224),"0")</f>
        <v>0</v>
      </c>
      <c r="BP224" s="64">
        <f t="shared" ref="BP224:BP230" si="36">IFERROR(1/J224*(Y224/H224),"0")</f>
        <v>0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72">
        <v>4680115884236</v>
      </c>
      <c r="E225" s="573"/>
      <c r="F225" s="558">
        <v>1.45</v>
      </c>
      <c r="G225" s="32">
        <v>8</v>
      </c>
      <c r="H225" s="558">
        <v>11.6</v>
      </c>
      <c r="I225" s="558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9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4"/>
      <c r="R225" s="564"/>
      <c r="S225" s="564"/>
      <c r="T225" s="565"/>
      <c r="U225" s="34"/>
      <c r="V225" s="34"/>
      <c r="W225" s="35" t="s">
        <v>70</v>
      </c>
      <c r="X225" s="559">
        <v>0</v>
      </c>
      <c r="Y225" s="560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72">
        <v>4680115884175</v>
      </c>
      <c r="E226" s="573"/>
      <c r="F226" s="558">
        <v>1.45</v>
      </c>
      <c r="G226" s="32">
        <v>8</v>
      </c>
      <c r="H226" s="558">
        <v>11.6</v>
      </c>
      <c r="I226" s="558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4"/>
      <c r="R226" s="564"/>
      <c r="S226" s="564"/>
      <c r="T226" s="565"/>
      <c r="U226" s="34"/>
      <c r="V226" s="34"/>
      <c r="W226" s="35" t="s">
        <v>70</v>
      </c>
      <c r="X226" s="559">
        <v>250</v>
      </c>
      <c r="Y226" s="560">
        <f t="shared" si="32"/>
        <v>255.2</v>
      </c>
      <c r="Z226" s="36">
        <f>IFERROR(IF(Y226=0,"",ROUNDUP(Y226/H226,0)*0.01898),"")</f>
        <v>0.41755999999999999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259.375</v>
      </c>
      <c r="BN226" s="64">
        <f t="shared" si="34"/>
        <v>264.77</v>
      </c>
      <c r="BO226" s="64">
        <f t="shared" si="35"/>
        <v>0.33674568965517243</v>
      </c>
      <c r="BP226" s="64">
        <f t="shared" si="36"/>
        <v>0.34375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72">
        <v>4680115884144</v>
      </c>
      <c r="E227" s="573"/>
      <c r="F227" s="558">
        <v>0.4</v>
      </c>
      <c r="G227" s="32">
        <v>10</v>
      </c>
      <c r="H227" s="558">
        <v>4</v>
      </c>
      <c r="I227" s="558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4"/>
      <c r="R227" s="564"/>
      <c r="S227" s="564"/>
      <c r="T227" s="565"/>
      <c r="U227" s="34"/>
      <c r="V227" s="34"/>
      <c r="W227" s="35" t="s">
        <v>70</v>
      </c>
      <c r="X227" s="559">
        <v>32</v>
      </c>
      <c r="Y227" s="560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72">
        <v>4680115886551</v>
      </c>
      <c r="E228" s="573"/>
      <c r="F228" s="558">
        <v>0.4</v>
      </c>
      <c r="G228" s="32">
        <v>10</v>
      </c>
      <c r="H228" s="558">
        <v>4</v>
      </c>
      <c r="I228" s="558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4"/>
      <c r="R228" s="564"/>
      <c r="S228" s="564"/>
      <c r="T228" s="565"/>
      <c r="U228" s="34"/>
      <c r="V228" s="34"/>
      <c r="W228" s="35" t="s">
        <v>70</v>
      </c>
      <c r="X228" s="559">
        <v>0</v>
      </c>
      <c r="Y228" s="560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72">
        <v>4680115884182</v>
      </c>
      <c r="E229" s="573"/>
      <c r="F229" s="558">
        <v>0.37</v>
      </c>
      <c r="G229" s="32">
        <v>10</v>
      </c>
      <c r="H229" s="558">
        <v>3.7</v>
      </c>
      <c r="I229" s="558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4"/>
      <c r="R229" s="564"/>
      <c r="S229" s="564"/>
      <c r="T229" s="565"/>
      <c r="U229" s="34"/>
      <c r="V229" s="34"/>
      <c r="W229" s="35" t="s">
        <v>70</v>
      </c>
      <c r="X229" s="559">
        <v>0</v>
      </c>
      <c r="Y229" s="560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72">
        <v>4680115884205</v>
      </c>
      <c r="E230" s="573"/>
      <c r="F230" s="558">
        <v>0.4</v>
      </c>
      <c r="G230" s="32">
        <v>10</v>
      </c>
      <c r="H230" s="558">
        <v>4</v>
      </c>
      <c r="I230" s="558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44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4"/>
      <c r="R230" s="564"/>
      <c r="S230" s="564"/>
      <c r="T230" s="565"/>
      <c r="U230" s="34"/>
      <c r="V230" s="34"/>
      <c r="W230" s="35" t="s">
        <v>70</v>
      </c>
      <c r="X230" s="559">
        <v>80</v>
      </c>
      <c r="Y230" s="560">
        <f t="shared" si="32"/>
        <v>80</v>
      </c>
      <c r="Z230" s="36">
        <f>IFERROR(IF(Y230=0,"",ROUNDUP(Y230/H230,0)*0.00902),"")</f>
        <v>0.1804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84.2</v>
      </c>
      <c r="BN230" s="64">
        <f t="shared" si="34"/>
        <v>84.2</v>
      </c>
      <c r="BO230" s="64">
        <f t="shared" si="35"/>
        <v>0.15151515151515152</v>
      </c>
      <c r="BP230" s="64">
        <f t="shared" si="36"/>
        <v>0.15151515151515152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7" t="s">
        <v>72</v>
      </c>
      <c r="Q231" s="578"/>
      <c r="R231" s="578"/>
      <c r="S231" s="578"/>
      <c r="T231" s="578"/>
      <c r="U231" s="578"/>
      <c r="V231" s="579"/>
      <c r="W231" s="37" t="s">
        <v>73</v>
      </c>
      <c r="X231" s="561">
        <f>IFERROR(X224/H224,"0")+IFERROR(X225/H225,"0")+IFERROR(X226/H226,"0")+IFERROR(X227/H227,"0")+IFERROR(X228/H228,"0")+IFERROR(X229/H229,"0")+IFERROR(X230/H230,"0")</f>
        <v>49.551724137931032</v>
      </c>
      <c r="Y231" s="561">
        <f>IFERROR(Y224/H224,"0")+IFERROR(Y225/H225,"0")+IFERROR(Y226/H226,"0")+IFERROR(Y227/H227,"0")+IFERROR(Y228/H228,"0")+IFERROR(Y229/H229,"0")+IFERROR(Y230/H230,"0")</f>
        <v>50</v>
      </c>
      <c r="Z231" s="561">
        <f>IFERROR(IF(Z224="",0,Z224),"0")+IFERROR(IF(Z225="",0,Z225),"0")+IFERROR(IF(Z226="",0,Z226),"0")+IFERROR(IF(Z227="",0,Z227),"0")+IFERROR(IF(Z228="",0,Z228),"0")+IFERROR(IF(Z229="",0,Z229),"0")+IFERROR(IF(Z230="",0,Z230),"0")</f>
        <v>0.67012000000000005</v>
      </c>
      <c r="AA231" s="562"/>
      <c r="AB231" s="562"/>
      <c r="AC231" s="562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7" t="s">
        <v>72</v>
      </c>
      <c r="Q232" s="578"/>
      <c r="R232" s="578"/>
      <c r="S232" s="578"/>
      <c r="T232" s="578"/>
      <c r="U232" s="578"/>
      <c r="V232" s="579"/>
      <c r="W232" s="37" t="s">
        <v>70</v>
      </c>
      <c r="X232" s="561">
        <f>IFERROR(SUM(X224:X230),"0")</f>
        <v>362</v>
      </c>
      <c r="Y232" s="561">
        <f>IFERROR(SUM(Y224:Y230),"0")</f>
        <v>367.2</v>
      </c>
      <c r="Z232" s="37"/>
      <c r="AA232" s="562"/>
      <c r="AB232" s="562"/>
      <c r="AC232" s="562"/>
    </row>
    <row r="233" spans="1:68" ht="14.25" customHeight="1" x14ac:dyDescent="0.25">
      <c r="A233" s="574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5"/>
      <c r="AB233" s="555"/>
      <c r="AC233" s="555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72">
        <v>4680115885981</v>
      </c>
      <c r="E234" s="573"/>
      <c r="F234" s="558">
        <v>0.33</v>
      </c>
      <c r="G234" s="32">
        <v>6</v>
      </c>
      <c r="H234" s="558">
        <v>1.98</v>
      </c>
      <c r="I234" s="558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1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4"/>
      <c r="R234" s="564"/>
      <c r="S234" s="564"/>
      <c r="T234" s="565"/>
      <c r="U234" s="34"/>
      <c r="V234" s="34"/>
      <c r="W234" s="35" t="s">
        <v>70</v>
      </c>
      <c r="X234" s="559">
        <v>0</v>
      </c>
      <c r="Y234" s="560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7" t="s">
        <v>72</v>
      </c>
      <c r="Q235" s="578"/>
      <c r="R235" s="578"/>
      <c r="S235" s="578"/>
      <c r="T235" s="578"/>
      <c r="U235" s="578"/>
      <c r="V235" s="579"/>
      <c r="W235" s="37" t="s">
        <v>73</v>
      </c>
      <c r="X235" s="561">
        <f>IFERROR(X234/H234,"0")</f>
        <v>0</v>
      </c>
      <c r="Y235" s="561">
        <f>IFERROR(Y234/H234,"0")</f>
        <v>0</v>
      </c>
      <c r="Z235" s="561">
        <f>IFERROR(IF(Z234="",0,Z234),"0")</f>
        <v>0</v>
      </c>
      <c r="AA235" s="562"/>
      <c r="AB235" s="562"/>
      <c r="AC235" s="562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7" t="s">
        <v>72</v>
      </c>
      <c r="Q236" s="578"/>
      <c r="R236" s="578"/>
      <c r="S236" s="578"/>
      <c r="T236" s="578"/>
      <c r="U236" s="578"/>
      <c r="V236" s="579"/>
      <c r="W236" s="37" t="s">
        <v>70</v>
      </c>
      <c r="X236" s="561">
        <f>IFERROR(SUM(X234:X234),"0")</f>
        <v>0</v>
      </c>
      <c r="Y236" s="561">
        <f>IFERROR(SUM(Y234:Y234),"0")</f>
        <v>0</v>
      </c>
      <c r="Z236" s="37"/>
      <c r="AA236" s="562"/>
      <c r="AB236" s="562"/>
      <c r="AC236" s="562"/>
    </row>
    <row r="237" spans="1:68" ht="14.25" customHeight="1" x14ac:dyDescent="0.25">
      <c r="A237" s="574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5"/>
      <c r="AB237" s="555"/>
      <c r="AC237" s="555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72">
        <v>4680115886803</v>
      </c>
      <c r="E238" s="573"/>
      <c r="F238" s="558">
        <v>0.12</v>
      </c>
      <c r="G238" s="32">
        <v>15</v>
      </c>
      <c r="H238" s="558">
        <v>1.8</v>
      </c>
      <c r="I238" s="558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1" t="s">
        <v>385</v>
      </c>
      <c r="Q238" s="564"/>
      <c r="R238" s="564"/>
      <c r="S238" s="564"/>
      <c r="T238" s="565"/>
      <c r="U238" s="34"/>
      <c r="V238" s="34"/>
      <c r="W238" s="35" t="s">
        <v>70</v>
      </c>
      <c r="X238" s="559">
        <v>6</v>
      </c>
      <c r="Y238" s="560">
        <f>IFERROR(IF(X238="",0,CEILING((X238/$H238),1)*$H238),"")</f>
        <v>7.2</v>
      </c>
      <c r="Z238" s="36">
        <f>IFERROR(IF(Y238=0,"",ROUNDUP(Y238/H238,0)*0.0059),"")</f>
        <v>2.3599999999999999E-2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6.5833333333333339</v>
      </c>
      <c r="BN238" s="64">
        <f>IFERROR(Y238*I238/H238,"0")</f>
        <v>7.9</v>
      </c>
      <c r="BO238" s="64">
        <f>IFERROR(1/J238*(X238/H238),"0")</f>
        <v>1.5432098765432096E-2</v>
      </c>
      <c r="BP238" s="64">
        <f>IFERROR(1/J238*(Y238/H238),"0")</f>
        <v>1.8518518518518517E-2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7" t="s">
        <v>72</v>
      </c>
      <c r="Q239" s="578"/>
      <c r="R239" s="578"/>
      <c r="S239" s="578"/>
      <c r="T239" s="578"/>
      <c r="U239" s="578"/>
      <c r="V239" s="579"/>
      <c r="W239" s="37" t="s">
        <v>73</v>
      </c>
      <c r="X239" s="561">
        <f>IFERROR(X238/H238,"0")</f>
        <v>3.333333333333333</v>
      </c>
      <c r="Y239" s="561">
        <f>IFERROR(Y238/H238,"0")</f>
        <v>4</v>
      </c>
      <c r="Z239" s="561">
        <f>IFERROR(IF(Z238="",0,Z238),"0")</f>
        <v>2.3599999999999999E-2</v>
      </c>
      <c r="AA239" s="562"/>
      <c r="AB239" s="562"/>
      <c r="AC239" s="562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7" t="s">
        <v>72</v>
      </c>
      <c r="Q240" s="578"/>
      <c r="R240" s="578"/>
      <c r="S240" s="578"/>
      <c r="T240" s="578"/>
      <c r="U240" s="578"/>
      <c r="V240" s="579"/>
      <c r="W240" s="37" t="s">
        <v>70</v>
      </c>
      <c r="X240" s="561">
        <f>IFERROR(SUM(X238:X238),"0")</f>
        <v>6</v>
      </c>
      <c r="Y240" s="561">
        <f>IFERROR(SUM(Y238:Y238),"0")</f>
        <v>7.2</v>
      </c>
      <c r="Z240" s="37"/>
      <c r="AA240" s="562"/>
      <c r="AB240" s="562"/>
      <c r="AC240" s="562"/>
    </row>
    <row r="241" spans="1:68" ht="14.25" customHeight="1" x14ac:dyDescent="0.25">
      <c r="A241" s="574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5"/>
      <c r="AB241" s="555"/>
      <c r="AC241" s="555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72">
        <v>4680115886704</v>
      </c>
      <c r="E242" s="573"/>
      <c r="F242" s="558">
        <v>5.5E-2</v>
      </c>
      <c r="G242" s="32">
        <v>18</v>
      </c>
      <c r="H242" s="558">
        <v>0.99</v>
      </c>
      <c r="I242" s="558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35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4"/>
      <c r="R242" s="564"/>
      <c r="S242" s="564"/>
      <c r="T242" s="565"/>
      <c r="U242" s="34"/>
      <c r="V242" s="34"/>
      <c r="W242" s="35" t="s">
        <v>70</v>
      </c>
      <c r="X242" s="559">
        <v>0</v>
      </c>
      <c r="Y242" s="56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72">
        <v>4680115886681</v>
      </c>
      <c r="E243" s="573"/>
      <c r="F243" s="558">
        <v>0.12</v>
      </c>
      <c r="G243" s="32">
        <v>15</v>
      </c>
      <c r="H243" s="558">
        <v>1.8</v>
      </c>
      <c r="I243" s="558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6" t="s">
        <v>393</v>
      </c>
      <c r="Q243" s="564"/>
      <c r="R243" s="564"/>
      <c r="S243" s="564"/>
      <c r="T243" s="565"/>
      <c r="U243" s="34"/>
      <c r="V243" s="34"/>
      <c r="W243" s="35" t="s">
        <v>70</v>
      </c>
      <c r="X243" s="559">
        <v>0.35</v>
      </c>
      <c r="Y243" s="560">
        <f>IFERROR(IF(X243="",0,CEILING((X243/$H243),1)*$H243),"")</f>
        <v>1.8</v>
      </c>
      <c r="Z243" s="36">
        <f>IFERROR(IF(Y243=0,"",ROUNDUP(Y243/H243,0)*0.0059),"")</f>
        <v>5.8999999999999999E-3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0.3840277777777778</v>
      </c>
      <c r="BN243" s="64">
        <f>IFERROR(Y243*I243/H243,"0")</f>
        <v>1.9750000000000001</v>
      </c>
      <c r="BO243" s="64">
        <f>IFERROR(1/J243*(X243/H243),"0")</f>
        <v>9.0020576131687223E-4</v>
      </c>
      <c r="BP243" s="64">
        <f>IFERROR(1/J243*(Y243/H243),"0")</f>
        <v>4.6296296296296294E-3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72">
        <v>4680115886735</v>
      </c>
      <c r="E244" s="573"/>
      <c r="F244" s="558">
        <v>0.05</v>
      </c>
      <c r="G244" s="32">
        <v>18</v>
      </c>
      <c r="H244" s="558">
        <v>0.9</v>
      </c>
      <c r="I244" s="558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4"/>
      <c r="R244" s="564"/>
      <c r="S244" s="564"/>
      <c r="T244" s="565"/>
      <c r="U244" s="34"/>
      <c r="V244" s="34"/>
      <c r="W244" s="35" t="s">
        <v>70</v>
      </c>
      <c r="X244" s="559">
        <v>0</v>
      </c>
      <c r="Y244" s="56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72">
        <v>4680115886728</v>
      </c>
      <c r="E245" s="573"/>
      <c r="F245" s="558">
        <v>5.5E-2</v>
      </c>
      <c r="G245" s="32">
        <v>18</v>
      </c>
      <c r="H245" s="558">
        <v>0.99</v>
      </c>
      <c r="I245" s="558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1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4"/>
      <c r="R245" s="564"/>
      <c r="S245" s="564"/>
      <c r="T245" s="565"/>
      <c r="U245" s="34"/>
      <c r="V245" s="34"/>
      <c r="W245" s="35" t="s">
        <v>70</v>
      </c>
      <c r="X245" s="559">
        <v>0</v>
      </c>
      <c r="Y245" s="56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72">
        <v>4680115886711</v>
      </c>
      <c r="E246" s="573"/>
      <c r="F246" s="558">
        <v>5.5E-2</v>
      </c>
      <c r="G246" s="32">
        <v>18</v>
      </c>
      <c r="H246" s="558">
        <v>0.99</v>
      </c>
      <c r="I246" s="558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87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4"/>
      <c r="R246" s="564"/>
      <c r="S246" s="564"/>
      <c r="T246" s="565"/>
      <c r="U246" s="34"/>
      <c r="V246" s="34"/>
      <c r="W246" s="35" t="s">
        <v>70</v>
      </c>
      <c r="X246" s="559">
        <v>0</v>
      </c>
      <c r="Y246" s="560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7" t="s">
        <v>72</v>
      </c>
      <c r="Q247" s="578"/>
      <c r="R247" s="578"/>
      <c r="S247" s="578"/>
      <c r="T247" s="578"/>
      <c r="U247" s="578"/>
      <c r="V247" s="579"/>
      <c r="W247" s="37" t="s">
        <v>73</v>
      </c>
      <c r="X247" s="561">
        <f>IFERROR(X242/H242,"0")+IFERROR(X243/H243,"0")+IFERROR(X244/H244,"0")+IFERROR(X245/H245,"0")+IFERROR(X246/H246,"0")</f>
        <v>0.19444444444444442</v>
      </c>
      <c r="Y247" s="561">
        <f>IFERROR(Y242/H242,"0")+IFERROR(Y243/H243,"0")+IFERROR(Y244/H244,"0")+IFERROR(Y245/H245,"0")+IFERROR(Y246/H246,"0")</f>
        <v>1</v>
      </c>
      <c r="Z247" s="561">
        <f>IFERROR(IF(Z242="",0,Z242),"0")+IFERROR(IF(Z243="",0,Z243),"0")+IFERROR(IF(Z244="",0,Z244),"0")+IFERROR(IF(Z245="",0,Z245),"0")+IFERROR(IF(Z246="",0,Z246),"0")</f>
        <v>5.8999999999999999E-3</v>
      </c>
      <c r="AA247" s="562"/>
      <c r="AB247" s="562"/>
      <c r="AC247" s="562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7" t="s">
        <v>72</v>
      </c>
      <c r="Q248" s="578"/>
      <c r="R248" s="578"/>
      <c r="S248" s="578"/>
      <c r="T248" s="578"/>
      <c r="U248" s="578"/>
      <c r="V248" s="579"/>
      <c r="W248" s="37" t="s">
        <v>70</v>
      </c>
      <c r="X248" s="561">
        <f>IFERROR(SUM(X242:X246),"0")</f>
        <v>0.35</v>
      </c>
      <c r="Y248" s="561">
        <f>IFERROR(SUM(Y242:Y246),"0")</f>
        <v>1.8</v>
      </c>
      <c r="Z248" s="37"/>
      <c r="AA248" s="562"/>
      <c r="AB248" s="562"/>
      <c r="AC248" s="562"/>
    </row>
    <row r="249" spans="1:68" ht="16.5" customHeight="1" x14ac:dyDescent="0.25">
      <c r="A249" s="582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4"/>
      <c r="AB249" s="554"/>
      <c r="AC249" s="554"/>
    </row>
    <row r="250" spans="1:68" ht="14.25" customHeight="1" x14ac:dyDescent="0.25">
      <c r="A250" s="574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5"/>
      <c r="AB250" s="555"/>
      <c r="AC250" s="555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72">
        <v>4680115885837</v>
      </c>
      <c r="E251" s="573"/>
      <c r="F251" s="558">
        <v>1.35</v>
      </c>
      <c r="G251" s="32">
        <v>8</v>
      </c>
      <c r="H251" s="558">
        <v>10.8</v>
      </c>
      <c r="I251" s="558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4"/>
      <c r="R251" s="564"/>
      <c r="S251" s="564"/>
      <c r="T251" s="565"/>
      <c r="U251" s="34"/>
      <c r="V251" s="34"/>
      <c r="W251" s="35" t="s">
        <v>70</v>
      </c>
      <c r="X251" s="559">
        <v>0</v>
      </c>
      <c r="Y251" s="56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72">
        <v>4680115885806</v>
      </c>
      <c r="E252" s="573"/>
      <c r="F252" s="558">
        <v>1.35</v>
      </c>
      <c r="G252" s="32">
        <v>8</v>
      </c>
      <c r="H252" s="558">
        <v>10.8</v>
      </c>
      <c r="I252" s="558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4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4"/>
      <c r="R252" s="564"/>
      <c r="S252" s="564"/>
      <c r="T252" s="565"/>
      <c r="U252" s="34"/>
      <c r="V252" s="34"/>
      <c r="W252" s="35" t="s">
        <v>70</v>
      </c>
      <c r="X252" s="559">
        <v>0</v>
      </c>
      <c r="Y252" s="56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72">
        <v>4680115885851</v>
      </c>
      <c r="E253" s="573"/>
      <c r="F253" s="558">
        <v>1.35</v>
      </c>
      <c r="G253" s="32">
        <v>8</v>
      </c>
      <c r="H253" s="558">
        <v>10.8</v>
      </c>
      <c r="I253" s="558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52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4"/>
      <c r="R253" s="564"/>
      <c r="S253" s="564"/>
      <c r="T253" s="565"/>
      <c r="U253" s="34"/>
      <c r="V253" s="34"/>
      <c r="W253" s="35" t="s">
        <v>70</v>
      </c>
      <c r="X253" s="559">
        <v>0</v>
      </c>
      <c r="Y253" s="560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72">
        <v>4680115885844</v>
      </c>
      <c r="E254" s="573"/>
      <c r="F254" s="558">
        <v>0.4</v>
      </c>
      <c r="G254" s="32">
        <v>10</v>
      </c>
      <c r="H254" s="558">
        <v>4</v>
      </c>
      <c r="I254" s="558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4"/>
      <c r="R254" s="564"/>
      <c r="S254" s="564"/>
      <c r="T254" s="565"/>
      <c r="U254" s="34"/>
      <c r="V254" s="34"/>
      <c r="W254" s="35" t="s">
        <v>70</v>
      </c>
      <c r="X254" s="559">
        <v>0</v>
      </c>
      <c r="Y254" s="56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72">
        <v>4680115885820</v>
      </c>
      <c r="E255" s="573"/>
      <c r="F255" s="558">
        <v>0.4</v>
      </c>
      <c r="G255" s="32">
        <v>10</v>
      </c>
      <c r="H255" s="558">
        <v>4</v>
      </c>
      <c r="I255" s="558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4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4"/>
      <c r="R255" s="564"/>
      <c r="S255" s="564"/>
      <c r="T255" s="565"/>
      <c r="U255" s="34"/>
      <c r="V255" s="34"/>
      <c r="W255" s="35" t="s">
        <v>70</v>
      </c>
      <c r="X255" s="559">
        <v>0</v>
      </c>
      <c r="Y255" s="560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7" t="s">
        <v>72</v>
      </c>
      <c r="Q256" s="578"/>
      <c r="R256" s="578"/>
      <c r="S256" s="578"/>
      <c r="T256" s="578"/>
      <c r="U256" s="578"/>
      <c r="V256" s="579"/>
      <c r="W256" s="37" t="s">
        <v>73</v>
      </c>
      <c r="X256" s="561">
        <f>IFERROR(X251/H251,"0")+IFERROR(X252/H252,"0")+IFERROR(X253/H253,"0")+IFERROR(X254/H254,"0")+IFERROR(X255/H255,"0")</f>
        <v>0</v>
      </c>
      <c r="Y256" s="561">
        <f>IFERROR(Y251/H251,"0")+IFERROR(Y252/H252,"0")+IFERROR(Y253/H253,"0")+IFERROR(Y254/H254,"0")+IFERROR(Y255/H255,"0")</f>
        <v>0</v>
      </c>
      <c r="Z256" s="561">
        <f>IFERROR(IF(Z251="",0,Z251),"0")+IFERROR(IF(Z252="",0,Z252),"0")+IFERROR(IF(Z253="",0,Z253),"0")+IFERROR(IF(Z254="",0,Z254),"0")+IFERROR(IF(Z255="",0,Z255),"0")</f>
        <v>0</v>
      </c>
      <c r="AA256" s="562"/>
      <c r="AB256" s="562"/>
      <c r="AC256" s="562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7" t="s">
        <v>72</v>
      </c>
      <c r="Q257" s="578"/>
      <c r="R257" s="578"/>
      <c r="S257" s="578"/>
      <c r="T257" s="578"/>
      <c r="U257" s="578"/>
      <c r="V257" s="579"/>
      <c r="W257" s="37" t="s">
        <v>70</v>
      </c>
      <c r="X257" s="561">
        <f>IFERROR(SUM(X251:X255),"0")</f>
        <v>0</v>
      </c>
      <c r="Y257" s="561">
        <f>IFERROR(SUM(Y251:Y255),"0")</f>
        <v>0</v>
      </c>
      <c r="Z257" s="37"/>
      <c r="AA257" s="562"/>
      <c r="AB257" s="562"/>
      <c r="AC257" s="562"/>
    </row>
    <row r="258" spans="1:68" ht="16.5" customHeight="1" x14ac:dyDescent="0.25">
      <c r="A258" s="582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4"/>
      <c r="AB258" s="554"/>
      <c r="AC258" s="554"/>
    </row>
    <row r="259" spans="1:68" ht="14.25" customHeight="1" x14ac:dyDescent="0.25">
      <c r="A259" s="574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5"/>
      <c r="AB259" s="555"/>
      <c r="AC259" s="555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72">
        <v>4607091383423</v>
      </c>
      <c r="E260" s="573"/>
      <c r="F260" s="558">
        <v>1.35</v>
      </c>
      <c r="G260" s="32">
        <v>8</v>
      </c>
      <c r="H260" s="558">
        <v>10.8</v>
      </c>
      <c r="I260" s="558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4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4"/>
      <c r="R260" s="564"/>
      <c r="S260" s="564"/>
      <c r="T260" s="565"/>
      <c r="U260" s="34"/>
      <c r="V260" s="34"/>
      <c r="W260" s="35" t="s">
        <v>70</v>
      </c>
      <c r="X260" s="559">
        <v>0</v>
      </c>
      <c r="Y260" s="56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37.5" customHeight="1" x14ac:dyDescent="0.25">
      <c r="A261" s="54" t="s">
        <v>419</v>
      </c>
      <c r="B261" s="54" t="s">
        <v>420</v>
      </c>
      <c r="C261" s="31">
        <v>4301012099</v>
      </c>
      <c r="D261" s="572">
        <v>4680115885691</v>
      </c>
      <c r="E261" s="573"/>
      <c r="F261" s="558">
        <v>1.35</v>
      </c>
      <c r="G261" s="32">
        <v>8</v>
      </c>
      <c r="H261" s="558">
        <v>10.8</v>
      </c>
      <c r="I261" s="558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58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1" s="564"/>
      <c r="R261" s="564"/>
      <c r="S261" s="564"/>
      <c r="T261" s="565"/>
      <c r="U261" s="34"/>
      <c r="V261" s="34"/>
      <c r="W261" s="35" t="s">
        <v>70</v>
      </c>
      <c r="X261" s="559">
        <v>0</v>
      </c>
      <c r="Y261" s="56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421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422</v>
      </c>
      <c r="B262" s="54" t="s">
        <v>423</v>
      </c>
      <c r="C262" s="31">
        <v>4301012098</v>
      </c>
      <c r="D262" s="572">
        <v>4680115885660</v>
      </c>
      <c r="E262" s="573"/>
      <c r="F262" s="558">
        <v>1.35</v>
      </c>
      <c r="G262" s="32">
        <v>8</v>
      </c>
      <c r="H262" s="558">
        <v>10.8</v>
      </c>
      <c r="I262" s="558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60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4"/>
      <c r="R262" s="564"/>
      <c r="S262" s="564"/>
      <c r="T262" s="565"/>
      <c r="U262" s="34"/>
      <c r="V262" s="34"/>
      <c r="W262" s="35" t="s">
        <v>70</v>
      </c>
      <c r="X262" s="559">
        <v>0</v>
      </c>
      <c r="Y262" s="56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425</v>
      </c>
      <c r="B263" s="54" t="s">
        <v>426</v>
      </c>
      <c r="C263" s="31">
        <v>4301012176</v>
      </c>
      <c r="D263" s="572">
        <v>4680115886773</v>
      </c>
      <c r="E263" s="573"/>
      <c r="F263" s="558">
        <v>0.9</v>
      </c>
      <c r="G263" s="32">
        <v>10</v>
      </c>
      <c r="H263" s="558">
        <v>9</v>
      </c>
      <c r="I263" s="558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70" t="s">
        <v>427</v>
      </c>
      <c r="Q263" s="564"/>
      <c r="R263" s="564"/>
      <c r="S263" s="564"/>
      <c r="T263" s="565"/>
      <c r="U263" s="34"/>
      <c r="V263" s="34"/>
      <c r="W263" s="35" t="s">
        <v>70</v>
      </c>
      <c r="X263" s="559">
        <v>0</v>
      </c>
      <c r="Y263" s="560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428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7" t="s">
        <v>72</v>
      </c>
      <c r="Q264" s="578"/>
      <c r="R264" s="578"/>
      <c r="S264" s="578"/>
      <c r="T264" s="578"/>
      <c r="U264" s="578"/>
      <c r="V264" s="579"/>
      <c r="W264" s="37" t="s">
        <v>73</v>
      </c>
      <c r="X264" s="561">
        <f>IFERROR(X260/H260,"0")+IFERROR(X261/H261,"0")+IFERROR(X262/H262,"0")+IFERROR(X263/H263,"0")</f>
        <v>0</v>
      </c>
      <c r="Y264" s="561">
        <f>IFERROR(Y260/H260,"0")+IFERROR(Y261/H261,"0")+IFERROR(Y262/H262,"0")+IFERROR(Y263/H263,"0")</f>
        <v>0</v>
      </c>
      <c r="Z264" s="561">
        <f>IFERROR(IF(Z260="",0,Z260),"0")+IFERROR(IF(Z261="",0,Z261),"0")+IFERROR(IF(Z262="",0,Z262),"0")+IFERROR(IF(Z263="",0,Z263),"0")</f>
        <v>0</v>
      </c>
      <c r="AA264" s="562"/>
      <c r="AB264" s="562"/>
      <c r="AC264" s="562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7" t="s">
        <v>72</v>
      </c>
      <c r="Q265" s="578"/>
      <c r="R265" s="578"/>
      <c r="S265" s="578"/>
      <c r="T265" s="578"/>
      <c r="U265" s="578"/>
      <c r="V265" s="579"/>
      <c r="W265" s="37" t="s">
        <v>70</v>
      </c>
      <c r="X265" s="561">
        <f>IFERROR(SUM(X260:X263),"0")</f>
        <v>0</v>
      </c>
      <c r="Y265" s="561">
        <f>IFERROR(SUM(Y260:Y263),"0")</f>
        <v>0</v>
      </c>
      <c r="Z265" s="37"/>
      <c r="AA265" s="562"/>
      <c r="AB265" s="562"/>
      <c r="AC265" s="562"/>
    </row>
    <row r="266" spans="1:68" ht="16.5" customHeight="1" x14ac:dyDescent="0.25">
      <c r="A266" s="582" t="s">
        <v>429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4"/>
      <c r="AB266" s="554"/>
      <c r="AC266" s="554"/>
    </row>
    <row r="267" spans="1:68" ht="14.25" customHeight="1" x14ac:dyDescent="0.25">
      <c r="A267" s="574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5"/>
      <c r="AB267" s="555"/>
      <c r="AC267" s="555"/>
    </row>
    <row r="268" spans="1:68" ht="27" customHeight="1" x14ac:dyDescent="0.25">
      <c r="A268" s="54" t="s">
        <v>430</v>
      </c>
      <c r="B268" s="54" t="s">
        <v>431</v>
      </c>
      <c r="C268" s="31">
        <v>4301051893</v>
      </c>
      <c r="D268" s="572">
        <v>4680115886186</v>
      </c>
      <c r="E268" s="573"/>
      <c r="F268" s="558">
        <v>0.3</v>
      </c>
      <c r="G268" s="32">
        <v>6</v>
      </c>
      <c r="H268" s="558">
        <v>1.8</v>
      </c>
      <c r="I268" s="558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43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4"/>
      <c r="R268" s="564"/>
      <c r="S268" s="564"/>
      <c r="T268" s="565"/>
      <c r="U268" s="34"/>
      <c r="V268" s="34"/>
      <c r="W268" s="35" t="s">
        <v>70</v>
      </c>
      <c r="X268" s="559">
        <v>0</v>
      </c>
      <c r="Y268" s="56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432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433</v>
      </c>
      <c r="B269" s="54" t="s">
        <v>434</v>
      </c>
      <c r="C269" s="31">
        <v>4301051795</v>
      </c>
      <c r="D269" s="572">
        <v>4680115881228</v>
      </c>
      <c r="E269" s="573"/>
      <c r="F269" s="558">
        <v>0.4</v>
      </c>
      <c r="G269" s="32">
        <v>6</v>
      </c>
      <c r="H269" s="558">
        <v>2.4</v>
      </c>
      <c r="I269" s="558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4"/>
      <c r="R269" s="564"/>
      <c r="S269" s="564"/>
      <c r="T269" s="565"/>
      <c r="U269" s="34"/>
      <c r="V269" s="34"/>
      <c r="W269" s="35" t="s">
        <v>70</v>
      </c>
      <c r="X269" s="559">
        <v>140</v>
      </c>
      <c r="Y269" s="560">
        <f>IFERROR(IF(X269="",0,CEILING((X269/$H269),1)*$H269),"")</f>
        <v>141.6</v>
      </c>
      <c r="Z269" s="36">
        <f>IFERROR(IF(Y269=0,"",ROUNDUP(Y269/H269,0)*0.00651),"")</f>
        <v>0.38408999999999999</v>
      </c>
      <c r="AA269" s="56"/>
      <c r="AB269" s="57"/>
      <c r="AC269" s="319" t="s">
        <v>435</v>
      </c>
      <c r="AG269" s="64"/>
      <c r="AJ269" s="68"/>
      <c r="AK269" s="68">
        <v>0</v>
      </c>
      <c r="BB269" s="320" t="s">
        <v>1</v>
      </c>
      <c r="BM269" s="64">
        <f>IFERROR(X269*I269/H269,"0")</f>
        <v>154.70000000000002</v>
      </c>
      <c r="BN269" s="64">
        <f>IFERROR(Y269*I269/H269,"0")</f>
        <v>156.46800000000002</v>
      </c>
      <c r="BO269" s="64">
        <f>IFERROR(1/J269*(X269/H269),"0")</f>
        <v>0.32051282051282054</v>
      </c>
      <c r="BP269" s="64">
        <f>IFERROR(1/J269*(Y269/H269),"0")</f>
        <v>0.32417582417582419</v>
      </c>
    </row>
    <row r="270" spans="1:68" ht="37.5" customHeight="1" x14ac:dyDescent="0.25">
      <c r="A270" s="54" t="s">
        <v>436</v>
      </c>
      <c r="B270" s="54" t="s">
        <v>437</v>
      </c>
      <c r="C270" s="31">
        <v>4301051388</v>
      </c>
      <c r="D270" s="572">
        <v>4680115881211</v>
      </c>
      <c r="E270" s="573"/>
      <c r="F270" s="558">
        <v>0.4</v>
      </c>
      <c r="G270" s="32">
        <v>6</v>
      </c>
      <c r="H270" s="558">
        <v>2.4</v>
      </c>
      <c r="I270" s="558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5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4"/>
      <c r="R270" s="564"/>
      <c r="S270" s="564"/>
      <c r="T270" s="565"/>
      <c r="U270" s="34"/>
      <c r="V270" s="34"/>
      <c r="W270" s="35" t="s">
        <v>70</v>
      </c>
      <c r="X270" s="559">
        <v>360</v>
      </c>
      <c r="Y270" s="560">
        <f>IFERROR(IF(X270="",0,CEILING((X270/$H270),1)*$H270),"")</f>
        <v>360</v>
      </c>
      <c r="Z270" s="36">
        <f>IFERROR(IF(Y270=0,"",ROUNDUP(Y270/H270,0)*0.00651),"")</f>
        <v>0.97650000000000003</v>
      </c>
      <c r="AA270" s="56"/>
      <c r="AB270" s="57"/>
      <c r="AC270" s="321" t="s">
        <v>438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387.00000000000006</v>
      </c>
      <c r="BN270" s="64">
        <f>IFERROR(Y270*I270/H270,"0")</f>
        <v>387.00000000000006</v>
      </c>
      <c r="BO270" s="64">
        <f>IFERROR(1/J270*(X270/H270),"0")</f>
        <v>0.82417582417582425</v>
      </c>
      <c r="BP270" s="64">
        <f>IFERROR(1/J270*(Y270/H270),"0")</f>
        <v>0.82417582417582425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7" t="s">
        <v>72</v>
      </c>
      <c r="Q271" s="578"/>
      <c r="R271" s="578"/>
      <c r="S271" s="578"/>
      <c r="T271" s="578"/>
      <c r="U271" s="578"/>
      <c r="V271" s="579"/>
      <c r="W271" s="37" t="s">
        <v>73</v>
      </c>
      <c r="X271" s="561">
        <f>IFERROR(X268/H268,"0")+IFERROR(X269/H269,"0")+IFERROR(X270/H270,"0")</f>
        <v>208.33333333333334</v>
      </c>
      <c r="Y271" s="561">
        <f>IFERROR(Y268/H268,"0")+IFERROR(Y269/H269,"0")+IFERROR(Y270/H270,"0")</f>
        <v>209</v>
      </c>
      <c r="Z271" s="561">
        <f>IFERROR(IF(Z268="",0,Z268),"0")+IFERROR(IF(Z269="",0,Z269),"0")+IFERROR(IF(Z270="",0,Z270),"0")</f>
        <v>1.36059</v>
      </c>
      <c r="AA271" s="562"/>
      <c r="AB271" s="562"/>
      <c r="AC271" s="562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7" t="s">
        <v>72</v>
      </c>
      <c r="Q272" s="578"/>
      <c r="R272" s="578"/>
      <c r="S272" s="578"/>
      <c r="T272" s="578"/>
      <c r="U272" s="578"/>
      <c r="V272" s="579"/>
      <c r="W272" s="37" t="s">
        <v>70</v>
      </c>
      <c r="X272" s="561">
        <f>IFERROR(SUM(X268:X270),"0")</f>
        <v>500</v>
      </c>
      <c r="Y272" s="561">
        <f>IFERROR(SUM(Y268:Y270),"0")</f>
        <v>501.6</v>
      </c>
      <c r="Z272" s="37"/>
      <c r="AA272" s="562"/>
      <c r="AB272" s="562"/>
      <c r="AC272" s="562"/>
    </row>
    <row r="273" spans="1:68" ht="16.5" customHeight="1" x14ac:dyDescent="0.25">
      <c r="A273" s="582" t="s">
        <v>439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4"/>
      <c r="AB273" s="554"/>
      <c r="AC273" s="554"/>
    </row>
    <row r="274" spans="1:68" ht="14.25" customHeight="1" x14ac:dyDescent="0.25">
      <c r="A274" s="574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5"/>
      <c r="AB274" s="555"/>
      <c r="AC274" s="555"/>
    </row>
    <row r="275" spans="1:68" ht="27" customHeight="1" x14ac:dyDescent="0.25">
      <c r="A275" s="54" t="s">
        <v>440</v>
      </c>
      <c r="B275" s="54" t="s">
        <v>441</v>
      </c>
      <c r="C275" s="31">
        <v>4301031307</v>
      </c>
      <c r="D275" s="572">
        <v>4680115880344</v>
      </c>
      <c r="E275" s="573"/>
      <c r="F275" s="558">
        <v>0.28000000000000003</v>
      </c>
      <c r="G275" s="32">
        <v>6</v>
      </c>
      <c r="H275" s="558">
        <v>1.68</v>
      </c>
      <c r="I275" s="558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599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4"/>
      <c r="R275" s="564"/>
      <c r="S275" s="564"/>
      <c r="T275" s="565"/>
      <c r="U275" s="34"/>
      <c r="V275" s="34"/>
      <c r="W275" s="35" t="s">
        <v>70</v>
      </c>
      <c r="X275" s="559">
        <v>0</v>
      </c>
      <c r="Y275" s="560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442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7" t="s">
        <v>72</v>
      </c>
      <c r="Q276" s="578"/>
      <c r="R276" s="578"/>
      <c r="S276" s="578"/>
      <c r="T276" s="578"/>
      <c r="U276" s="578"/>
      <c r="V276" s="579"/>
      <c r="W276" s="37" t="s">
        <v>73</v>
      </c>
      <c r="X276" s="561">
        <f>IFERROR(X275/H275,"0")</f>
        <v>0</v>
      </c>
      <c r="Y276" s="561">
        <f>IFERROR(Y275/H275,"0")</f>
        <v>0</v>
      </c>
      <c r="Z276" s="561">
        <f>IFERROR(IF(Z275="",0,Z275),"0")</f>
        <v>0</v>
      </c>
      <c r="AA276" s="562"/>
      <c r="AB276" s="562"/>
      <c r="AC276" s="562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7" t="s">
        <v>72</v>
      </c>
      <c r="Q277" s="578"/>
      <c r="R277" s="578"/>
      <c r="S277" s="578"/>
      <c r="T277" s="578"/>
      <c r="U277" s="578"/>
      <c r="V277" s="579"/>
      <c r="W277" s="37" t="s">
        <v>70</v>
      </c>
      <c r="X277" s="561">
        <f>IFERROR(SUM(X275:X275),"0")</f>
        <v>0</v>
      </c>
      <c r="Y277" s="561">
        <f>IFERROR(SUM(Y275:Y275),"0")</f>
        <v>0</v>
      </c>
      <c r="Z277" s="37"/>
      <c r="AA277" s="562"/>
      <c r="AB277" s="562"/>
      <c r="AC277" s="562"/>
    </row>
    <row r="278" spans="1:68" ht="14.25" customHeight="1" x14ac:dyDescent="0.25">
      <c r="A278" s="574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5"/>
      <c r="AB278" s="555"/>
      <c r="AC278" s="555"/>
    </row>
    <row r="279" spans="1:68" ht="27" customHeight="1" x14ac:dyDescent="0.25">
      <c r="A279" s="54" t="s">
        <v>443</v>
      </c>
      <c r="B279" s="54" t="s">
        <v>444</v>
      </c>
      <c r="C279" s="31">
        <v>4301051782</v>
      </c>
      <c r="D279" s="572">
        <v>4680115884618</v>
      </c>
      <c r="E279" s="573"/>
      <c r="F279" s="558">
        <v>0.6</v>
      </c>
      <c r="G279" s="32">
        <v>6</v>
      </c>
      <c r="H279" s="558">
        <v>3.6</v>
      </c>
      <c r="I279" s="558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4"/>
      <c r="R279" s="564"/>
      <c r="S279" s="564"/>
      <c r="T279" s="565"/>
      <c r="U279" s="34"/>
      <c r="V279" s="34"/>
      <c r="W279" s="35" t="s">
        <v>70</v>
      </c>
      <c r="X279" s="559">
        <v>0</v>
      </c>
      <c r="Y279" s="560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445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7" t="s">
        <v>72</v>
      </c>
      <c r="Q280" s="578"/>
      <c r="R280" s="578"/>
      <c r="S280" s="578"/>
      <c r="T280" s="578"/>
      <c r="U280" s="578"/>
      <c r="V280" s="579"/>
      <c r="W280" s="37" t="s">
        <v>73</v>
      </c>
      <c r="X280" s="561">
        <f>IFERROR(X279/H279,"0")</f>
        <v>0</v>
      </c>
      <c r="Y280" s="561">
        <f>IFERROR(Y279/H279,"0")</f>
        <v>0</v>
      </c>
      <c r="Z280" s="561">
        <f>IFERROR(IF(Z279="",0,Z279),"0")</f>
        <v>0</v>
      </c>
      <c r="AA280" s="562"/>
      <c r="AB280" s="562"/>
      <c r="AC280" s="562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7" t="s">
        <v>72</v>
      </c>
      <c r="Q281" s="578"/>
      <c r="R281" s="578"/>
      <c r="S281" s="578"/>
      <c r="T281" s="578"/>
      <c r="U281" s="578"/>
      <c r="V281" s="579"/>
      <c r="W281" s="37" t="s">
        <v>70</v>
      </c>
      <c r="X281" s="561">
        <f>IFERROR(SUM(X279:X279),"0")</f>
        <v>0</v>
      </c>
      <c r="Y281" s="561">
        <f>IFERROR(SUM(Y279:Y279),"0")</f>
        <v>0</v>
      </c>
      <c r="Z281" s="37"/>
      <c r="AA281" s="562"/>
      <c r="AB281" s="562"/>
      <c r="AC281" s="562"/>
    </row>
    <row r="282" spans="1:68" ht="16.5" customHeight="1" x14ac:dyDescent="0.25">
      <c r="A282" s="582" t="s">
        <v>446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4"/>
      <c r="AB282" s="554"/>
      <c r="AC282" s="554"/>
    </row>
    <row r="283" spans="1:68" ht="14.25" customHeight="1" x14ac:dyDescent="0.25">
      <c r="A283" s="574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5"/>
      <c r="AB283" s="555"/>
      <c r="AC283" s="555"/>
    </row>
    <row r="284" spans="1:68" ht="27" customHeight="1" x14ac:dyDescent="0.25">
      <c r="A284" s="54" t="s">
        <v>447</v>
      </c>
      <c r="B284" s="54" t="s">
        <v>448</v>
      </c>
      <c r="C284" s="31">
        <v>4301011662</v>
      </c>
      <c r="D284" s="572">
        <v>4680115883703</v>
      </c>
      <c r="E284" s="573"/>
      <c r="F284" s="558">
        <v>1.35</v>
      </c>
      <c r="G284" s="32">
        <v>8</v>
      </c>
      <c r="H284" s="558">
        <v>10.8</v>
      </c>
      <c r="I284" s="558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0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4"/>
      <c r="R284" s="564"/>
      <c r="S284" s="564"/>
      <c r="T284" s="565"/>
      <c r="U284" s="34"/>
      <c r="V284" s="34"/>
      <c r="W284" s="35" t="s">
        <v>70</v>
      </c>
      <c r="X284" s="559">
        <v>0</v>
      </c>
      <c r="Y284" s="560">
        <f>IFERROR(IF(X284="",0,CEILING((X284/$H284),1)*$H284),"")</f>
        <v>0</v>
      </c>
      <c r="Z284" s="36" t="str">
        <f>IFERROR(IF(Y284=0,"",ROUNDUP(Y284/H284,0)*0.01898),"")</f>
        <v/>
      </c>
      <c r="AA284" s="56" t="s">
        <v>449</v>
      </c>
      <c r="AB284" s="57"/>
      <c r="AC284" s="327" t="s">
        <v>450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7" t="s">
        <v>72</v>
      </c>
      <c r="Q285" s="578"/>
      <c r="R285" s="578"/>
      <c r="S285" s="578"/>
      <c r="T285" s="578"/>
      <c r="U285" s="578"/>
      <c r="V285" s="579"/>
      <c r="W285" s="37" t="s">
        <v>73</v>
      </c>
      <c r="X285" s="561">
        <f>IFERROR(X284/H284,"0")</f>
        <v>0</v>
      </c>
      <c r="Y285" s="561">
        <f>IFERROR(Y284/H284,"0")</f>
        <v>0</v>
      </c>
      <c r="Z285" s="561">
        <f>IFERROR(IF(Z284="",0,Z284),"0")</f>
        <v>0</v>
      </c>
      <c r="AA285" s="562"/>
      <c r="AB285" s="562"/>
      <c r="AC285" s="562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7" t="s">
        <v>72</v>
      </c>
      <c r="Q286" s="578"/>
      <c r="R286" s="578"/>
      <c r="S286" s="578"/>
      <c r="T286" s="578"/>
      <c r="U286" s="578"/>
      <c r="V286" s="579"/>
      <c r="W286" s="37" t="s">
        <v>70</v>
      </c>
      <c r="X286" s="561">
        <f>IFERROR(SUM(X284:X284),"0")</f>
        <v>0</v>
      </c>
      <c r="Y286" s="561">
        <f>IFERROR(SUM(Y284:Y284),"0")</f>
        <v>0</v>
      </c>
      <c r="Z286" s="37"/>
      <c r="AA286" s="562"/>
      <c r="AB286" s="562"/>
      <c r="AC286" s="562"/>
    </row>
    <row r="287" spans="1:68" ht="16.5" customHeight="1" x14ac:dyDescent="0.25">
      <c r="A287" s="582" t="s">
        <v>451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4"/>
      <c r="AB287" s="554"/>
      <c r="AC287" s="554"/>
    </row>
    <row r="288" spans="1:68" ht="14.25" customHeight="1" x14ac:dyDescent="0.25">
      <c r="A288" s="574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5"/>
      <c r="AB288" s="555"/>
      <c r="AC288" s="555"/>
    </row>
    <row r="289" spans="1:68" ht="27" customHeight="1" x14ac:dyDescent="0.25">
      <c r="A289" s="54" t="s">
        <v>452</v>
      </c>
      <c r="B289" s="54" t="s">
        <v>453</v>
      </c>
      <c r="C289" s="31">
        <v>4301012024</v>
      </c>
      <c r="D289" s="572">
        <v>4680115885615</v>
      </c>
      <c r="E289" s="573"/>
      <c r="F289" s="558">
        <v>1.35</v>
      </c>
      <c r="G289" s="32">
        <v>8</v>
      </c>
      <c r="H289" s="558">
        <v>10.8</v>
      </c>
      <c r="I289" s="558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698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4"/>
      <c r="R289" s="564"/>
      <c r="S289" s="564"/>
      <c r="T289" s="565"/>
      <c r="U289" s="34"/>
      <c r="V289" s="34"/>
      <c r="W289" s="35" t="s">
        <v>70</v>
      </c>
      <c r="X289" s="559">
        <v>0</v>
      </c>
      <c r="Y289" s="560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454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455</v>
      </c>
      <c r="B290" s="54" t="s">
        <v>456</v>
      </c>
      <c r="C290" s="31">
        <v>4301012016</v>
      </c>
      <c r="D290" s="572">
        <v>4680115885554</v>
      </c>
      <c r="E290" s="573"/>
      <c r="F290" s="558">
        <v>1.35</v>
      </c>
      <c r="G290" s="32">
        <v>8</v>
      </c>
      <c r="H290" s="558">
        <v>10.8</v>
      </c>
      <c r="I290" s="558">
        <v>11.234999999999999</v>
      </c>
      <c r="J290" s="32">
        <v>64</v>
      </c>
      <c r="K290" s="32" t="s">
        <v>106</v>
      </c>
      <c r="L290" s="32" t="s">
        <v>457</v>
      </c>
      <c r="M290" s="33" t="s">
        <v>78</v>
      </c>
      <c r="N290" s="33"/>
      <c r="O290" s="32">
        <v>55</v>
      </c>
      <c r="P290" s="597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4"/>
      <c r="R290" s="564"/>
      <c r="S290" s="564"/>
      <c r="T290" s="565"/>
      <c r="U290" s="34"/>
      <c r="V290" s="34"/>
      <c r="W290" s="35" t="s">
        <v>70</v>
      </c>
      <c r="X290" s="559">
        <v>0</v>
      </c>
      <c r="Y290" s="560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458</v>
      </c>
      <c r="AG290" s="64"/>
      <c r="AJ290" s="68" t="s">
        <v>459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455</v>
      </c>
      <c r="B291" s="54" t="s">
        <v>460</v>
      </c>
      <c r="C291" s="31">
        <v>4301011911</v>
      </c>
      <c r="D291" s="572">
        <v>4680115885554</v>
      </c>
      <c r="E291" s="573"/>
      <c r="F291" s="558">
        <v>1.35</v>
      </c>
      <c r="G291" s="32">
        <v>8</v>
      </c>
      <c r="H291" s="558">
        <v>10.8</v>
      </c>
      <c r="I291" s="558">
        <v>11.28</v>
      </c>
      <c r="J291" s="32">
        <v>48</v>
      </c>
      <c r="K291" s="32" t="s">
        <v>106</v>
      </c>
      <c r="L291" s="32"/>
      <c r="M291" s="33" t="s">
        <v>461</v>
      </c>
      <c r="N291" s="33"/>
      <c r="O291" s="32">
        <v>55</v>
      </c>
      <c r="P291" s="866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4"/>
      <c r="R291" s="564"/>
      <c r="S291" s="564"/>
      <c r="T291" s="565"/>
      <c r="U291" s="34"/>
      <c r="V291" s="34"/>
      <c r="W291" s="35" t="s">
        <v>70</v>
      </c>
      <c r="X291" s="559">
        <v>0</v>
      </c>
      <c r="Y291" s="560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462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463</v>
      </c>
      <c r="B292" s="54" t="s">
        <v>464</v>
      </c>
      <c r="C292" s="31">
        <v>4301011858</v>
      </c>
      <c r="D292" s="572">
        <v>4680115885646</v>
      </c>
      <c r="E292" s="573"/>
      <c r="F292" s="558">
        <v>1.35</v>
      </c>
      <c r="G292" s="32">
        <v>8</v>
      </c>
      <c r="H292" s="558">
        <v>10.8</v>
      </c>
      <c r="I292" s="558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4"/>
      <c r="R292" s="564"/>
      <c r="S292" s="564"/>
      <c r="T292" s="565"/>
      <c r="U292" s="34"/>
      <c r="V292" s="34"/>
      <c r="W292" s="35" t="s">
        <v>70</v>
      </c>
      <c r="X292" s="559">
        <v>0</v>
      </c>
      <c r="Y292" s="560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465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466</v>
      </c>
      <c r="B293" s="54" t="s">
        <v>467</v>
      </c>
      <c r="C293" s="31">
        <v>4301011857</v>
      </c>
      <c r="D293" s="572">
        <v>4680115885622</v>
      </c>
      <c r="E293" s="573"/>
      <c r="F293" s="558">
        <v>0.4</v>
      </c>
      <c r="G293" s="32">
        <v>10</v>
      </c>
      <c r="H293" s="558">
        <v>4</v>
      </c>
      <c r="I293" s="558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3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4"/>
      <c r="R293" s="564"/>
      <c r="S293" s="564"/>
      <c r="T293" s="565"/>
      <c r="U293" s="34"/>
      <c r="V293" s="34"/>
      <c r="W293" s="35" t="s">
        <v>70</v>
      </c>
      <c r="X293" s="559">
        <v>0</v>
      </c>
      <c r="Y293" s="560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454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468</v>
      </c>
      <c r="B294" s="54" t="s">
        <v>469</v>
      </c>
      <c r="C294" s="31">
        <v>4301011859</v>
      </c>
      <c r="D294" s="572">
        <v>4680115885608</v>
      </c>
      <c r="E294" s="573"/>
      <c r="F294" s="558">
        <v>0.4</v>
      </c>
      <c r="G294" s="32">
        <v>10</v>
      </c>
      <c r="H294" s="558">
        <v>4</v>
      </c>
      <c r="I294" s="558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9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4"/>
      <c r="R294" s="564"/>
      <c r="S294" s="564"/>
      <c r="T294" s="565"/>
      <c r="U294" s="34"/>
      <c r="V294" s="34"/>
      <c r="W294" s="35" t="s">
        <v>70</v>
      </c>
      <c r="X294" s="559">
        <v>0</v>
      </c>
      <c r="Y294" s="560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470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7" t="s">
        <v>72</v>
      </c>
      <c r="Q295" s="578"/>
      <c r="R295" s="578"/>
      <c r="S295" s="578"/>
      <c r="T295" s="578"/>
      <c r="U295" s="578"/>
      <c r="V295" s="579"/>
      <c r="W295" s="37" t="s">
        <v>73</v>
      </c>
      <c r="X295" s="561">
        <f>IFERROR(X289/H289,"0")+IFERROR(X290/H290,"0")+IFERROR(X291/H291,"0")+IFERROR(X292/H292,"0")+IFERROR(X293/H293,"0")+IFERROR(X294/H294,"0")</f>
        <v>0</v>
      </c>
      <c r="Y295" s="561">
        <f>IFERROR(Y289/H289,"0")+IFERROR(Y290/H290,"0")+IFERROR(Y291/H291,"0")+IFERROR(Y292/H292,"0")+IFERROR(Y293/H293,"0")+IFERROR(Y294/H294,"0")</f>
        <v>0</v>
      </c>
      <c r="Z295" s="561">
        <f>IFERROR(IF(Z289="",0,Z289),"0")+IFERROR(IF(Z290="",0,Z290),"0")+IFERROR(IF(Z291="",0,Z291),"0")+IFERROR(IF(Z292="",0,Z292),"0")+IFERROR(IF(Z293="",0,Z293),"0")+IFERROR(IF(Z294="",0,Z294),"0")</f>
        <v>0</v>
      </c>
      <c r="AA295" s="562"/>
      <c r="AB295" s="562"/>
      <c r="AC295" s="562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7" t="s">
        <v>72</v>
      </c>
      <c r="Q296" s="578"/>
      <c r="R296" s="578"/>
      <c r="S296" s="578"/>
      <c r="T296" s="578"/>
      <c r="U296" s="578"/>
      <c r="V296" s="579"/>
      <c r="W296" s="37" t="s">
        <v>70</v>
      </c>
      <c r="X296" s="561">
        <f>IFERROR(SUM(X289:X294),"0")</f>
        <v>0</v>
      </c>
      <c r="Y296" s="561">
        <f>IFERROR(SUM(Y289:Y294),"0")</f>
        <v>0</v>
      </c>
      <c r="Z296" s="37"/>
      <c r="AA296" s="562"/>
      <c r="AB296" s="562"/>
      <c r="AC296" s="562"/>
    </row>
    <row r="297" spans="1:68" ht="14.25" customHeight="1" x14ac:dyDescent="0.25">
      <c r="A297" s="574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5"/>
      <c r="AB297" s="555"/>
      <c r="AC297" s="555"/>
    </row>
    <row r="298" spans="1:68" ht="27" customHeight="1" x14ac:dyDescent="0.25">
      <c r="A298" s="54" t="s">
        <v>471</v>
      </c>
      <c r="B298" s="54" t="s">
        <v>472</v>
      </c>
      <c r="C298" s="31">
        <v>4301030878</v>
      </c>
      <c r="D298" s="572">
        <v>4607091387193</v>
      </c>
      <c r="E298" s="573"/>
      <c r="F298" s="558">
        <v>0.7</v>
      </c>
      <c r="G298" s="32">
        <v>6</v>
      </c>
      <c r="H298" s="558">
        <v>4.2</v>
      </c>
      <c r="I298" s="558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4"/>
      <c r="R298" s="564"/>
      <c r="S298" s="564"/>
      <c r="T298" s="565"/>
      <c r="U298" s="34"/>
      <c r="V298" s="34"/>
      <c r="W298" s="35" t="s">
        <v>70</v>
      </c>
      <c r="X298" s="559">
        <v>0</v>
      </c>
      <c r="Y298" s="560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473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474</v>
      </c>
      <c r="B299" s="54" t="s">
        <v>475</v>
      </c>
      <c r="C299" s="31">
        <v>4301031153</v>
      </c>
      <c r="D299" s="572">
        <v>4607091387230</v>
      </c>
      <c r="E299" s="573"/>
      <c r="F299" s="558">
        <v>0.7</v>
      </c>
      <c r="G299" s="32">
        <v>6</v>
      </c>
      <c r="H299" s="558">
        <v>4.2</v>
      </c>
      <c r="I299" s="558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4"/>
      <c r="R299" s="564"/>
      <c r="S299" s="564"/>
      <c r="T299" s="565"/>
      <c r="U299" s="34"/>
      <c r="V299" s="34"/>
      <c r="W299" s="35" t="s">
        <v>70</v>
      </c>
      <c r="X299" s="559">
        <v>0</v>
      </c>
      <c r="Y299" s="560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476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477</v>
      </c>
      <c r="B300" s="54" t="s">
        <v>478</v>
      </c>
      <c r="C300" s="31">
        <v>4301031154</v>
      </c>
      <c r="D300" s="572">
        <v>4607091387292</v>
      </c>
      <c r="E300" s="573"/>
      <c r="F300" s="558">
        <v>0.73</v>
      </c>
      <c r="G300" s="32">
        <v>6</v>
      </c>
      <c r="H300" s="558">
        <v>4.38</v>
      </c>
      <c r="I300" s="558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89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4"/>
      <c r="R300" s="564"/>
      <c r="S300" s="564"/>
      <c r="T300" s="565"/>
      <c r="U300" s="34"/>
      <c r="V300" s="34"/>
      <c r="W300" s="35" t="s">
        <v>70</v>
      </c>
      <c r="X300" s="559">
        <v>0</v>
      </c>
      <c r="Y300" s="560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479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480</v>
      </c>
      <c r="B301" s="54" t="s">
        <v>481</v>
      </c>
      <c r="C301" s="31">
        <v>4301031152</v>
      </c>
      <c r="D301" s="572">
        <v>4607091387285</v>
      </c>
      <c r="E301" s="573"/>
      <c r="F301" s="558">
        <v>0.35</v>
      </c>
      <c r="G301" s="32">
        <v>6</v>
      </c>
      <c r="H301" s="558">
        <v>2.1</v>
      </c>
      <c r="I301" s="558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2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4"/>
      <c r="R301" s="564"/>
      <c r="S301" s="564"/>
      <c r="T301" s="565"/>
      <c r="U301" s="34"/>
      <c r="V301" s="34"/>
      <c r="W301" s="35" t="s">
        <v>70</v>
      </c>
      <c r="X301" s="559">
        <v>0</v>
      </c>
      <c r="Y301" s="560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476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482</v>
      </c>
      <c r="B302" s="54" t="s">
        <v>483</v>
      </c>
      <c r="C302" s="31">
        <v>4301031305</v>
      </c>
      <c r="D302" s="572">
        <v>4607091389845</v>
      </c>
      <c r="E302" s="573"/>
      <c r="F302" s="558">
        <v>0.35</v>
      </c>
      <c r="G302" s="32">
        <v>6</v>
      </c>
      <c r="H302" s="558">
        <v>2.1</v>
      </c>
      <c r="I302" s="558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4"/>
      <c r="R302" s="564"/>
      <c r="S302" s="564"/>
      <c r="T302" s="565"/>
      <c r="U302" s="34"/>
      <c r="V302" s="34"/>
      <c r="W302" s="35" t="s">
        <v>70</v>
      </c>
      <c r="X302" s="559">
        <v>0</v>
      </c>
      <c r="Y302" s="560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484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485</v>
      </c>
      <c r="B303" s="54" t="s">
        <v>486</v>
      </c>
      <c r="C303" s="31">
        <v>4301031306</v>
      </c>
      <c r="D303" s="572">
        <v>4680115882881</v>
      </c>
      <c r="E303" s="573"/>
      <c r="F303" s="558">
        <v>0.28000000000000003</v>
      </c>
      <c r="G303" s="32">
        <v>6</v>
      </c>
      <c r="H303" s="558">
        <v>1.68</v>
      </c>
      <c r="I303" s="558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0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4"/>
      <c r="R303" s="564"/>
      <c r="S303" s="564"/>
      <c r="T303" s="565"/>
      <c r="U303" s="34"/>
      <c r="V303" s="34"/>
      <c r="W303" s="35" t="s">
        <v>70</v>
      </c>
      <c r="X303" s="559">
        <v>0</v>
      </c>
      <c r="Y303" s="560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484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487</v>
      </c>
      <c r="B304" s="54" t="s">
        <v>488</v>
      </c>
      <c r="C304" s="31">
        <v>4301031066</v>
      </c>
      <c r="D304" s="572">
        <v>4607091383836</v>
      </c>
      <c r="E304" s="573"/>
      <c r="F304" s="558">
        <v>0.3</v>
      </c>
      <c r="G304" s="32">
        <v>6</v>
      </c>
      <c r="H304" s="558">
        <v>1.8</v>
      </c>
      <c r="I304" s="558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49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4"/>
      <c r="R304" s="564"/>
      <c r="S304" s="564"/>
      <c r="T304" s="565"/>
      <c r="U304" s="34"/>
      <c r="V304" s="34"/>
      <c r="W304" s="35" t="s">
        <v>70</v>
      </c>
      <c r="X304" s="559">
        <v>15</v>
      </c>
      <c r="Y304" s="560">
        <f t="shared" si="42"/>
        <v>16.2</v>
      </c>
      <c r="Z304" s="36">
        <f>IFERROR(IF(Y304=0,"",ROUNDUP(Y304/H304,0)*0.00651),"")</f>
        <v>5.8590000000000003E-2</v>
      </c>
      <c r="AA304" s="56"/>
      <c r="AB304" s="57"/>
      <c r="AC304" s="353" t="s">
        <v>489</v>
      </c>
      <c r="AG304" s="64"/>
      <c r="AJ304" s="68"/>
      <c r="AK304" s="68">
        <v>0</v>
      </c>
      <c r="BB304" s="354" t="s">
        <v>1</v>
      </c>
      <c r="BM304" s="64">
        <f t="shared" si="43"/>
        <v>16.900000000000002</v>
      </c>
      <c r="BN304" s="64">
        <f t="shared" si="44"/>
        <v>18.251999999999999</v>
      </c>
      <c r="BO304" s="64">
        <f t="shared" si="45"/>
        <v>4.5787545787545791E-2</v>
      </c>
      <c r="BP304" s="64">
        <f t="shared" si="46"/>
        <v>4.9450549450549455E-2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7" t="s">
        <v>72</v>
      </c>
      <c r="Q305" s="578"/>
      <c r="R305" s="578"/>
      <c r="S305" s="578"/>
      <c r="T305" s="578"/>
      <c r="U305" s="578"/>
      <c r="V305" s="579"/>
      <c r="W305" s="37" t="s">
        <v>73</v>
      </c>
      <c r="X305" s="561">
        <f>IFERROR(X298/H298,"0")+IFERROR(X299/H299,"0")+IFERROR(X300/H300,"0")+IFERROR(X301/H301,"0")+IFERROR(X302/H302,"0")+IFERROR(X303/H303,"0")+IFERROR(X304/H304,"0")</f>
        <v>8.3333333333333339</v>
      </c>
      <c r="Y305" s="561">
        <f>IFERROR(Y298/H298,"0")+IFERROR(Y299/H299,"0")+IFERROR(Y300/H300,"0")+IFERROR(Y301/H301,"0")+IFERROR(Y302/H302,"0")+IFERROR(Y303/H303,"0")+IFERROR(Y304/H304,"0")</f>
        <v>9</v>
      </c>
      <c r="Z305" s="561">
        <f>IFERROR(IF(Z298="",0,Z298),"0")+IFERROR(IF(Z299="",0,Z299),"0")+IFERROR(IF(Z300="",0,Z300),"0")+IFERROR(IF(Z301="",0,Z301),"0")+IFERROR(IF(Z302="",0,Z302),"0")+IFERROR(IF(Z303="",0,Z303),"0")+IFERROR(IF(Z304="",0,Z304),"0")</f>
        <v>5.8590000000000003E-2</v>
      </c>
      <c r="AA305" s="562"/>
      <c r="AB305" s="562"/>
      <c r="AC305" s="562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7" t="s">
        <v>72</v>
      </c>
      <c r="Q306" s="578"/>
      <c r="R306" s="578"/>
      <c r="S306" s="578"/>
      <c r="T306" s="578"/>
      <c r="U306" s="578"/>
      <c r="V306" s="579"/>
      <c r="W306" s="37" t="s">
        <v>70</v>
      </c>
      <c r="X306" s="561">
        <f>IFERROR(SUM(X298:X304),"0")</f>
        <v>15</v>
      </c>
      <c r="Y306" s="561">
        <f>IFERROR(SUM(Y298:Y304),"0")</f>
        <v>16.2</v>
      </c>
      <c r="Z306" s="37"/>
      <c r="AA306" s="562"/>
      <c r="AB306" s="562"/>
      <c r="AC306" s="562"/>
    </row>
    <row r="307" spans="1:68" ht="14.25" customHeight="1" x14ac:dyDescent="0.25">
      <c r="A307" s="574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5"/>
      <c r="AB307" s="555"/>
      <c r="AC307" s="555"/>
    </row>
    <row r="308" spans="1:68" ht="27" customHeight="1" x14ac:dyDescent="0.25">
      <c r="A308" s="54" t="s">
        <v>490</v>
      </c>
      <c r="B308" s="54" t="s">
        <v>491</v>
      </c>
      <c r="C308" s="31">
        <v>4301051100</v>
      </c>
      <c r="D308" s="572">
        <v>4607091387766</v>
      </c>
      <c r="E308" s="573"/>
      <c r="F308" s="558">
        <v>1.3</v>
      </c>
      <c r="G308" s="32">
        <v>6</v>
      </c>
      <c r="H308" s="558">
        <v>7.8</v>
      </c>
      <c r="I308" s="558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4"/>
      <c r="R308" s="564"/>
      <c r="S308" s="564"/>
      <c r="T308" s="565"/>
      <c r="U308" s="34"/>
      <c r="V308" s="34"/>
      <c r="W308" s="35" t="s">
        <v>70</v>
      </c>
      <c r="X308" s="559">
        <v>0</v>
      </c>
      <c r="Y308" s="56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492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493</v>
      </c>
      <c r="B309" s="54" t="s">
        <v>494</v>
      </c>
      <c r="C309" s="31">
        <v>4301051818</v>
      </c>
      <c r="D309" s="572">
        <v>4607091387957</v>
      </c>
      <c r="E309" s="573"/>
      <c r="F309" s="558">
        <v>1.3</v>
      </c>
      <c r="G309" s="32">
        <v>6</v>
      </c>
      <c r="H309" s="558">
        <v>7.8</v>
      </c>
      <c r="I309" s="558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4"/>
      <c r="R309" s="564"/>
      <c r="S309" s="564"/>
      <c r="T309" s="565"/>
      <c r="U309" s="34"/>
      <c r="V309" s="34"/>
      <c r="W309" s="35" t="s">
        <v>70</v>
      </c>
      <c r="X309" s="559">
        <v>0</v>
      </c>
      <c r="Y309" s="560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495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496</v>
      </c>
      <c r="B310" s="54" t="s">
        <v>497</v>
      </c>
      <c r="C310" s="31">
        <v>4301051819</v>
      </c>
      <c r="D310" s="572">
        <v>4607091387964</v>
      </c>
      <c r="E310" s="573"/>
      <c r="F310" s="558">
        <v>1.35</v>
      </c>
      <c r="G310" s="32">
        <v>6</v>
      </c>
      <c r="H310" s="558">
        <v>8.1</v>
      </c>
      <c r="I310" s="558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4"/>
      <c r="R310" s="564"/>
      <c r="S310" s="564"/>
      <c r="T310" s="565"/>
      <c r="U310" s="34"/>
      <c r="V310" s="34"/>
      <c r="W310" s="35" t="s">
        <v>70</v>
      </c>
      <c r="X310" s="559">
        <v>0</v>
      </c>
      <c r="Y310" s="560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498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499</v>
      </c>
      <c r="B311" s="54" t="s">
        <v>500</v>
      </c>
      <c r="C311" s="31">
        <v>4301051734</v>
      </c>
      <c r="D311" s="572">
        <v>4680115884588</v>
      </c>
      <c r="E311" s="573"/>
      <c r="F311" s="558">
        <v>0.5</v>
      </c>
      <c r="G311" s="32">
        <v>6</v>
      </c>
      <c r="H311" s="558">
        <v>3</v>
      </c>
      <c r="I311" s="558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2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4"/>
      <c r="R311" s="564"/>
      <c r="S311" s="564"/>
      <c r="T311" s="565"/>
      <c r="U311" s="34"/>
      <c r="V311" s="34"/>
      <c r="W311" s="35" t="s">
        <v>70</v>
      </c>
      <c r="X311" s="559">
        <v>0</v>
      </c>
      <c r="Y311" s="560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501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502</v>
      </c>
      <c r="B312" s="54" t="s">
        <v>503</v>
      </c>
      <c r="C312" s="31">
        <v>4301051578</v>
      </c>
      <c r="D312" s="572">
        <v>4607091387513</v>
      </c>
      <c r="E312" s="573"/>
      <c r="F312" s="558">
        <v>0.45</v>
      </c>
      <c r="G312" s="32">
        <v>6</v>
      </c>
      <c r="H312" s="558">
        <v>2.7</v>
      </c>
      <c r="I312" s="558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4"/>
      <c r="R312" s="564"/>
      <c r="S312" s="564"/>
      <c r="T312" s="565"/>
      <c r="U312" s="34"/>
      <c r="V312" s="34"/>
      <c r="W312" s="35" t="s">
        <v>70</v>
      </c>
      <c r="X312" s="559">
        <v>0</v>
      </c>
      <c r="Y312" s="560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504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7" t="s">
        <v>72</v>
      </c>
      <c r="Q313" s="578"/>
      <c r="R313" s="578"/>
      <c r="S313" s="578"/>
      <c r="T313" s="578"/>
      <c r="U313" s="578"/>
      <c r="V313" s="579"/>
      <c r="W313" s="37" t="s">
        <v>73</v>
      </c>
      <c r="X313" s="561">
        <f>IFERROR(X308/H308,"0")+IFERROR(X309/H309,"0")+IFERROR(X310/H310,"0")+IFERROR(X311/H311,"0")+IFERROR(X312/H312,"0")</f>
        <v>0</v>
      </c>
      <c r="Y313" s="561">
        <f>IFERROR(Y308/H308,"0")+IFERROR(Y309/H309,"0")+IFERROR(Y310/H310,"0")+IFERROR(Y311/H311,"0")+IFERROR(Y312/H312,"0")</f>
        <v>0</v>
      </c>
      <c r="Z313" s="561">
        <f>IFERROR(IF(Z308="",0,Z308),"0")+IFERROR(IF(Z309="",0,Z309),"0")+IFERROR(IF(Z310="",0,Z310),"0")+IFERROR(IF(Z311="",0,Z311),"0")+IFERROR(IF(Z312="",0,Z312),"0")</f>
        <v>0</v>
      </c>
      <c r="AA313" s="562"/>
      <c r="AB313" s="562"/>
      <c r="AC313" s="562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7" t="s">
        <v>72</v>
      </c>
      <c r="Q314" s="578"/>
      <c r="R314" s="578"/>
      <c r="S314" s="578"/>
      <c r="T314" s="578"/>
      <c r="U314" s="578"/>
      <c r="V314" s="579"/>
      <c r="W314" s="37" t="s">
        <v>70</v>
      </c>
      <c r="X314" s="561">
        <f>IFERROR(SUM(X308:X312),"0")</f>
        <v>0</v>
      </c>
      <c r="Y314" s="561">
        <f>IFERROR(SUM(Y308:Y312),"0")</f>
        <v>0</v>
      </c>
      <c r="Z314" s="37"/>
      <c r="AA314" s="562"/>
      <c r="AB314" s="562"/>
      <c r="AC314" s="562"/>
    </row>
    <row r="315" spans="1:68" ht="14.25" customHeight="1" x14ac:dyDescent="0.25">
      <c r="A315" s="574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5"/>
      <c r="AB315" s="555"/>
      <c r="AC315" s="555"/>
    </row>
    <row r="316" spans="1:68" ht="27" customHeight="1" x14ac:dyDescent="0.25">
      <c r="A316" s="54" t="s">
        <v>505</v>
      </c>
      <c r="B316" s="54" t="s">
        <v>506</v>
      </c>
      <c r="C316" s="31">
        <v>4301060387</v>
      </c>
      <c r="D316" s="572">
        <v>4607091380880</v>
      </c>
      <c r="E316" s="573"/>
      <c r="F316" s="558">
        <v>1.4</v>
      </c>
      <c r="G316" s="32">
        <v>6</v>
      </c>
      <c r="H316" s="558">
        <v>8.4</v>
      </c>
      <c r="I316" s="558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1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4"/>
      <c r="R316" s="564"/>
      <c r="S316" s="564"/>
      <c r="T316" s="565"/>
      <c r="U316" s="34"/>
      <c r="V316" s="34"/>
      <c r="W316" s="35" t="s">
        <v>70</v>
      </c>
      <c r="X316" s="559">
        <v>0</v>
      </c>
      <c r="Y316" s="56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507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508</v>
      </c>
      <c r="B317" s="54" t="s">
        <v>509</v>
      </c>
      <c r="C317" s="31">
        <v>4301060406</v>
      </c>
      <c r="D317" s="572">
        <v>4607091384482</v>
      </c>
      <c r="E317" s="573"/>
      <c r="F317" s="558">
        <v>1.3</v>
      </c>
      <c r="G317" s="32">
        <v>6</v>
      </c>
      <c r="H317" s="558">
        <v>7.8</v>
      </c>
      <c r="I317" s="558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4"/>
      <c r="R317" s="564"/>
      <c r="S317" s="564"/>
      <c r="T317" s="565"/>
      <c r="U317" s="34"/>
      <c r="V317" s="34"/>
      <c r="W317" s="35" t="s">
        <v>70</v>
      </c>
      <c r="X317" s="559">
        <v>120</v>
      </c>
      <c r="Y317" s="560">
        <f>IFERROR(IF(X317="",0,CEILING((X317/$H317),1)*$H317),"")</f>
        <v>124.8</v>
      </c>
      <c r="Z317" s="36">
        <f>IFERROR(IF(Y317=0,"",ROUNDUP(Y317/H317,0)*0.01898),"")</f>
        <v>0.30368000000000001</v>
      </c>
      <c r="AA317" s="56"/>
      <c r="AB317" s="57"/>
      <c r="AC317" s="367" t="s">
        <v>510</v>
      </c>
      <c r="AG317" s="64"/>
      <c r="AJ317" s="68"/>
      <c r="AK317" s="68">
        <v>0</v>
      </c>
      <c r="BB317" s="368" t="s">
        <v>1</v>
      </c>
      <c r="BM317" s="64">
        <f>IFERROR(X317*I317/H317,"0")</f>
        <v>127.9846153846154</v>
      </c>
      <c r="BN317" s="64">
        <f>IFERROR(Y317*I317/H317,"0")</f>
        <v>133.10400000000001</v>
      </c>
      <c r="BO317" s="64">
        <f>IFERROR(1/J317*(X317/H317),"0")</f>
        <v>0.24038461538461539</v>
      </c>
      <c r="BP317" s="64">
        <f>IFERROR(1/J317*(Y317/H317),"0")</f>
        <v>0.25</v>
      </c>
    </row>
    <row r="318" spans="1:68" ht="16.5" customHeight="1" x14ac:dyDescent="0.25">
      <c r="A318" s="54" t="s">
        <v>511</v>
      </c>
      <c r="B318" s="54" t="s">
        <v>512</v>
      </c>
      <c r="C318" s="31">
        <v>4301060484</v>
      </c>
      <c r="D318" s="572">
        <v>4607091380897</v>
      </c>
      <c r="E318" s="573"/>
      <c r="F318" s="558">
        <v>1.4</v>
      </c>
      <c r="G318" s="32">
        <v>6</v>
      </c>
      <c r="H318" s="558">
        <v>8.4</v>
      </c>
      <c r="I318" s="558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4"/>
      <c r="R318" s="564"/>
      <c r="S318" s="564"/>
      <c r="T318" s="565"/>
      <c r="U318" s="34"/>
      <c r="V318" s="34"/>
      <c r="W318" s="35" t="s">
        <v>70</v>
      </c>
      <c r="X318" s="559">
        <v>30</v>
      </c>
      <c r="Y318" s="560">
        <f>IFERROR(IF(X318="",0,CEILING((X318/$H318),1)*$H318),"")</f>
        <v>33.6</v>
      </c>
      <c r="Z318" s="36">
        <f>IFERROR(IF(Y318=0,"",ROUNDUP(Y318/H318,0)*0.01898),"")</f>
        <v>7.5920000000000001E-2</v>
      </c>
      <c r="AA318" s="56"/>
      <c r="AB318" s="57"/>
      <c r="AC318" s="369" t="s">
        <v>513</v>
      </c>
      <c r="AG318" s="64"/>
      <c r="AJ318" s="68"/>
      <c r="AK318" s="68">
        <v>0</v>
      </c>
      <c r="BB318" s="370" t="s">
        <v>1</v>
      </c>
      <c r="BM318" s="64">
        <f>IFERROR(X318*I318/H318,"0")</f>
        <v>31.853571428571428</v>
      </c>
      <c r="BN318" s="64">
        <f>IFERROR(Y318*I318/H318,"0")</f>
        <v>35.676000000000002</v>
      </c>
      <c r="BO318" s="64">
        <f>IFERROR(1/J318*(X318/H318),"0")</f>
        <v>5.5803571428571425E-2</v>
      </c>
      <c r="BP318" s="64">
        <f>IFERROR(1/J318*(Y318/H318),"0")</f>
        <v>6.25E-2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7" t="s">
        <v>72</v>
      </c>
      <c r="Q319" s="578"/>
      <c r="R319" s="578"/>
      <c r="S319" s="578"/>
      <c r="T319" s="578"/>
      <c r="U319" s="578"/>
      <c r="V319" s="579"/>
      <c r="W319" s="37" t="s">
        <v>73</v>
      </c>
      <c r="X319" s="561">
        <f>IFERROR(X316/H316,"0")+IFERROR(X317/H317,"0")+IFERROR(X318/H318,"0")</f>
        <v>18.956043956043956</v>
      </c>
      <c r="Y319" s="561">
        <f>IFERROR(Y316/H316,"0")+IFERROR(Y317/H317,"0")+IFERROR(Y318/H318,"0")</f>
        <v>20</v>
      </c>
      <c r="Z319" s="561">
        <f>IFERROR(IF(Z316="",0,Z316),"0")+IFERROR(IF(Z317="",0,Z317),"0")+IFERROR(IF(Z318="",0,Z318),"0")</f>
        <v>0.37959999999999999</v>
      </c>
      <c r="AA319" s="562"/>
      <c r="AB319" s="562"/>
      <c r="AC319" s="562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7" t="s">
        <v>72</v>
      </c>
      <c r="Q320" s="578"/>
      <c r="R320" s="578"/>
      <c r="S320" s="578"/>
      <c r="T320" s="578"/>
      <c r="U320" s="578"/>
      <c r="V320" s="579"/>
      <c r="W320" s="37" t="s">
        <v>70</v>
      </c>
      <c r="X320" s="561">
        <f>IFERROR(SUM(X316:X318),"0")</f>
        <v>150</v>
      </c>
      <c r="Y320" s="561">
        <f>IFERROR(SUM(Y316:Y318),"0")</f>
        <v>158.4</v>
      </c>
      <c r="Z320" s="37"/>
      <c r="AA320" s="562"/>
      <c r="AB320" s="562"/>
      <c r="AC320" s="562"/>
    </row>
    <row r="321" spans="1:68" ht="14.25" customHeight="1" x14ac:dyDescent="0.25">
      <c r="A321" s="574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5"/>
      <c r="AB321" s="555"/>
      <c r="AC321" s="555"/>
    </row>
    <row r="322" spans="1:68" ht="27" customHeight="1" x14ac:dyDescent="0.25">
      <c r="A322" s="54" t="s">
        <v>514</v>
      </c>
      <c r="B322" s="54" t="s">
        <v>515</v>
      </c>
      <c r="C322" s="31">
        <v>4301030235</v>
      </c>
      <c r="D322" s="572">
        <v>4607091388381</v>
      </c>
      <c r="E322" s="573"/>
      <c r="F322" s="558">
        <v>0.38</v>
      </c>
      <c r="G322" s="32">
        <v>8</v>
      </c>
      <c r="H322" s="558">
        <v>3.04</v>
      </c>
      <c r="I322" s="558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3" t="s">
        <v>516</v>
      </c>
      <c r="Q322" s="564"/>
      <c r="R322" s="564"/>
      <c r="S322" s="564"/>
      <c r="T322" s="565"/>
      <c r="U322" s="34"/>
      <c r="V322" s="34"/>
      <c r="W322" s="35" t="s">
        <v>70</v>
      </c>
      <c r="X322" s="559">
        <v>0</v>
      </c>
      <c r="Y322" s="560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517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518</v>
      </c>
      <c r="B323" s="54" t="s">
        <v>519</v>
      </c>
      <c r="C323" s="31">
        <v>4301030232</v>
      </c>
      <c r="D323" s="572">
        <v>4607091388374</v>
      </c>
      <c r="E323" s="573"/>
      <c r="F323" s="558">
        <v>0.38</v>
      </c>
      <c r="G323" s="32">
        <v>8</v>
      </c>
      <c r="H323" s="558">
        <v>3.04</v>
      </c>
      <c r="I323" s="558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6" t="s">
        <v>520</v>
      </c>
      <c r="Q323" s="564"/>
      <c r="R323" s="564"/>
      <c r="S323" s="564"/>
      <c r="T323" s="565"/>
      <c r="U323" s="34"/>
      <c r="V323" s="34"/>
      <c r="W323" s="35" t="s">
        <v>70</v>
      </c>
      <c r="X323" s="559">
        <v>0</v>
      </c>
      <c r="Y323" s="560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517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521</v>
      </c>
      <c r="B324" s="54" t="s">
        <v>522</v>
      </c>
      <c r="C324" s="31">
        <v>4301032015</v>
      </c>
      <c r="D324" s="572">
        <v>4607091383102</v>
      </c>
      <c r="E324" s="573"/>
      <c r="F324" s="558">
        <v>0.17</v>
      </c>
      <c r="G324" s="32">
        <v>15</v>
      </c>
      <c r="H324" s="558">
        <v>2.5499999999999998</v>
      </c>
      <c r="I324" s="558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39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4"/>
      <c r="R324" s="564"/>
      <c r="S324" s="564"/>
      <c r="T324" s="565"/>
      <c r="U324" s="34"/>
      <c r="V324" s="34"/>
      <c r="W324" s="35" t="s">
        <v>70</v>
      </c>
      <c r="X324" s="559">
        <v>34</v>
      </c>
      <c r="Y324" s="560">
        <f>IFERROR(IF(X324="",0,CEILING((X324/$H324),1)*$H324),"")</f>
        <v>35.699999999999996</v>
      </c>
      <c r="Z324" s="36">
        <f>IFERROR(IF(Y324=0,"",ROUNDUP(Y324/H324,0)*0.00651),"")</f>
        <v>9.1139999999999999E-2</v>
      </c>
      <c r="AA324" s="56"/>
      <c r="AB324" s="57"/>
      <c r="AC324" s="375" t="s">
        <v>523</v>
      </c>
      <c r="AG324" s="64"/>
      <c r="AJ324" s="68"/>
      <c r="AK324" s="68">
        <v>0</v>
      </c>
      <c r="BB324" s="376" t="s">
        <v>1</v>
      </c>
      <c r="BM324" s="64">
        <f>IFERROR(X324*I324/H324,"0")</f>
        <v>39.400000000000006</v>
      </c>
      <c r="BN324" s="64">
        <f>IFERROR(Y324*I324/H324,"0")</f>
        <v>41.37</v>
      </c>
      <c r="BO324" s="64">
        <f>IFERROR(1/J324*(X324/H324),"0")</f>
        <v>7.3260073260073263E-2</v>
      </c>
      <c r="BP324" s="64">
        <f>IFERROR(1/J324*(Y324/H324),"0")</f>
        <v>7.6923076923076927E-2</v>
      </c>
    </row>
    <row r="325" spans="1:68" ht="27" customHeight="1" x14ac:dyDescent="0.25">
      <c r="A325" s="54" t="s">
        <v>524</v>
      </c>
      <c r="B325" s="54" t="s">
        <v>525</v>
      </c>
      <c r="C325" s="31">
        <v>4301030233</v>
      </c>
      <c r="D325" s="572">
        <v>4607091388404</v>
      </c>
      <c r="E325" s="573"/>
      <c r="F325" s="558">
        <v>0.17</v>
      </c>
      <c r="G325" s="32">
        <v>15</v>
      </c>
      <c r="H325" s="558">
        <v>2.5499999999999998</v>
      </c>
      <c r="I325" s="558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4"/>
      <c r="R325" s="564"/>
      <c r="S325" s="564"/>
      <c r="T325" s="565"/>
      <c r="U325" s="34"/>
      <c r="V325" s="34"/>
      <c r="W325" s="35" t="s">
        <v>70</v>
      </c>
      <c r="X325" s="559">
        <v>85</v>
      </c>
      <c r="Y325" s="560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517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7" t="s">
        <v>72</v>
      </c>
      <c r="Q326" s="578"/>
      <c r="R326" s="578"/>
      <c r="S326" s="578"/>
      <c r="T326" s="578"/>
      <c r="U326" s="578"/>
      <c r="V326" s="579"/>
      <c r="W326" s="37" t="s">
        <v>73</v>
      </c>
      <c r="X326" s="561">
        <f>IFERROR(X322/H322,"0")+IFERROR(X323/H323,"0")+IFERROR(X324/H324,"0")+IFERROR(X325/H325,"0")</f>
        <v>46.666666666666671</v>
      </c>
      <c r="Y326" s="561">
        <f>IFERROR(Y322/H322,"0")+IFERROR(Y323/H323,"0")+IFERROR(Y324/H324,"0")+IFERROR(Y325/H325,"0")</f>
        <v>48</v>
      </c>
      <c r="Z326" s="561">
        <f>IFERROR(IF(Z322="",0,Z322),"0")+IFERROR(IF(Z323="",0,Z323),"0")+IFERROR(IF(Z324="",0,Z324),"0")+IFERROR(IF(Z325="",0,Z325),"0")</f>
        <v>0.31247999999999998</v>
      </c>
      <c r="AA326" s="562"/>
      <c r="AB326" s="562"/>
      <c r="AC326" s="562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7" t="s">
        <v>72</v>
      </c>
      <c r="Q327" s="578"/>
      <c r="R327" s="578"/>
      <c r="S327" s="578"/>
      <c r="T327" s="578"/>
      <c r="U327" s="578"/>
      <c r="V327" s="579"/>
      <c r="W327" s="37" t="s">
        <v>70</v>
      </c>
      <c r="X327" s="561">
        <f>IFERROR(SUM(X322:X325),"0")</f>
        <v>119</v>
      </c>
      <c r="Y327" s="561">
        <f>IFERROR(SUM(Y322:Y325),"0")</f>
        <v>122.39999999999998</v>
      </c>
      <c r="Z327" s="37"/>
      <c r="AA327" s="562"/>
      <c r="AB327" s="562"/>
      <c r="AC327" s="562"/>
    </row>
    <row r="328" spans="1:68" ht="14.25" customHeight="1" x14ac:dyDescent="0.25">
      <c r="A328" s="574" t="s">
        <v>526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5"/>
      <c r="AB328" s="555"/>
      <c r="AC328" s="555"/>
    </row>
    <row r="329" spans="1:68" ht="16.5" customHeight="1" x14ac:dyDescent="0.25">
      <c r="A329" s="54" t="s">
        <v>527</v>
      </c>
      <c r="B329" s="54" t="s">
        <v>528</v>
      </c>
      <c r="C329" s="31">
        <v>4301180007</v>
      </c>
      <c r="D329" s="572">
        <v>4680115881808</v>
      </c>
      <c r="E329" s="573"/>
      <c r="F329" s="558">
        <v>0.1</v>
      </c>
      <c r="G329" s="32">
        <v>20</v>
      </c>
      <c r="H329" s="558">
        <v>2</v>
      </c>
      <c r="I329" s="558">
        <v>2.2400000000000002</v>
      </c>
      <c r="J329" s="32">
        <v>238</v>
      </c>
      <c r="K329" s="32" t="s">
        <v>77</v>
      </c>
      <c r="L329" s="32"/>
      <c r="M329" s="33" t="s">
        <v>529</v>
      </c>
      <c r="N329" s="33"/>
      <c r="O329" s="32">
        <v>730</v>
      </c>
      <c r="P329" s="62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4"/>
      <c r="R329" s="564"/>
      <c r="S329" s="564"/>
      <c r="T329" s="565"/>
      <c r="U329" s="34"/>
      <c r="V329" s="34"/>
      <c r="W329" s="35" t="s">
        <v>70</v>
      </c>
      <c r="X329" s="559">
        <v>100</v>
      </c>
      <c r="Y329" s="560">
        <f>IFERROR(IF(X329="",0,CEILING((X329/$H329),1)*$H329),"")</f>
        <v>100</v>
      </c>
      <c r="Z329" s="36">
        <f>IFERROR(IF(Y329=0,"",ROUNDUP(Y329/H329,0)*0.00474),"")</f>
        <v>0.23700000000000002</v>
      </c>
      <c r="AA329" s="56"/>
      <c r="AB329" s="57"/>
      <c r="AC329" s="379" t="s">
        <v>530</v>
      </c>
      <c r="AG329" s="64"/>
      <c r="AJ329" s="68"/>
      <c r="AK329" s="68">
        <v>0</v>
      </c>
      <c r="BB329" s="380" t="s">
        <v>1</v>
      </c>
      <c r="BM329" s="64">
        <f>IFERROR(X329*I329/H329,"0")</f>
        <v>112.00000000000001</v>
      </c>
      <c r="BN329" s="64">
        <f>IFERROR(Y329*I329/H329,"0")</f>
        <v>112.00000000000001</v>
      </c>
      <c r="BO329" s="64">
        <f>IFERROR(1/J329*(X329/H329),"0")</f>
        <v>0.21008403361344538</v>
      </c>
      <c r="BP329" s="64">
        <f>IFERROR(1/J329*(Y329/H329),"0")</f>
        <v>0.21008403361344538</v>
      </c>
    </row>
    <row r="330" spans="1:68" ht="27" customHeight="1" x14ac:dyDescent="0.25">
      <c r="A330" s="54" t="s">
        <v>531</v>
      </c>
      <c r="B330" s="54" t="s">
        <v>532</v>
      </c>
      <c r="C330" s="31">
        <v>4301180006</v>
      </c>
      <c r="D330" s="572">
        <v>4680115881822</v>
      </c>
      <c r="E330" s="573"/>
      <c r="F330" s="558">
        <v>0.1</v>
      </c>
      <c r="G330" s="32">
        <v>20</v>
      </c>
      <c r="H330" s="558">
        <v>2</v>
      </c>
      <c r="I330" s="558">
        <v>2.2400000000000002</v>
      </c>
      <c r="J330" s="32">
        <v>238</v>
      </c>
      <c r="K330" s="32" t="s">
        <v>77</v>
      </c>
      <c r="L330" s="32"/>
      <c r="M330" s="33" t="s">
        <v>529</v>
      </c>
      <c r="N330" s="33"/>
      <c r="O330" s="32">
        <v>730</v>
      </c>
      <c r="P330" s="75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4"/>
      <c r="R330" s="564"/>
      <c r="S330" s="564"/>
      <c r="T330" s="565"/>
      <c r="U330" s="34"/>
      <c r="V330" s="34"/>
      <c r="W330" s="35" t="s">
        <v>70</v>
      </c>
      <c r="X330" s="559">
        <v>0</v>
      </c>
      <c r="Y330" s="560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530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533</v>
      </c>
      <c r="B331" s="54" t="s">
        <v>534</v>
      </c>
      <c r="C331" s="31">
        <v>4301180001</v>
      </c>
      <c r="D331" s="572">
        <v>4680115880016</v>
      </c>
      <c r="E331" s="573"/>
      <c r="F331" s="558">
        <v>0.1</v>
      </c>
      <c r="G331" s="32">
        <v>20</v>
      </c>
      <c r="H331" s="558">
        <v>2</v>
      </c>
      <c r="I331" s="558">
        <v>2.2400000000000002</v>
      </c>
      <c r="J331" s="32">
        <v>238</v>
      </c>
      <c r="K331" s="32" t="s">
        <v>77</v>
      </c>
      <c r="L331" s="32"/>
      <c r="M331" s="33" t="s">
        <v>529</v>
      </c>
      <c r="N331" s="33"/>
      <c r="O331" s="32">
        <v>730</v>
      </c>
      <c r="P331" s="6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4"/>
      <c r="R331" s="564"/>
      <c r="S331" s="564"/>
      <c r="T331" s="565"/>
      <c r="U331" s="34"/>
      <c r="V331" s="34"/>
      <c r="W331" s="35" t="s">
        <v>70</v>
      </c>
      <c r="X331" s="559">
        <v>100</v>
      </c>
      <c r="Y331" s="560">
        <f>IFERROR(IF(X331="",0,CEILING((X331/$H331),1)*$H331),"")</f>
        <v>100</v>
      </c>
      <c r="Z331" s="36">
        <f>IFERROR(IF(Y331=0,"",ROUNDUP(Y331/H331,0)*0.00474),"")</f>
        <v>0.23700000000000002</v>
      </c>
      <c r="AA331" s="56"/>
      <c r="AB331" s="57"/>
      <c r="AC331" s="383" t="s">
        <v>530</v>
      </c>
      <c r="AG331" s="64"/>
      <c r="AJ331" s="68"/>
      <c r="AK331" s="68">
        <v>0</v>
      </c>
      <c r="BB331" s="384" t="s">
        <v>1</v>
      </c>
      <c r="BM331" s="64">
        <f>IFERROR(X331*I331/H331,"0")</f>
        <v>112.00000000000001</v>
      </c>
      <c r="BN331" s="64">
        <f>IFERROR(Y331*I331/H331,"0")</f>
        <v>112.00000000000001</v>
      </c>
      <c r="BO331" s="64">
        <f>IFERROR(1/J331*(X331/H331),"0")</f>
        <v>0.21008403361344538</v>
      </c>
      <c r="BP331" s="64">
        <f>IFERROR(1/J331*(Y331/H331),"0")</f>
        <v>0.21008403361344538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7" t="s">
        <v>72</v>
      </c>
      <c r="Q332" s="578"/>
      <c r="R332" s="578"/>
      <c r="S332" s="578"/>
      <c r="T332" s="578"/>
      <c r="U332" s="578"/>
      <c r="V332" s="579"/>
      <c r="W332" s="37" t="s">
        <v>73</v>
      </c>
      <c r="X332" s="561">
        <f>IFERROR(X329/H329,"0")+IFERROR(X330/H330,"0")+IFERROR(X331/H331,"0")</f>
        <v>100</v>
      </c>
      <c r="Y332" s="561">
        <f>IFERROR(Y329/H329,"0")+IFERROR(Y330/H330,"0")+IFERROR(Y331/H331,"0")</f>
        <v>100</v>
      </c>
      <c r="Z332" s="561">
        <f>IFERROR(IF(Z329="",0,Z329),"0")+IFERROR(IF(Z330="",0,Z330),"0")+IFERROR(IF(Z331="",0,Z331),"0")</f>
        <v>0.47400000000000003</v>
      </c>
      <c r="AA332" s="562"/>
      <c r="AB332" s="562"/>
      <c r="AC332" s="562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7" t="s">
        <v>72</v>
      </c>
      <c r="Q333" s="578"/>
      <c r="R333" s="578"/>
      <c r="S333" s="578"/>
      <c r="T333" s="578"/>
      <c r="U333" s="578"/>
      <c r="V333" s="579"/>
      <c r="W333" s="37" t="s">
        <v>70</v>
      </c>
      <c r="X333" s="561">
        <f>IFERROR(SUM(X329:X331),"0")</f>
        <v>200</v>
      </c>
      <c r="Y333" s="561">
        <f>IFERROR(SUM(Y329:Y331),"0")</f>
        <v>200</v>
      </c>
      <c r="Z333" s="37"/>
      <c r="AA333" s="562"/>
      <c r="AB333" s="562"/>
      <c r="AC333" s="562"/>
    </row>
    <row r="334" spans="1:68" ht="16.5" customHeight="1" x14ac:dyDescent="0.25">
      <c r="A334" s="582" t="s">
        <v>535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4"/>
      <c r="AB334" s="554"/>
      <c r="AC334" s="554"/>
    </row>
    <row r="335" spans="1:68" ht="14.25" customHeight="1" x14ac:dyDescent="0.25">
      <c r="A335" s="574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5"/>
      <c r="AB335" s="555"/>
      <c r="AC335" s="555"/>
    </row>
    <row r="336" spans="1:68" ht="27" customHeight="1" x14ac:dyDescent="0.25">
      <c r="A336" s="54" t="s">
        <v>536</v>
      </c>
      <c r="B336" s="54" t="s">
        <v>537</v>
      </c>
      <c r="C336" s="31">
        <v>4301051489</v>
      </c>
      <c r="D336" s="572">
        <v>4607091387919</v>
      </c>
      <c r="E336" s="573"/>
      <c r="F336" s="558">
        <v>1.35</v>
      </c>
      <c r="G336" s="32">
        <v>6</v>
      </c>
      <c r="H336" s="558">
        <v>8.1</v>
      </c>
      <c r="I336" s="558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4"/>
      <c r="R336" s="564"/>
      <c r="S336" s="564"/>
      <c r="T336" s="565"/>
      <c r="U336" s="34"/>
      <c r="V336" s="34"/>
      <c r="W336" s="35" t="s">
        <v>70</v>
      </c>
      <c r="X336" s="559">
        <v>0</v>
      </c>
      <c r="Y336" s="560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538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539</v>
      </c>
      <c r="B337" s="54" t="s">
        <v>540</v>
      </c>
      <c r="C337" s="31">
        <v>4301051461</v>
      </c>
      <c r="D337" s="572">
        <v>4680115883604</v>
      </c>
      <c r="E337" s="573"/>
      <c r="F337" s="558">
        <v>0.35</v>
      </c>
      <c r="G337" s="32">
        <v>6</v>
      </c>
      <c r="H337" s="558">
        <v>2.1</v>
      </c>
      <c r="I337" s="558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1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4"/>
      <c r="R337" s="564"/>
      <c r="S337" s="564"/>
      <c r="T337" s="565"/>
      <c r="U337" s="34"/>
      <c r="V337" s="34"/>
      <c r="W337" s="35" t="s">
        <v>70</v>
      </c>
      <c r="X337" s="559">
        <v>875</v>
      </c>
      <c r="Y337" s="560">
        <f>IFERROR(IF(X337="",0,CEILING((X337/$H337),1)*$H337),"")</f>
        <v>875.7</v>
      </c>
      <c r="Z337" s="36">
        <f>IFERROR(IF(Y337=0,"",ROUNDUP(Y337/H337,0)*0.00651),"")</f>
        <v>2.7146699999999999</v>
      </c>
      <c r="AA337" s="56"/>
      <c r="AB337" s="57"/>
      <c r="AC337" s="387" t="s">
        <v>541</v>
      </c>
      <c r="AG337" s="64"/>
      <c r="AJ337" s="68"/>
      <c r="AK337" s="68">
        <v>0</v>
      </c>
      <c r="BB337" s="388" t="s">
        <v>1</v>
      </c>
      <c r="BM337" s="64">
        <f>IFERROR(X337*I337/H337,"0")</f>
        <v>980</v>
      </c>
      <c r="BN337" s="64">
        <f>IFERROR(Y337*I337/H337,"0")</f>
        <v>980.78399999999999</v>
      </c>
      <c r="BO337" s="64">
        <f>IFERROR(1/J337*(X337/H337),"0")</f>
        <v>2.2893772893772892</v>
      </c>
      <c r="BP337" s="64">
        <f>IFERROR(1/J337*(Y337/H337),"0")</f>
        <v>2.2912087912087915</v>
      </c>
    </row>
    <row r="338" spans="1:68" ht="27" customHeight="1" x14ac:dyDescent="0.25">
      <c r="A338" s="54" t="s">
        <v>542</v>
      </c>
      <c r="B338" s="54" t="s">
        <v>543</v>
      </c>
      <c r="C338" s="31">
        <v>4301051864</v>
      </c>
      <c r="D338" s="572">
        <v>4680115883567</v>
      </c>
      <c r="E338" s="573"/>
      <c r="F338" s="558">
        <v>0.35</v>
      </c>
      <c r="G338" s="32">
        <v>6</v>
      </c>
      <c r="H338" s="558">
        <v>2.1</v>
      </c>
      <c r="I338" s="558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4"/>
      <c r="R338" s="564"/>
      <c r="S338" s="564"/>
      <c r="T338" s="565"/>
      <c r="U338" s="34"/>
      <c r="V338" s="34"/>
      <c r="W338" s="35" t="s">
        <v>70</v>
      </c>
      <c r="X338" s="559">
        <v>350</v>
      </c>
      <c r="Y338" s="560">
        <f>IFERROR(IF(X338="",0,CEILING((X338/$H338),1)*$H338),"")</f>
        <v>350.7</v>
      </c>
      <c r="Z338" s="36">
        <f>IFERROR(IF(Y338=0,"",ROUNDUP(Y338/H338,0)*0.00651),"")</f>
        <v>1.08717</v>
      </c>
      <c r="AA338" s="56"/>
      <c r="AB338" s="57"/>
      <c r="AC338" s="389" t="s">
        <v>544</v>
      </c>
      <c r="AG338" s="64"/>
      <c r="AJ338" s="68"/>
      <c r="AK338" s="68">
        <v>0</v>
      </c>
      <c r="BB338" s="390" t="s">
        <v>1</v>
      </c>
      <c r="BM338" s="64">
        <f>IFERROR(X338*I338/H338,"0")</f>
        <v>390</v>
      </c>
      <c r="BN338" s="64">
        <f>IFERROR(Y338*I338/H338,"0")</f>
        <v>390.78</v>
      </c>
      <c r="BO338" s="64">
        <f>IFERROR(1/J338*(X338/H338),"0")</f>
        <v>0.91575091575091572</v>
      </c>
      <c r="BP338" s="64">
        <f>IFERROR(1/J338*(Y338/H338),"0")</f>
        <v>0.91758241758241765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7" t="s">
        <v>72</v>
      </c>
      <c r="Q339" s="578"/>
      <c r="R339" s="578"/>
      <c r="S339" s="578"/>
      <c r="T339" s="578"/>
      <c r="U339" s="578"/>
      <c r="V339" s="579"/>
      <c r="W339" s="37" t="s">
        <v>73</v>
      </c>
      <c r="X339" s="561">
        <f>IFERROR(X336/H336,"0")+IFERROR(X337/H337,"0")+IFERROR(X338/H338,"0")</f>
        <v>583.33333333333326</v>
      </c>
      <c r="Y339" s="561">
        <f>IFERROR(Y336/H336,"0")+IFERROR(Y337/H337,"0")+IFERROR(Y338/H338,"0")</f>
        <v>584</v>
      </c>
      <c r="Z339" s="561">
        <f>IFERROR(IF(Z336="",0,Z336),"0")+IFERROR(IF(Z337="",0,Z337),"0")+IFERROR(IF(Z338="",0,Z338),"0")</f>
        <v>3.8018399999999999</v>
      </c>
      <c r="AA339" s="562"/>
      <c r="AB339" s="562"/>
      <c r="AC339" s="562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7" t="s">
        <v>72</v>
      </c>
      <c r="Q340" s="578"/>
      <c r="R340" s="578"/>
      <c r="S340" s="578"/>
      <c r="T340" s="578"/>
      <c r="U340" s="578"/>
      <c r="V340" s="579"/>
      <c r="W340" s="37" t="s">
        <v>70</v>
      </c>
      <c r="X340" s="561">
        <f>IFERROR(SUM(X336:X338),"0")</f>
        <v>1225</v>
      </c>
      <c r="Y340" s="561">
        <f>IFERROR(SUM(Y336:Y338),"0")</f>
        <v>1226.4000000000001</v>
      </c>
      <c r="Z340" s="37"/>
      <c r="AA340" s="562"/>
      <c r="AB340" s="562"/>
      <c r="AC340" s="562"/>
    </row>
    <row r="341" spans="1:68" ht="27.75" customHeight="1" x14ac:dyDescent="0.2">
      <c r="A341" s="652" t="s">
        <v>545</v>
      </c>
      <c r="B341" s="653"/>
      <c r="C341" s="653"/>
      <c r="D341" s="653"/>
      <c r="E341" s="653"/>
      <c r="F341" s="653"/>
      <c r="G341" s="653"/>
      <c r="H341" s="653"/>
      <c r="I341" s="653"/>
      <c r="J341" s="653"/>
      <c r="K341" s="653"/>
      <c r="L341" s="653"/>
      <c r="M341" s="653"/>
      <c r="N341" s="653"/>
      <c r="O341" s="653"/>
      <c r="P341" s="653"/>
      <c r="Q341" s="653"/>
      <c r="R341" s="653"/>
      <c r="S341" s="653"/>
      <c r="T341" s="653"/>
      <c r="U341" s="653"/>
      <c r="V341" s="653"/>
      <c r="W341" s="653"/>
      <c r="X341" s="653"/>
      <c r="Y341" s="653"/>
      <c r="Z341" s="653"/>
      <c r="AA341" s="48"/>
      <c r="AB341" s="48"/>
      <c r="AC341" s="48"/>
    </row>
    <row r="342" spans="1:68" ht="16.5" customHeight="1" x14ac:dyDescent="0.25">
      <c r="A342" s="582" t="s">
        <v>546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4"/>
      <c r="AB342" s="554"/>
      <c r="AC342" s="554"/>
    </row>
    <row r="343" spans="1:68" ht="14.25" customHeight="1" x14ac:dyDescent="0.25">
      <c r="A343" s="574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5"/>
      <c r="AB343" s="555"/>
      <c r="AC343" s="555"/>
    </row>
    <row r="344" spans="1:68" ht="37.5" customHeight="1" x14ac:dyDescent="0.25">
      <c r="A344" s="54" t="s">
        <v>547</v>
      </c>
      <c r="B344" s="54" t="s">
        <v>548</v>
      </c>
      <c r="C344" s="31">
        <v>4301011869</v>
      </c>
      <c r="D344" s="572">
        <v>4680115884847</v>
      </c>
      <c r="E344" s="573"/>
      <c r="F344" s="558">
        <v>2.5</v>
      </c>
      <c r="G344" s="32">
        <v>6</v>
      </c>
      <c r="H344" s="558">
        <v>15</v>
      </c>
      <c r="I344" s="558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4"/>
      <c r="R344" s="564"/>
      <c r="S344" s="564"/>
      <c r="T344" s="565"/>
      <c r="U344" s="34"/>
      <c r="V344" s="34"/>
      <c r="W344" s="35" t="s">
        <v>70</v>
      </c>
      <c r="X344" s="559">
        <v>1400</v>
      </c>
      <c r="Y344" s="560">
        <f t="shared" ref="Y344:Y350" si="47">IFERROR(IF(X344="",0,CEILING((X344/$H344),1)*$H344),"")</f>
        <v>1410</v>
      </c>
      <c r="Z344" s="36">
        <f>IFERROR(IF(Y344=0,"",ROUNDUP(Y344/H344,0)*0.02175),"")</f>
        <v>2.0444999999999998</v>
      </c>
      <c r="AA344" s="56"/>
      <c r="AB344" s="57"/>
      <c r="AC344" s="391" t="s">
        <v>549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1444.8</v>
      </c>
      <c r="BN344" s="64">
        <f t="shared" ref="BN344:BN350" si="49">IFERROR(Y344*I344/H344,"0")</f>
        <v>1455.12</v>
      </c>
      <c r="BO344" s="64">
        <f t="shared" ref="BO344:BO350" si="50">IFERROR(1/J344*(X344/H344),"0")</f>
        <v>1.9444444444444442</v>
      </c>
      <c r="BP344" s="64">
        <f t="shared" ref="BP344:BP350" si="51">IFERROR(1/J344*(Y344/H344),"0")</f>
        <v>1.9583333333333333</v>
      </c>
    </row>
    <row r="345" spans="1:68" ht="27" customHeight="1" x14ac:dyDescent="0.25">
      <c r="A345" s="54" t="s">
        <v>550</v>
      </c>
      <c r="B345" s="54" t="s">
        <v>551</v>
      </c>
      <c r="C345" s="31">
        <v>4301011870</v>
      </c>
      <c r="D345" s="572">
        <v>4680115884854</v>
      </c>
      <c r="E345" s="573"/>
      <c r="F345" s="558">
        <v>2.5</v>
      </c>
      <c r="G345" s="32">
        <v>6</v>
      </c>
      <c r="H345" s="558">
        <v>15</v>
      </c>
      <c r="I345" s="558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4"/>
      <c r="R345" s="564"/>
      <c r="S345" s="564"/>
      <c r="T345" s="565"/>
      <c r="U345" s="34"/>
      <c r="V345" s="34"/>
      <c r="W345" s="35" t="s">
        <v>70</v>
      </c>
      <c r="X345" s="559">
        <v>500</v>
      </c>
      <c r="Y345" s="560">
        <f t="shared" si="47"/>
        <v>510</v>
      </c>
      <c r="Z345" s="36">
        <f>IFERROR(IF(Y345=0,"",ROUNDUP(Y345/H345,0)*0.02175),"")</f>
        <v>0.73949999999999994</v>
      </c>
      <c r="AA345" s="56"/>
      <c r="AB345" s="57"/>
      <c r="AC345" s="393" t="s">
        <v>552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516</v>
      </c>
      <c r="BN345" s="64">
        <f t="shared" si="49"/>
        <v>526.32000000000005</v>
      </c>
      <c r="BO345" s="64">
        <f t="shared" si="50"/>
        <v>0.69444444444444442</v>
      </c>
      <c r="BP345" s="64">
        <f t="shared" si="51"/>
        <v>0.70833333333333326</v>
      </c>
    </row>
    <row r="346" spans="1:68" ht="27" customHeight="1" x14ac:dyDescent="0.25">
      <c r="A346" s="54" t="s">
        <v>553</v>
      </c>
      <c r="B346" s="54" t="s">
        <v>554</v>
      </c>
      <c r="C346" s="31">
        <v>4301011832</v>
      </c>
      <c r="D346" s="572">
        <v>4607091383997</v>
      </c>
      <c r="E346" s="573"/>
      <c r="F346" s="558">
        <v>2.5</v>
      </c>
      <c r="G346" s="32">
        <v>6</v>
      </c>
      <c r="H346" s="558">
        <v>15</v>
      </c>
      <c r="I346" s="558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2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4"/>
      <c r="R346" s="564"/>
      <c r="S346" s="564"/>
      <c r="T346" s="565"/>
      <c r="U346" s="34"/>
      <c r="V346" s="34"/>
      <c r="W346" s="35" t="s">
        <v>70</v>
      </c>
      <c r="X346" s="559">
        <v>100</v>
      </c>
      <c r="Y346" s="560">
        <f t="shared" si="47"/>
        <v>105</v>
      </c>
      <c r="Z346" s="36">
        <f>IFERROR(IF(Y346=0,"",ROUNDUP(Y346/H346,0)*0.02175),"")</f>
        <v>0.15225</v>
      </c>
      <c r="AA346" s="56"/>
      <c r="AB346" s="57"/>
      <c r="AC346" s="395" t="s">
        <v>555</v>
      </c>
      <c r="AG346" s="64"/>
      <c r="AJ346" s="68"/>
      <c r="AK346" s="68">
        <v>0</v>
      </c>
      <c r="BB346" s="396" t="s">
        <v>1</v>
      </c>
      <c r="BM346" s="64">
        <f t="shared" si="48"/>
        <v>103.2</v>
      </c>
      <c r="BN346" s="64">
        <f t="shared" si="49"/>
        <v>108.36</v>
      </c>
      <c r="BO346" s="64">
        <f t="shared" si="50"/>
        <v>0.1388888888888889</v>
      </c>
      <c r="BP346" s="64">
        <f t="shared" si="51"/>
        <v>0.14583333333333331</v>
      </c>
    </row>
    <row r="347" spans="1:68" ht="37.5" customHeight="1" x14ac:dyDescent="0.25">
      <c r="A347" s="54" t="s">
        <v>556</v>
      </c>
      <c r="B347" s="54" t="s">
        <v>557</v>
      </c>
      <c r="C347" s="31">
        <v>4301011867</v>
      </c>
      <c r="D347" s="572">
        <v>4680115884830</v>
      </c>
      <c r="E347" s="573"/>
      <c r="F347" s="558">
        <v>2.5</v>
      </c>
      <c r="G347" s="32">
        <v>6</v>
      </c>
      <c r="H347" s="558">
        <v>15</v>
      </c>
      <c r="I347" s="558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4"/>
      <c r="R347" s="564"/>
      <c r="S347" s="564"/>
      <c r="T347" s="565"/>
      <c r="U347" s="34"/>
      <c r="V347" s="34"/>
      <c r="W347" s="35" t="s">
        <v>70</v>
      </c>
      <c r="X347" s="559">
        <v>500</v>
      </c>
      <c r="Y347" s="560">
        <f t="shared" si="47"/>
        <v>510</v>
      </c>
      <c r="Z347" s="36">
        <f>IFERROR(IF(Y347=0,"",ROUNDUP(Y347/H347,0)*0.02175),"")</f>
        <v>0.73949999999999994</v>
      </c>
      <c r="AA347" s="56"/>
      <c r="AB347" s="57"/>
      <c r="AC347" s="397" t="s">
        <v>558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516</v>
      </c>
      <c r="BN347" s="64">
        <f t="shared" si="49"/>
        <v>526.32000000000005</v>
      </c>
      <c r="BO347" s="64">
        <f t="shared" si="50"/>
        <v>0.69444444444444442</v>
      </c>
      <c r="BP347" s="64">
        <f t="shared" si="51"/>
        <v>0.70833333333333326</v>
      </c>
    </row>
    <row r="348" spans="1:68" ht="27" customHeight="1" x14ac:dyDescent="0.25">
      <c r="A348" s="54" t="s">
        <v>559</v>
      </c>
      <c r="B348" s="54" t="s">
        <v>560</v>
      </c>
      <c r="C348" s="31">
        <v>4301011433</v>
      </c>
      <c r="D348" s="572">
        <v>4680115882638</v>
      </c>
      <c r="E348" s="573"/>
      <c r="F348" s="558">
        <v>0.4</v>
      </c>
      <c r="G348" s="32">
        <v>10</v>
      </c>
      <c r="H348" s="558">
        <v>4</v>
      </c>
      <c r="I348" s="558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5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4"/>
      <c r="R348" s="564"/>
      <c r="S348" s="564"/>
      <c r="T348" s="565"/>
      <c r="U348" s="34"/>
      <c r="V348" s="34"/>
      <c r="W348" s="35" t="s">
        <v>70</v>
      </c>
      <c r="X348" s="559">
        <v>0</v>
      </c>
      <c r="Y348" s="560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561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562</v>
      </c>
      <c r="B349" s="54" t="s">
        <v>563</v>
      </c>
      <c r="C349" s="31">
        <v>4301011952</v>
      </c>
      <c r="D349" s="572">
        <v>4680115884922</v>
      </c>
      <c r="E349" s="573"/>
      <c r="F349" s="558">
        <v>0.5</v>
      </c>
      <c r="G349" s="32">
        <v>10</v>
      </c>
      <c r="H349" s="558">
        <v>5</v>
      </c>
      <c r="I349" s="558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4"/>
      <c r="R349" s="564"/>
      <c r="S349" s="564"/>
      <c r="T349" s="565"/>
      <c r="U349" s="34"/>
      <c r="V349" s="34"/>
      <c r="W349" s="35" t="s">
        <v>70</v>
      </c>
      <c r="X349" s="559">
        <v>0</v>
      </c>
      <c r="Y349" s="560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552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564</v>
      </c>
      <c r="B350" s="54" t="s">
        <v>565</v>
      </c>
      <c r="C350" s="31">
        <v>4301011868</v>
      </c>
      <c r="D350" s="572">
        <v>4680115884861</v>
      </c>
      <c r="E350" s="573"/>
      <c r="F350" s="558">
        <v>0.5</v>
      </c>
      <c r="G350" s="32">
        <v>10</v>
      </c>
      <c r="H350" s="558">
        <v>5</v>
      </c>
      <c r="I350" s="558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63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4"/>
      <c r="R350" s="564"/>
      <c r="S350" s="564"/>
      <c r="T350" s="565"/>
      <c r="U350" s="34"/>
      <c r="V350" s="34"/>
      <c r="W350" s="35" t="s">
        <v>70</v>
      </c>
      <c r="X350" s="559">
        <v>30</v>
      </c>
      <c r="Y350" s="560">
        <f t="shared" si="47"/>
        <v>30</v>
      </c>
      <c r="Z350" s="36">
        <f>IFERROR(IF(Y350=0,"",ROUNDUP(Y350/H350,0)*0.00902),"")</f>
        <v>5.4120000000000001E-2</v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48"/>
        <v>31.26</v>
      </c>
      <c r="BN350" s="64">
        <f t="shared" si="49"/>
        <v>31.26</v>
      </c>
      <c r="BO350" s="64">
        <f t="shared" si="50"/>
        <v>4.5454545454545456E-2</v>
      </c>
      <c r="BP350" s="64">
        <f t="shared" si="51"/>
        <v>4.5454545454545456E-2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7" t="s">
        <v>72</v>
      </c>
      <c r="Q351" s="578"/>
      <c r="R351" s="578"/>
      <c r="S351" s="578"/>
      <c r="T351" s="578"/>
      <c r="U351" s="578"/>
      <c r="V351" s="579"/>
      <c r="W351" s="37" t="s">
        <v>73</v>
      </c>
      <c r="X351" s="561">
        <f>IFERROR(X344/H344,"0")+IFERROR(X345/H345,"0")+IFERROR(X346/H346,"0")+IFERROR(X347/H347,"0")+IFERROR(X348/H348,"0")+IFERROR(X349/H349,"0")+IFERROR(X350/H350,"0")</f>
        <v>172.66666666666666</v>
      </c>
      <c r="Y351" s="561">
        <f>IFERROR(Y344/H344,"0")+IFERROR(Y345/H345,"0")+IFERROR(Y346/H346,"0")+IFERROR(Y347/H347,"0")+IFERROR(Y348/H348,"0")+IFERROR(Y349/H349,"0")+IFERROR(Y350/H350,"0")</f>
        <v>175</v>
      </c>
      <c r="Z351" s="561">
        <f>IFERROR(IF(Z344="",0,Z344),"0")+IFERROR(IF(Z345="",0,Z345),"0")+IFERROR(IF(Z346="",0,Z346),"0")+IFERROR(IF(Z347="",0,Z347),"0")+IFERROR(IF(Z348="",0,Z348),"0")+IFERROR(IF(Z349="",0,Z349),"0")+IFERROR(IF(Z350="",0,Z350),"0")</f>
        <v>3.72987</v>
      </c>
      <c r="AA351" s="562"/>
      <c r="AB351" s="562"/>
      <c r="AC351" s="562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7" t="s">
        <v>72</v>
      </c>
      <c r="Q352" s="578"/>
      <c r="R352" s="578"/>
      <c r="S352" s="578"/>
      <c r="T352" s="578"/>
      <c r="U352" s="578"/>
      <c r="V352" s="579"/>
      <c r="W352" s="37" t="s">
        <v>70</v>
      </c>
      <c r="X352" s="561">
        <f>IFERROR(SUM(X344:X350),"0")</f>
        <v>2530</v>
      </c>
      <c r="Y352" s="561">
        <f>IFERROR(SUM(Y344:Y350),"0")</f>
        <v>2565</v>
      </c>
      <c r="Z352" s="37"/>
      <c r="AA352" s="562"/>
      <c r="AB352" s="562"/>
      <c r="AC352" s="562"/>
    </row>
    <row r="353" spans="1:68" ht="14.25" customHeight="1" x14ac:dyDescent="0.25">
      <c r="A353" s="574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5"/>
      <c r="AB353" s="555"/>
      <c r="AC353" s="555"/>
    </row>
    <row r="354" spans="1:68" ht="27" customHeight="1" x14ac:dyDescent="0.25">
      <c r="A354" s="54" t="s">
        <v>566</v>
      </c>
      <c r="B354" s="54" t="s">
        <v>567</v>
      </c>
      <c r="C354" s="31">
        <v>4301020178</v>
      </c>
      <c r="D354" s="572">
        <v>4607091383980</v>
      </c>
      <c r="E354" s="573"/>
      <c r="F354" s="558">
        <v>2.5</v>
      </c>
      <c r="G354" s="32">
        <v>6</v>
      </c>
      <c r="H354" s="558">
        <v>15</v>
      </c>
      <c r="I354" s="558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3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4"/>
      <c r="R354" s="564"/>
      <c r="S354" s="564"/>
      <c r="T354" s="565"/>
      <c r="U354" s="34"/>
      <c r="V354" s="34"/>
      <c r="W354" s="35" t="s">
        <v>70</v>
      </c>
      <c r="X354" s="559">
        <v>1420</v>
      </c>
      <c r="Y354" s="560">
        <f>IFERROR(IF(X354="",0,CEILING((X354/$H354),1)*$H354),"")</f>
        <v>1425</v>
      </c>
      <c r="Z354" s="36">
        <f>IFERROR(IF(Y354=0,"",ROUNDUP(Y354/H354,0)*0.02175),"")</f>
        <v>2.0662499999999997</v>
      </c>
      <c r="AA354" s="56"/>
      <c r="AB354" s="57"/>
      <c r="AC354" s="405" t="s">
        <v>568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1465.44</v>
      </c>
      <c r="BN354" s="64">
        <f>IFERROR(Y354*I354/H354,"0")</f>
        <v>1470.6</v>
      </c>
      <c r="BO354" s="64">
        <f>IFERROR(1/J354*(X354/H354),"0")</f>
        <v>1.9722222222222223</v>
      </c>
      <c r="BP354" s="64">
        <f>IFERROR(1/J354*(Y354/H354),"0")</f>
        <v>1.9791666666666665</v>
      </c>
    </row>
    <row r="355" spans="1:68" ht="16.5" customHeight="1" x14ac:dyDescent="0.25">
      <c r="A355" s="54" t="s">
        <v>569</v>
      </c>
      <c r="B355" s="54" t="s">
        <v>570</v>
      </c>
      <c r="C355" s="31">
        <v>4301020179</v>
      </c>
      <c r="D355" s="572">
        <v>4607091384178</v>
      </c>
      <c r="E355" s="573"/>
      <c r="F355" s="558">
        <v>0.4</v>
      </c>
      <c r="G355" s="32">
        <v>10</v>
      </c>
      <c r="H355" s="558">
        <v>4</v>
      </c>
      <c r="I355" s="558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4"/>
      <c r="R355" s="564"/>
      <c r="S355" s="564"/>
      <c r="T355" s="565"/>
      <c r="U355" s="34"/>
      <c r="V355" s="34"/>
      <c r="W355" s="35" t="s">
        <v>70</v>
      </c>
      <c r="X355" s="559">
        <v>0</v>
      </c>
      <c r="Y355" s="560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7" t="s">
        <v>72</v>
      </c>
      <c r="Q356" s="578"/>
      <c r="R356" s="578"/>
      <c r="S356" s="578"/>
      <c r="T356" s="578"/>
      <c r="U356" s="578"/>
      <c r="V356" s="579"/>
      <c r="W356" s="37" t="s">
        <v>73</v>
      </c>
      <c r="X356" s="561">
        <f>IFERROR(X354/H354,"0")+IFERROR(X355/H355,"0")</f>
        <v>94.666666666666671</v>
      </c>
      <c r="Y356" s="561">
        <f>IFERROR(Y354/H354,"0")+IFERROR(Y355/H355,"0")</f>
        <v>95</v>
      </c>
      <c r="Z356" s="561">
        <f>IFERROR(IF(Z354="",0,Z354),"0")+IFERROR(IF(Z355="",0,Z355),"0")</f>
        <v>2.0662499999999997</v>
      </c>
      <c r="AA356" s="562"/>
      <c r="AB356" s="562"/>
      <c r="AC356" s="562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7" t="s">
        <v>72</v>
      </c>
      <c r="Q357" s="578"/>
      <c r="R357" s="578"/>
      <c r="S357" s="578"/>
      <c r="T357" s="578"/>
      <c r="U357" s="578"/>
      <c r="V357" s="579"/>
      <c r="W357" s="37" t="s">
        <v>70</v>
      </c>
      <c r="X357" s="561">
        <f>IFERROR(SUM(X354:X355),"0")</f>
        <v>1420</v>
      </c>
      <c r="Y357" s="561">
        <f>IFERROR(SUM(Y354:Y355),"0")</f>
        <v>1425</v>
      </c>
      <c r="Z357" s="37"/>
      <c r="AA357" s="562"/>
      <c r="AB357" s="562"/>
      <c r="AC357" s="562"/>
    </row>
    <row r="358" spans="1:68" ht="14.25" customHeight="1" x14ac:dyDescent="0.25">
      <c r="A358" s="574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5"/>
      <c r="AB358" s="555"/>
      <c r="AC358" s="555"/>
    </row>
    <row r="359" spans="1:68" ht="27" customHeight="1" x14ac:dyDescent="0.25">
      <c r="A359" s="54" t="s">
        <v>571</v>
      </c>
      <c r="B359" s="54" t="s">
        <v>572</v>
      </c>
      <c r="C359" s="31">
        <v>4301051903</v>
      </c>
      <c r="D359" s="572">
        <v>4607091383928</v>
      </c>
      <c r="E359" s="573"/>
      <c r="F359" s="558">
        <v>1.5</v>
      </c>
      <c r="G359" s="32">
        <v>6</v>
      </c>
      <c r="H359" s="558">
        <v>9</v>
      </c>
      <c r="I359" s="558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1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4"/>
      <c r="R359" s="564"/>
      <c r="S359" s="564"/>
      <c r="T359" s="565"/>
      <c r="U359" s="34"/>
      <c r="V359" s="34"/>
      <c r="W359" s="35" t="s">
        <v>70</v>
      </c>
      <c r="X359" s="559">
        <v>0</v>
      </c>
      <c r="Y359" s="560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573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574</v>
      </c>
      <c r="B360" s="54" t="s">
        <v>575</v>
      </c>
      <c r="C360" s="31">
        <v>4301051897</v>
      </c>
      <c r="D360" s="572">
        <v>4607091384260</v>
      </c>
      <c r="E360" s="573"/>
      <c r="F360" s="558">
        <v>1.5</v>
      </c>
      <c r="G360" s="32">
        <v>6</v>
      </c>
      <c r="H360" s="558">
        <v>9</v>
      </c>
      <c r="I360" s="558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4"/>
      <c r="R360" s="564"/>
      <c r="S360" s="564"/>
      <c r="T360" s="565"/>
      <c r="U360" s="34"/>
      <c r="V360" s="34"/>
      <c r="W360" s="35" t="s">
        <v>70</v>
      </c>
      <c r="X360" s="559">
        <v>250</v>
      </c>
      <c r="Y360" s="560">
        <f>IFERROR(IF(X360="",0,CEILING((X360/$H360),1)*$H360),"")</f>
        <v>252</v>
      </c>
      <c r="Z360" s="36">
        <f>IFERROR(IF(Y360=0,"",ROUNDUP(Y360/H360,0)*0.01898),"")</f>
        <v>0.53144000000000002</v>
      </c>
      <c r="AA360" s="56"/>
      <c r="AB360" s="57"/>
      <c r="AC360" s="411" t="s">
        <v>576</v>
      </c>
      <c r="AG360" s="64"/>
      <c r="AJ360" s="68"/>
      <c r="AK360" s="68">
        <v>0</v>
      </c>
      <c r="BB360" s="412" t="s">
        <v>1</v>
      </c>
      <c r="BM360" s="64">
        <f>IFERROR(X360*I360/H360,"0")</f>
        <v>264.41666666666669</v>
      </c>
      <c r="BN360" s="64">
        <f>IFERROR(Y360*I360/H360,"0")</f>
        <v>266.53199999999998</v>
      </c>
      <c r="BO360" s="64">
        <f>IFERROR(1/J360*(X360/H360),"0")</f>
        <v>0.43402777777777779</v>
      </c>
      <c r="BP360" s="64">
        <f>IFERROR(1/J360*(Y360/H360),"0")</f>
        <v>0.4375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7" t="s">
        <v>72</v>
      </c>
      <c r="Q361" s="578"/>
      <c r="R361" s="578"/>
      <c r="S361" s="578"/>
      <c r="T361" s="578"/>
      <c r="U361" s="578"/>
      <c r="V361" s="579"/>
      <c r="W361" s="37" t="s">
        <v>73</v>
      </c>
      <c r="X361" s="561">
        <f>IFERROR(X359/H359,"0")+IFERROR(X360/H360,"0")</f>
        <v>27.777777777777779</v>
      </c>
      <c r="Y361" s="561">
        <f>IFERROR(Y359/H359,"0")+IFERROR(Y360/H360,"0")</f>
        <v>28</v>
      </c>
      <c r="Z361" s="561">
        <f>IFERROR(IF(Z359="",0,Z359),"0")+IFERROR(IF(Z360="",0,Z360),"0")</f>
        <v>0.53144000000000002</v>
      </c>
      <c r="AA361" s="562"/>
      <c r="AB361" s="562"/>
      <c r="AC361" s="562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7" t="s">
        <v>72</v>
      </c>
      <c r="Q362" s="578"/>
      <c r="R362" s="578"/>
      <c r="S362" s="578"/>
      <c r="T362" s="578"/>
      <c r="U362" s="578"/>
      <c r="V362" s="579"/>
      <c r="W362" s="37" t="s">
        <v>70</v>
      </c>
      <c r="X362" s="561">
        <f>IFERROR(SUM(X359:X360),"0")</f>
        <v>250</v>
      </c>
      <c r="Y362" s="561">
        <f>IFERROR(SUM(Y359:Y360),"0")</f>
        <v>252</v>
      </c>
      <c r="Z362" s="37"/>
      <c r="AA362" s="562"/>
      <c r="AB362" s="562"/>
      <c r="AC362" s="562"/>
    </row>
    <row r="363" spans="1:68" ht="14.25" customHeight="1" x14ac:dyDescent="0.25">
      <c r="A363" s="574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5"/>
      <c r="AB363" s="555"/>
      <c r="AC363" s="555"/>
    </row>
    <row r="364" spans="1:68" ht="27" customHeight="1" x14ac:dyDescent="0.25">
      <c r="A364" s="54" t="s">
        <v>577</v>
      </c>
      <c r="B364" s="54" t="s">
        <v>578</v>
      </c>
      <c r="C364" s="31">
        <v>4301060439</v>
      </c>
      <c r="D364" s="572">
        <v>4607091384673</v>
      </c>
      <c r="E364" s="573"/>
      <c r="F364" s="558">
        <v>1.5</v>
      </c>
      <c r="G364" s="32">
        <v>6</v>
      </c>
      <c r="H364" s="558">
        <v>9</v>
      </c>
      <c r="I364" s="558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3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4"/>
      <c r="R364" s="564"/>
      <c r="S364" s="564"/>
      <c r="T364" s="565"/>
      <c r="U364" s="34"/>
      <c r="V364" s="34"/>
      <c r="W364" s="35" t="s">
        <v>70</v>
      </c>
      <c r="X364" s="559">
        <v>0</v>
      </c>
      <c r="Y364" s="560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3" t="s">
        <v>579</v>
      </c>
      <c r="AG364" s="64"/>
      <c r="AJ364" s="68"/>
      <c r="AK364" s="68">
        <v>0</v>
      </c>
      <c r="BB364" s="414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7" t="s">
        <v>72</v>
      </c>
      <c r="Q365" s="578"/>
      <c r="R365" s="578"/>
      <c r="S365" s="578"/>
      <c r="T365" s="578"/>
      <c r="U365" s="578"/>
      <c r="V365" s="579"/>
      <c r="W365" s="37" t="s">
        <v>73</v>
      </c>
      <c r="X365" s="561">
        <f>IFERROR(X364/H364,"0")</f>
        <v>0</v>
      </c>
      <c r="Y365" s="561">
        <f>IFERROR(Y364/H364,"0")</f>
        <v>0</v>
      </c>
      <c r="Z365" s="561">
        <f>IFERROR(IF(Z364="",0,Z364),"0")</f>
        <v>0</v>
      </c>
      <c r="AA365" s="562"/>
      <c r="AB365" s="562"/>
      <c r="AC365" s="562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7" t="s">
        <v>72</v>
      </c>
      <c r="Q366" s="578"/>
      <c r="R366" s="578"/>
      <c r="S366" s="578"/>
      <c r="T366" s="578"/>
      <c r="U366" s="578"/>
      <c r="V366" s="579"/>
      <c r="W366" s="37" t="s">
        <v>70</v>
      </c>
      <c r="X366" s="561">
        <f>IFERROR(SUM(X364:X364),"0")</f>
        <v>0</v>
      </c>
      <c r="Y366" s="561">
        <f>IFERROR(SUM(Y364:Y364),"0")</f>
        <v>0</v>
      </c>
      <c r="Z366" s="37"/>
      <c r="AA366" s="562"/>
      <c r="AB366" s="562"/>
      <c r="AC366" s="562"/>
    </row>
    <row r="367" spans="1:68" ht="16.5" customHeight="1" x14ac:dyDescent="0.25">
      <c r="A367" s="582" t="s">
        <v>580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4"/>
      <c r="AB367" s="554"/>
      <c r="AC367" s="554"/>
    </row>
    <row r="368" spans="1:68" ht="14.25" customHeight="1" x14ac:dyDescent="0.25">
      <c r="A368" s="574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5"/>
      <c r="AB368" s="555"/>
      <c r="AC368" s="555"/>
    </row>
    <row r="369" spans="1:68" ht="37.5" customHeight="1" x14ac:dyDescent="0.25">
      <c r="A369" s="54" t="s">
        <v>581</v>
      </c>
      <c r="B369" s="54" t="s">
        <v>582</v>
      </c>
      <c r="C369" s="31">
        <v>4301011873</v>
      </c>
      <c r="D369" s="572">
        <v>4680115881907</v>
      </c>
      <c r="E369" s="573"/>
      <c r="F369" s="558">
        <v>1.8</v>
      </c>
      <c r="G369" s="32">
        <v>6</v>
      </c>
      <c r="H369" s="558">
        <v>10.8</v>
      </c>
      <c r="I369" s="558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4"/>
      <c r="R369" s="564"/>
      <c r="S369" s="564"/>
      <c r="T369" s="565"/>
      <c r="U369" s="34"/>
      <c r="V369" s="34"/>
      <c r="W369" s="35" t="s">
        <v>70</v>
      </c>
      <c r="X369" s="559">
        <v>0</v>
      </c>
      <c r="Y369" s="560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583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584</v>
      </c>
      <c r="B370" s="54" t="s">
        <v>585</v>
      </c>
      <c r="C370" s="31">
        <v>4301011874</v>
      </c>
      <c r="D370" s="572">
        <v>4680115884892</v>
      </c>
      <c r="E370" s="573"/>
      <c r="F370" s="558">
        <v>1.8</v>
      </c>
      <c r="G370" s="32">
        <v>6</v>
      </c>
      <c r="H370" s="558">
        <v>10.8</v>
      </c>
      <c r="I370" s="558">
        <v>11.234999999999999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2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0" s="564"/>
      <c r="R370" s="564"/>
      <c r="S370" s="564"/>
      <c r="T370" s="565"/>
      <c r="U370" s="34"/>
      <c r="V370" s="34"/>
      <c r="W370" s="35" t="s">
        <v>70</v>
      </c>
      <c r="X370" s="559">
        <v>0</v>
      </c>
      <c r="Y370" s="560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586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587</v>
      </c>
      <c r="B371" s="54" t="s">
        <v>588</v>
      </c>
      <c r="C371" s="31">
        <v>4301011875</v>
      </c>
      <c r="D371" s="572">
        <v>4680115884885</v>
      </c>
      <c r="E371" s="573"/>
      <c r="F371" s="558">
        <v>0.8</v>
      </c>
      <c r="G371" s="32">
        <v>15</v>
      </c>
      <c r="H371" s="558">
        <v>12</v>
      </c>
      <c r="I371" s="558">
        <v>12.435</v>
      </c>
      <c r="J371" s="32">
        <v>64</v>
      </c>
      <c r="K371" s="32" t="s">
        <v>106</v>
      </c>
      <c r="L371" s="32"/>
      <c r="M371" s="33" t="s">
        <v>68</v>
      </c>
      <c r="N371" s="33"/>
      <c r="O371" s="32">
        <v>60</v>
      </c>
      <c r="P371" s="69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1" s="564"/>
      <c r="R371" s="564"/>
      <c r="S371" s="564"/>
      <c r="T371" s="565"/>
      <c r="U371" s="34"/>
      <c r="V371" s="34"/>
      <c r="W371" s="35" t="s">
        <v>70</v>
      </c>
      <c r="X371" s="559">
        <v>30</v>
      </c>
      <c r="Y371" s="560">
        <f>IFERROR(IF(X371="",0,CEILING((X371/$H371),1)*$H371),"")</f>
        <v>36</v>
      </c>
      <c r="Z371" s="36">
        <f>IFERROR(IF(Y371=0,"",ROUNDUP(Y371/H371,0)*0.01898),"")</f>
        <v>5.6940000000000004E-2</v>
      </c>
      <c r="AA371" s="56"/>
      <c r="AB371" s="57"/>
      <c r="AC371" s="419" t="s">
        <v>586</v>
      </c>
      <c r="AG371" s="64"/>
      <c r="AJ371" s="68"/>
      <c r="AK371" s="68">
        <v>0</v>
      </c>
      <c r="BB371" s="420" t="s">
        <v>1</v>
      </c>
      <c r="BM371" s="64">
        <f>IFERROR(X371*I371/H371,"0")</f>
        <v>31.087500000000002</v>
      </c>
      <c r="BN371" s="64">
        <f>IFERROR(Y371*I371/H371,"0")</f>
        <v>37.305</v>
      </c>
      <c r="BO371" s="64">
        <f>IFERROR(1/J371*(X371/H371),"0")</f>
        <v>3.90625E-2</v>
      </c>
      <c r="BP371" s="64">
        <f>IFERROR(1/J371*(Y371/H371),"0")</f>
        <v>4.6875E-2</v>
      </c>
    </row>
    <row r="372" spans="1:68" ht="37.5" customHeight="1" x14ac:dyDescent="0.25">
      <c r="A372" s="54" t="s">
        <v>589</v>
      </c>
      <c r="B372" s="54" t="s">
        <v>590</v>
      </c>
      <c r="C372" s="31">
        <v>4301011871</v>
      </c>
      <c r="D372" s="572">
        <v>4680115884908</v>
      </c>
      <c r="E372" s="573"/>
      <c r="F372" s="558">
        <v>0.4</v>
      </c>
      <c r="G372" s="32">
        <v>10</v>
      </c>
      <c r="H372" s="558">
        <v>4</v>
      </c>
      <c r="I372" s="558">
        <v>4.21</v>
      </c>
      <c r="J372" s="32">
        <v>132</v>
      </c>
      <c r="K372" s="32" t="s">
        <v>111</v>
      </c>
      <c r="L372" s="32"/>
      <c r="M372" s="33" t="s">
        <v>68</v>
      </c>
      <c r="N372" s="33"/>
      <c r="O372" s="32">
        <v>60</v>
      </c>
      <c r="P372" s="714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2" s="564"/>
      <c r="R372" s="564"/>
      <c r="S372" s="564"/>
      <c r="T372" s="565"/>
      <c r="U372" s="34"/>
      <c r="V372" s="34"/>
      <c r="W372" s="35" t="s">
        <v>70</v>
      </c>
      <c r="X372" s="559">
        <v>0</v>
      </c>
      <c r="Y372" s="560">
        <f>IFERROR(IF(X372="",0,CEILING((X372/$H372),1)*$H372),"")</f>
        <v>0</v>
      </c>
      <c r="Z372" s="36" t="str">
        <f>IFERROR(IF(Y372=0,"",ROUNDUP(Y372/H372,0)*0.00902),"")</f>
        <v/>
      </c>
      <c r="AA372" s="56"/>
      <c r="AB372" s="57"/>
      <c r="AC372" s="421" t="s">
        <v>586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x14ac:dyDescent="0.2">
      <c r="A373" s="568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7" t="s">
        <v>72</v>
      </c>
      <c r="Q373" s="578"/>
      <c r="R373" s="578"/>
      <c r="S373" s="578"/>
      <c r="T373" s="578"/>
      <c r="U373" s="578"/>
      <c r="V373" s="579"/>
      <c r="W373" s="37" t="s">
        <v>73</v>
      </c>
      <c r="X373" s="561">
        <f>IFERROR(X369/H369,"0")+IFERROR(X370/H370,"0")+IFERROR(X371/H371,"0")+IFERROR(X372/H372,"0")</f>
        <v>2.5</v>
      </c>
      <c r="Y373" s="561">
        <f>IFERROR(Y369/H369,"0")+IFERROR(Y370/H370,"0")+IFERROR(Y371/H371,"0")+IFERROR(Y372/H372,"0")</f>
        <v>3</v>
      </c>
      <c r="Z373" s="561">
        <f>IFERROR(IF(Z369="",0,Z369),"0")+IFERROR(IF(Z370="",0,Z370),"0")+IFERROR(IF(Z371="",0,Z371),"0")+IFERROR(IF(Z372="",0,Z372),"0")</f>
        <v>5.6940000000000004E-2</v>
      </c>
      <c r="AA373" s="562"/>
      <c r="AB373" s="562"/>
      <c r="AC373" s="562"/>
    </row>
    <row r="374" spans="1:68" x14ac:dyDescent="0.2">
      <c r="A374" s="569"/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70"/>
      <c r="P374" s="577" t="s">
        <v>72</v>
      </c>
      <c r="Q374" s="578"/>
      <c r="R374" s="578"/>
      <c r="S374" s="578"/>
      <c r="T374" s="578"/>
      <c r="U374" s="578"/>
      <c r="V374" s="579"/>
      <c r="W374" s="37" t="s">
        <v>70</v>
      </c>
      <c r="X374" s="561">
        <f>IFERROR(SUM(X369:X372),"0")</f>
        <v>30</v>
      </c>
      <c r="Y374" s="561">
        <f>IFERROR(SUM(Y369:Y372),"0")</f>
        <v>36</v>
      </c>
      <c r="Z374" s="37"/>
      <c r="AA374" s="562"/>
      <c r="AB374" s="562"/>
      <c r="AC374" s="562"/>
    </row>
    <row r="375" spans="1:68" ht="14.25" customHeight="1" x14ac:dyDescent="0.25">
      <c r="A375" s="574" t="s">
        <v>64</v>
      </c>
      <c r="B375" s="569"/>
      <c r="C375" s="569"/>
      <c r="D375" s="569"/>
      <c r="E375" s="569"/>
      <c r="F375" s="569"/>
      <c r="G375" s="569"/>
      <c r="H375" s="569"/>
      <c r="I375" s="569"/>
      <c r="J375" s="569"/>
      <c r="K375" s="569"/>
      <c r="L375" s="569"/>
      <c r="M375" s="569"/>
      <c r="N375" s="569"/>
      <c r="O375" s="569"/>
      <c r="P375" s="569"/>
      <c r="Q375" s="569"/>
      <c r="R375" s="569"/>
      <c r="S375" s="569"/>
      <c r="T375" s="569"/>
      <c r="U375" s="569"/>
      <c r="V375" s="569"/>
      <c r="W375" s="569"/>
      <c r="X375" s="569"/>
      <c r="Y375" s="569"/>
      <c r="Z375" s="569"/>
      <c r="AA375" s="555"/>
      <c r="AB375" s="555"/>
      <c r="AC375" s="555"/>
    </row>
    <row r="376" spans="1:68" ht="27" customHeight="1" x14ac:dyDescent="0.25">
      <c r="A376" s="54" t="s">
        <v>591</v>
      </c>
      <c r="B376" s="54" t="s">
        <v>592</v>
      </c>
      <c r="C376" s="31">
        <v>4301031303</v>
      </c>
      <c r="D376" s="572">
        <v>4607091384802</v>
      </c>
      <c r="E376" s="573"/>
      <c r="F376" s="558">
        <v>0.73</v>
      </c>
      <c r="G376" s="32">
        <v>6</v>
      </c>
      <c r="H376" s="558">
        <v>4.38</v>
      </c>
      <c r="I376" s="558">
        <v>4.6500000000000004</v>
      </c>
      <c r="J376" s="32">
        <v>132</v>
      </c>
      <c r="K376" s="32" t="s">
        <v>111</v>
      </c>
      <c r="L376" s="32"/>
      <c r="M376" s="33" t="s">
        <v>68</v>
      </c>
      <c r="N376" s="33"/>
      <c r="O376" s="32">
        <v>35</v>
      </c>
      <c r="P376" s="67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6" s="564"/>
      <c r="R376" s="564"/>
      <c r="S376" s="564"/>
      <c r="T376" s="565"/>
      <c r="U376" s="34"/>
      <c r="V376" s="34"/>
      <c r="W376" s="35" t="s">
        <v>70</v>
      </c>
      <c r="X376" s="559">
        <v>0</v>
      </c>
      <c r="Y376" s="560">
        <f>IFERROR(IF(X376="",0,CEILING((X376/$H376),1)*$H376),"")</f>
        <v>0</v>
      </c>
      <c r="Z376" s="36" t="str">
        <f>IFERROR(IF(Y376=0,"",ROUNDUP(Y376/H376,0)*0.00902),"")</f>
        <v/>
      </c>
      <c r="AA376" s="56"/>
      <c r="AB376" s="57"/>
      <c r="AC376" s="423" t="s">
        <v>593</v>
      </c>
      <c r="AG376" s="64"/>
      <c r="AJ376" s="68"/>
      <c r="AK376" s="68">
        <v>0</v>
      </c>
      <c r="BB376" s="424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x14ac:dyDescent="0.2">
      <c r="A377" s="568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7" t="s">
        <v>72</v>
      </c>
      <c r="Q377" s="578"/>
      <c r="R377" s="578"/>
      <c r="S377" s="578"/>
      <c r="T377" s="578"/>
      <c r="U377" s="578"/>
      <c r="V377" s="579"/>
      <c r="W377" s="37" t="s">
        <v>73</v>
      </c>
      <c r="X377" s="561">
        <f>IFERROR(X376/H376,"0")</f>
        <v>0</v>
      </c>
      <c r="Y377" s="561">
        <f>IFERROR(Y376/H376,"0")</f>
        <v>0</v>
      </c>
      <c r="Z377" s="561">
        <f>IFERROR(IF(Z376="",0,Z376),"0")</f>
        <v>0</v>
      </c>
      <c r="AA377" s="562"/>
      <c r="AB377" s="562"/>
      <c r="AC377" s="562"/>
    </row>
    <row r="378" spans="1:68" x14ac:dyDescent="0.2">
      <c r="A378" s="569"/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70"/>
      <c r="P378" s="577" t="s">
        <v>72</v>
      </c>
      <c r="Q378" s="578"/>
      <c r="R378" s="578"/>
      <c r="S378" s="578"/>
      <c r="T378" s="578"/>
      <c r="U378" s="578"/>
      <c r="V378" s="579"/>
      <c r="W378" s="37" t="s">
        <v>70</v>
      </c>
      <c r="X378" s="561">
        <f>IFERROR(SUM(X376:X376),"0")</f>
        <v>0</v>
      </c>
      <c r="Y378" s="561">
        <f>IFERROR(SUM(Y376:Y376),"0")</f>
        <v>0</v>
      </c>
      <c r="Z378" s="37"/>
      <c r="AA378" s="562"/>
      <c r="AB378" s="562"/>
      <c r="AC378" s="562"/>
    </row>
    <row r="379" spans="1:68" ht="14.25" customHeight="1" x14ac:dyDescent="0.25">
      <c r="A379" s="574" t="s">
        <v>74</v>
      </c>
      <c r="B379" s="569"/>
      <c r="C379" s="569"/>
      <c r="D379" s="569"/>
      <c r="E379" s="569"/>
      <c r="F379" s="569"/>
      <c r="G379" s="569"/>
      <c r="H379" s="569"/>
      <c r="I379" s="569"/>
      <c r="J379" s="569"/>
      <c r="K379" s="569"/>
      <c r="L379" s="569"/>
      <c r="M379" s="569"/>
      <c r="N379" s="569"/>
      <c r="O379" s="569"/>
      <c r="P379" s="569"/>
      <c r="Q379" s="569"/>
      <c r="R379" s="569"/>
      <c r="S379" s="569"/>
      <c r="T379" s="569"/>
      <c r="U379" s="569"/>
      <c r="V379" s="569"/>
      <c r="W379" s="569"/>
      <c r="X379" s="569"/>
      <c r="Y379" s="569"/>
      <c r="Z379" s="569"/>
      <c r="AA379" s="555"/>
      <c r="AB379" s="555"/>
      <c r="AC379" s="555"/>
    </row>
    <row r="380" spans="1:68" ht="27" customHeight="1" x14ac:dyDescent="0.25">
      <c r="A380" s="54" t="s">
        <v>594</v>
      </c>
      <c r="B380" s="54" t="s">
        <v>595</v>
      </c>
      <c r="C380" s="31">
        <v>4301051899</v>
      </c>
      <c r="D380" s="572">
        <v>4607091384246</v>
      </c>
      <c r="E380" s="573"/>
      <c r="F380" s="558">
        <v>1.5</v>
      </c>
      <c r="G380" s="32">
        <v>6</v>
      </c>
      <c r="H380" s="558">
        <v>9</v>
      </c>
      <c r="I380" s="558">
        <v>9.5190000000000001</v>
      </c>
      <c r="J380" s="32">
        <v>64</v>
      </c>
      <c r="K380" s="32" t="s">
        <v>106</v>
      </c>
      <c r="L380" s="32"/>
      <c r="M380" s="33" t="s">
        <v>78</v>
      </c>
      <c r="N380" s="33"/>
      <c r="O380" s="32">
        <v>40</v>
      </c>
      <c r="P380" s="74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0" s="564"/>
      <c r="R380" s="564"/>
      <c r="S380" s="564"/>
      <c r="T380" s="565"/>
      <c r="U380" s="34"/>
      <c r="V380" s="34"/>
      <c r="W380" s="35" t="s">
        <v>70</v>
      </c>
      <c r="X380" s="559">
        <v>40</v>
      </c>
      <c r="Y380" s="560">
        <f>IFERROR(IF(X380="",0,CEILING((X380/$H380),1)*$H380),"")</f>
        <v>45</v>
      </c>
      <c r="Z380" s="36">
        <f>IFERROR(IF(Y380=0,"",ROUNDUP(Y380/H380,0)*0.01898),"")</f>
        <v>9.4899999999999998E-2</v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42.306666666666665</v>
      </c>
      <c r="BN380" s="64">
        <f>IFERROR(Y380*I380/H380,"0")</f>
        <v>47.594999999999999</v>
      </c>
      <c r="BO380" s="64">
        <f>IFERROR(1/J380*(X380/H380),"0")</f>
        <v>6.9444444444444448E-2</v>
      </c>
      <c r="BP380" s="64">
        <f>IFERROR(1/J380*(Y380/H380),"0")</f>
        <v>7.8125E-2</v>
      </c>
    </row>
    <row r="381" spans="1:68" ht="27" customHeight="1" x14ac:dyDescent="0.25">
      <c r="A381" s="54" t="s">
        <v>597</v>
      </c>
      <c r="B381" s="54" t="s">
        <v>598</v>
      </c>
      <c r="C381" s="31">
        <v>4301051660</v>
      </c>
      <c r="D381" s="572">
        <v>4607091384253</v>
      </c>
      <c r="E381" s="573"/>
      <c r="F381" s="558">
        <v>0.4</v>
      </c>
      <c r="G381" s="32">
        <v>6</v>
      </c>
      <c r="H381" s="558">
        <v>2.4</v>
      </c>
      <c r="I381" s="558">
        <v>2.6640000000000001</v>
      </c>
      <c r="J381" s="32">
        <v>182</v>
      </c>
      <c r="K381" s="32" t="s">
        <v>77</v>
      </c>
      <c r="L381" s="32"/>
      <c r="M381" s="33" t="s">
        <v>78</v>
      </c>
      <c r="N381" s="33"/>
      <c r="O381" s="32">
        <v>40</v>
      </c>
      <c r="P381" s="61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1" s="564"/>
      <c r="R381" s="564"/>
      <c r="S381" s="564"/>
      <c r="T381" s="565"/>
      <c r="U381" s="34"/>
      <c r="V381" s="34"/>
      <c r="W381" s="35" t="s">
        <v>70</v>
      </c>
      <c r="X381" s="559">
        <v>0</v>
      </c>
      <c r="Y381" s="560">
        <f>IFERROR(IF(X381="",0,CEILING((X381/$H381),1)*$H381),"")</f>
        <v>0</v>
      </c>
      <c r="Z381" s="36" t="str">
        <f>IFERROR(IF(Y381=0,"",ROUNDUP(Y381/H381,0)*0.00651),"")</f>
        <v/>
      </c>
      <c r="AA381" s="56"/>
      <c r="AB381" s="57"/>
      <c r="AC381" s="427" t="s">
        <v>596</v>
      </c>
      <c r="AG381" s="64"/>
      <c r="AJ381" s="68"/>
      <c r="AK381" s="68">
        <v>0</v>
      </c>
      <c r="BB381" s="428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x14ac:dyDescent="0.2">
      <c r="A382" s="568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7" t="s">
        <v>72</v>
      </c>
      <c r="Q382" s="578"/>
      <c r="R382" s="578"/>
      <c r="S382" s="578"/>
      <c r="T382" s="578"/>
      <c r="U382" s="578"/>
      <c r="V382" s="579"/>
      <c r="W382" s="37" t="s">
        <v>73</v>
      </c>
      <c r="X382" s="561">
        <f>IFERROR(X380/H380,"0")+IFERROR(X381/H381,"0")</f>
        <v>4.4444444444444446</v>
      </c>
      <c r="Y382" s="561">
        <f>IFERROR(Y380/H380,"0")+IFERROR(Y381/H381,"0")</f>
        <v>5</v>
      </c>
      <c r="Z382" s="561">
        <f>IFERROR(IF(Z380="",0,Z380),"0")+IFERROR(IF(Z381="",0,Z381),"0")</f>
        <v>9.4899999999999998E-2</v>
      </c>
      <c r="AA382" s="562"/>
      <c r="AB382" s="562"/>
      <c r="AC382" s="562"/>
    </row>
    <row r="383" spans="1:68" x14ac:dyDescent="0.2">
      <c r="A383" s="569"/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70"/>
      <c r="P383" s="577" t="s">
        <v>72</v>
      </c>
      <c r="Q383" s="578"/>
      <c r="R383" s="578"/>
      <c r="S383" s="578"/>
      <c r="T383" s="578"/>
      <c r="U383" s="578"/>
      <c r="V383" s="579"/>
      <c r="W383" s="37" t="s">
        <v>70</v>
      </c>
      <c r="X383" s="561">
        <f>IFERROR(SUM(X380:X381),"0")</f>
        <v>40</v>
      </c>
      <c r="Y383" s="561">
        <f>IFERROR(SUM(Y380:Y381),"0")</f>
        <v>45</v>
      </c>
      <c r="Z383" s="37"/>
      <c r="AA383" s="562"/>
      <c r="AB383" s="562"/>
      <c r="AC383" s="562"/>
    </row>
    <row r="384" spans="1:68" ht="14.25" customHeight="1" x14ac:dyDescent="0.25">
      <c r="A384" s="574" t="s">
        <v>172</v>
      </c>
      <c r="B384" s="569"/>
      <c r="C384" s="569"/>
      <c r="D384" s="569"/>
      <c r="E384" s="569"/>
      <c r="F384" s="569"/>
      <c r="G384" s="569"/>
      <c r="H384" s="569"/>
      <c r="I384" s="569"/>
      <c r="J384" s="569"/>
      <c r="K384" s="569"/>
      <c r="L384" s="569"/>
      <c r="M384" s="569"/>
      <c r="N384" s="569"/>
      <c r="O384" s="569"/>
      <c r="P384" s="569"/>
      <c r="Q384" s="569"/>
      <c r="R384" s="569"/>
      <c r="S384" s="569"/>
      <c r="T384" s="569"/>
      <c r="U384" s="569"/>
      <c r="V384" s="569"/>
      <c r="W384" s="569"/>
      <c r="X384" s="569"/>
      <c r="Y384" s="569"/>
      <c r="Z384" s="569"/>
      <c r="AA384" s="555"/>
      <c r="AB384" s="555"/>
      <c r="AC384" s="555"/>
    </row>
    <row r="385" spans="1:68" ht="27" customHeight="1" x14ac:dyDescent="0.25">
      <c r="A385" s="54" t="s">
        <v>599</v>
      </c>
      <c r="B385" s="54" t="s">
        <v>600</v>
      </c>
      <c r="C385" s="31">
        <v>4301060441</v>
      </c>
      <c r="D385" s="572">
        <v>4607091389357</v>
      </c>
      <c r="E385" s="573"/>
      <c r="F385" s="558">
        <v>1.5</v>
      </c>
      <c r="G385" s="32">
        <v>6</v>
      </c>
      <c r="H385" s="558">
        <v>9</v>
      </c>
      <c r="I385" s="558">
        <v>9.4350000000000005</v>
      </c>
      <c r="J385" s="32">
        <v>64</v>
      </c>
      <c r="K385" s="32" t="s">
        <v>106</v>
      </c>
      <c r="L385" s="32"/>
      <c r="M385" s="33" t="s">
        <v>78</v>
      </c>
      <c r="N385" s="33"/>
      <c r="O385" s="32">
        <v>40</v>
      </c>
      <c r="P385" s="884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5" s="564"/>
      <c r="R385" s="564"/>
      <c r="S385" s="564"/>
      <c r="T385" s="565"/>
      <c r="U385" s="34"/>
      <c r="V385" s="34"/>
      <c r="W385" s="35" t="s">
        <v>70</v>
      </c>
      <c r="X385" s="559">
        <v>0</v>
      </c>
      <c r="Y385" s="560">
        <f>IFERROR(IF(X385="",0,CEILING((X385/$H385),1)*$H385),"")</f>
        <v>0</v>
      </c>
      <c r="Z385" s="36" t="str">
        <f>IFERROR(IF(Y385=0,"",ROUNDUP(Y385/H385,0)*0.01898),"")</f>
        <v/>
      </c>
      <c r="AA385" s="56"/>
      <c r="AB385" s="57"/>
      <c r="AC385" s="429" t="s">
        <v>601</v>
      </c>
      <c r="AG385" s="64"/>
      <c r="AJ385" s="68"/>
      <c r="AK385" s="68">
        <v>0</v>
      </c>
      <c r="BB385" s="430" t="s">
        <v>1</v>
      </c>
      <c r="BM385" s="64">
        <f>IFERROR(X385*I385/H385,"0")</f>
        <v>0</v>
      </c>
      <c r="BN385" s="64">
        <f>IFERROR(Y385*I385/H385,"0")</f>
        <v>0</v>
      </c>
      <c r="BO385" s="64">
        <f>IFERROR(1/J385*(X385/H385),"0")</f>
        <v>0</v>
      </c>
      <c r="BP385" s="64">
        <f>IFERROR(1/J385*(Y385/H385),"0")</f>
        <v>0</v>
      </c>
    </row>
    <row r="386" spans="1:68" x14ac:dyDescent="0.2">
      <c r="A386" s="568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7" t="s">
        <v>72</v>
      </c>
      <c r="Q386" s="578"/>
      <c r="R386" s="578"/>
      <c r="S386" s="578"/>
      <c r="T386" s="578"/>
      <c r="U386" s="578"/>
      <c r="V386" s="579"/>
      <c r="W386" s="37" t="s">
        <v>73</v>
      </c>
      <c r="X386" s="561">
        <f>IFERROR(X385/H385,"0")</f>
        <v>0</v>
      </c>
      <c r="Y386" s="561">
        <f>IFERROR(Y385/H385,"0")</f>
        <v>0</v>
      </c>
      <c r="Z386" s="561">
        <f>IFERROR(IF(Z385="",0,Z385),"0")</f>
        <v>0</v>
      </c>
      <c r="AA386" s="562"/>
      <c r="AB386" s="562"/>
      <c r="AC386" s="562"/>
    </row>
    <row r="387" spans="1:68" x14ac:dyDescent="0.2">
      <c r="A387" s="569"/>
      <c r="B387" s="569"/>
      <c r="C387" s="569"/>
      <c r="D387" s="569"/>
      <c r="E387" s="569"/>
      <c r="F387" s="569"/>
      <c r="G387" s="569"/>
      <c r="H387" s="569"/>
      <c r="I387" s="569"/>
      <c r="J387" s="569"/>
      <c r="K387" s="569"/>
      <c r="L387" s="569"/>
      <c r="M387" s="569"/>
      <c r="N387" s="569"/>
      <c r="O387" s="570"/>
      <c r="P387" s="577" t="s">
        <v>72</v>
      </c>
      <c r="Q387" s="578"/>
      <c r="R387" s="578"/>
      <c r="S387" s="578"/>
      <c r="T387" s="578"/>
      <c r="U387" s="578"/>
      <c r="V387" s="579"/>
      <c r="W387" s="37" t="s">
        <v>70</v>
      </c>
      <c r="X387" s="561">
        <f>IFERROR(SUM(X385:X385),"0")</f>
        <v>0</v>
      </c>
      <c r="Y387" s="561">
        <f>IFERROR(SUM(Y385:Y385),"0")</f>
        <v>0</v>
      </c>
      <c r="Z387" s="37"/>
      <c r="AA387" s="562"/>
      <c r="AB387" s="562"/>
      <c r="AC387" s="562"/>
    </row>
    <row r="388" spans="1:68" ht="27.75" customHeight="1" x14ac:dyDescent="0.2">
      <c r="A388" s="652" t="s">
        <v>602</v>
      </c>
      <c r="B388" s="653"/>
      <c r="C388" s="653"/>
      <c r="D388" s="653"/>
      <c r="E388" s="653"/>
      <c r="F388" s="653"/>
      <c r="G388" s="653"/>
      <c r="H388" s="653"/>
      <c r="I388" s="653"/>
      <c r="J388" s="653"/>
      <c r="K388" s="653"/>
      <c r="L388" s="653"/>
      <c r="M388" s="653"/>
      <c r="N388" s="653"/>
      <c r="O388" s="653"/>
      <c r="P388" s="653"/>
      <c r="Q388" s="653"/>
      <c r="R388" s="653"/>
      <c r="S388" s="653"/>
      <c r="T388" s="653"/>
      <c r="U388" s="653"/>
      <c r="V388" s="653"/>
      <c r="W388" s="653"/>
      <c r="X388" s="653"/>
      <c r="Y388" s="653"/>
      <c r="Z388" s="653"/>
      <c r="AA388" s="48"/>
      <c r="AB388" s="48"/>
      <c r="AC388" s="48"/>
    </row>
    <row r="389" spans="1:68" ht="16.5" customHeight="1" x14ac:dyDescent="0.25">
      <c r="A389" s="582" t="s">
        <v>603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4"/>
      <c r="AB389" s="554"/>
      <c r="AC389" s="554"/>
    </row>
    <row r="390" spans="1:68" ht="14.25" customHeight="1" x14ac:dyDescent="0.25">
      <c r="A390" s="574" t="s">
        <v>64</v>
      </c>
      <c r="B390" s="569"/>
      <c r="C390" s="569"/>
      <c r="D390" s="569"/>
      <c r="E390" s="569"/>
      <c r="F390" s="569"/>
      <c r="G390" s="569"/>
      <c r="H390" s="569"/>
      <c r="I390" s="569"/>
      <c r="J390" s="569"/>
      <c r="K390" s="569"/>
      <c r="L390" s="569"/>
      <c r="M390" s="569"/>
      <c r="N390" s="569"/>
      <c r="O390" s="569"/>
      <c r="P390" s="569"/>
      <c r="Q390" s="569"/>
      <c r="R390" s="569"/>
      <c r="S390" s="569"/>
      <c r="T390" s="569"/>
      <c r="U390" s="569"/>
      <c r="V390" s="569"/>
      <c r="W390" s="569"/>
      <c r="X390" s="569"/>
      <c r="Y390" s="569"/>
      <c r="Z390" s="569"/>
      <c r="AA390" s="555"/>
      <c r="AB390" s="555"/>
      <c r="AC390" s="555"/>
    </row>
    <row r="391" spans="1:68" ht="27" customHeight="1" x14ac:dyDescent="0.25">
      <c r="A391" s="54" t="s">
        <v>604</v>
      </c>
      <c r="B391" s="54" t="s">
        <v>605</v>
      </c>
      <c r="C391" s="31">
        <v>4301031405</v>
      </c>
      <c r="D391" s="572">
        <v>4680115886100</v>
      </c>
      <c r="E391" s="573"/>
      <c r="F391" s="558">
        <v>0.9</v>
      </c>
      <c r="G391" s="32">
        <v>6</v>
      </c>
      <c r="H391" s="558">
        <v>5.4</v>
      </c>
      <c r="I391" s="558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3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1" s="564"/>
      <c r="R391" s="564"/>
      <c r="S391" s="564"/>
      <c r="T391" s="565"/>
      <c r="U391" s="34"/>
      <c r="V391" s="34"/>
      <c r="W391" s="35" t="s">
        <v>70</v>
      </c>
      <c r="X391" s="559">
        <v>10</v>
      </c>
      <c r="Y391" s="560">
        <f t="shared" ref="Y391:Y400" si="52">IFERROR(IF(X391="",0,CEILING((X391/$H391),1)*$H391),"")</f>
        <v>10.8</v>
      </c>
      <c r="Z391" s="36">
        <f>IFERROR(IF(Y391=0,"",ROUNDUP(Y391/H391,0)*0.00902),"")</f>
        <v>1.804E-2</v>
      </c>
      <c r="AA391" s="56"/>
      <c r="AB391" s="57"/>
      <c r="AC391" s="431" t="s">
        <v>606</v>
      </c>
      <c r="AG391" s="64"/>
      <c r="AJ391" s="68"/>
      <c r="AK391" s="68">
        <v>0</v>
      </c>
      <c r="BB391" s="432" t="s">
        <v>1</v>
      </c>
      <c r="BM391" s="64">
        <f t="shared" ref="BM391:BM400" si="53">IFERROR(X391*I391/H391,"0")</f>
        <v>10.388888888888889</v>
      </c>
      <c r="BN391" s="64">
        <f t="shared" ref="BN391:BN400" si="54">IFERROR(Y391*I391/H391,"0")</f>
        <v>11.22</v>
      </c>
      <c r="BO391" s="64">
        <f t="shared" ref="BO391:BO400" si="55">IFERROR(1/J391*(X391/H391),"0")</f>
        <v>1.4029180695847361E-2</v>
      </c>
      <c r="BP391" s="64">
        <f t="shared" ref="BP391:BP400" si="56">IFERROR(1/J391*(Y391/H391),"0")</f>
        <v>1.5151515151515152E-2</v>
      </c>
    </row>
    <row r="392" spans="1:68" ht="27" customHeight="1" x14ac:dyDescent="0.25">
      <c r="A392" s="54" t="s">
        <v>607</v>
      </c>
      <c r="B392" s="54" t="s">
        <v>608</v>
      </c>
      <c r="C392" s="31">
        <v>4301031382</v>
      </c>
      <c r="D392" s="572">
        <v>4680115886117</v>
      </c>
      <c r="E392" s="573"/>
      <c r="F392" s="558">
        <v>0.9</v>
      </c>
      <c r="G392" s="32">
        <v>6</v>
      </c>
      <c r="H392" s="558">
        <v>5.4</v>
      </c>
      <c r="I392" s="558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4"/>
      <c r="R392" s="564"/>
      <c r="S392" s="564"/>
      <c r="T392" s="565"/>
      <c r="U392" s="34"/>
      <c r="V392" s="34"/>
      <c r="W392" s="35" t="s">
        <v>70</v>
      </c>
      <c r="X392" s="559">
        <v>0</v>
      </c>
      <c r="Y392" s="560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607</v>
      </c>
      <c r="B393" s="54" t="s">
        <v>610</v>
      </c>
      <c r="C393" s="31">
        <v>4301031406</v>
      </c>
      <c r="D393" s="572">
        <v>4680115886117</v>
      </c>
      <c r="E393" s="573"/>
      <c r="F393" s="558">
        <v>0.9</v>
      </c>
      <c r="G393" s="32">
        <v>6</v>
      </c>
      <c r="H393" s="558">
        <v>5.4</v>
      </c>
      <c r="I393" s="558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4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3" s="564"/>
      <c r="R393" s="564"/>
      <c r="S393" s="564"/>
      <c r="T393" s="565"/>
      <c r="U393" s="34"/>
      <c r="V393" s="34"/>
      <c r="W393" s="35" t="s">
        <v>70</v>
      </c>
      <c r="X393" s="559">
        <v>0</v>
      </c>
      <c r="Y393" s="560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609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611</v>
      </c>
      <c r="B394" s="54" t="s">
        <v>612</v>
      </c>
      <c r="C394" s="31">
        <v>4301031402</v>
      </c>
      <c r="D394" s="572">
        <v>4680115886124</v>
      </c>
      <c r="E394" s="573"/>
      <c r="F394" s="558">
        <v>0.9</v>
      </c>
      <c r="G394" s="32">
        <v>6</v>
      </c>
      <c r="H394" s="558">
        <v>5.4</v>
      </c>
      <c r="I394" s="558">
        <v>5.61</v>
      </c>
      <c r="J394" s="32">
        <v>132</v>
      </c>
      <c r="K394" s="32" t="s">
        <v>111</v>
      </c>
      <c r="L394" s="32"/>
      <c r="M394" s="33" t="s">
        <v>68</v>
      </c>
      <c r="N394" s="33"/>
      <c r="O394" s="32">
        <v>50</v>
      </c>
      <c r="P394" s="620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4" s="564"/>
      <c r="R394" s="564"/>
      <c r="S394" s="564"/>
      <c r="T394" s="565"/>
      <c r="U394" s="34"/>
      <c r="V394" s="34"/>
      <c r="W394" s="35" t="s">
        <v>70</v>
      </c>
      <c r="X394" s="559">
        <v>0</v>
      </c>
      <c r="Y394" s="560">
        <f t="shared" si="52"/>
        <v>0</v>
      </c>
      <c r="Z394" s="36" t="str">
        <f>IFERROR(IF(Y394=0,"",ROUNDUP(Y394/H394,0)*0.00902),"")</f>
        <v/>
      </c>
      <c r="AA394" s="56"/>
      <c r="AB394" s="57"/>
      <c r="AC394" s="437" t="s">
        <v>613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614</v>
      </c>
      <c r="B395" s="54" t="s">
        <v>615</v>
      </c>
      <c r="C395" s="31">
        <v>4301031366</v>
      </c>
      <c r="D395" s="572">
        <v>4680115883147</v>
      </c>
      <c r="E395" s="573"/>
      <c r="F395" s="558">
        <v>0.28000000000000003</v>
      </c>
      <c r="G395" s="32">
        <v>6</v>
      </c>
      <c r="H395" s="558">
        <v>1.68</v>
      </c>
      <c r="I395" s="558">
        <v>1.81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5" s="564"/>
      <c r="R395" s="564"/>
      <c r="S395" s="564"/>
      <c r="T395" s="565"/>
      <c r="U395" s="34"/>
      <c r="V395" s="34"/>
      <c r="W395" s="35" t="s">
        <v>70</v>
      </c>
      <c r="X395" s="559">
        <v>0</v>
      </c>
      <c r="Y395" s="560">
        <f t="shared" si="52"/>
        <v>0</v>
      </c>
      <c r="Z395" s="36" t="str">
        <f t="shared" ref="Z395:Z400" si="57">IFERROR(IF(Y395=0,"",ROUNDUP(Y395/H395,0)*0.00502),"")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0</v>
      </c>
      <c r="BN395" s="64">
        <f t="shared" si="54"/>
        <v>0</v>
      </c>
      <c r="BO395" s="64">
        <f t="shared" si="55"/>
        <v>0</v>
      </c>
      <c r="BP395" s="64">
        <f t="shared" si="56"/>
        <v>0</v>
      </c>
    </row>
    <row r="396" spans="1:68" ht="27" customHeight="1" x14ac:dyDescent="0.25">
      <c r="A396" s="54" t="s">
        <v>616</v>
      </c>
      <c r="B396" s="54" t="s">
        <v>617</v>
      </c>
      <c r="C396" s="31">
        <v>4301031362</v>
      </c>
      <c r="D396" s="572">
        <v>4607091384338</v>
      </c>
      <c r="E396" s="573"/>
      <c r="F396" s="558">
        <v>0.35</v>
      </c>
      <c r="G396" s="32">
        <v>6</v>
      </c>
      <c r="H396" s="558">
        <v>2.1</v>
      </c>
      <c r="I396" s="558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6" s="564"/>
      <c r="R396" s="564"/>
      <c r="S396" s="564"/>
      <c r="T396" s="565"/>
      <c r="U396" s="34"/>
      <c r="V396" s="34"/>
      <c r="W396" s="35" t="s">
        <v>70</v>
      </c>
      <c r="X396" s="559">
        <v>0</v>
      </c>
      <c r="Y396" s="560">
        <f t="shared" si="52"/>
        <v>0</v>
      </c>
      <c r="Z396" s="36" t="str">
        <f t="shared" si="57"/>
        <v/>
      </c>
      <c r="AA396" s="56"/>
      <c r="AB396" s="57"/>
      <c r="AC396" s="441" t="s">
        <v>606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37.5" customHeight="1" x14ac:dyDescent="0.25">
      <c r="A397" s="54" t="s">
        <v>618</v>
      </c>
      <c r="B397" s="54" t="s">
        <v>619</v>
      </c>
      <c r="C397" s="31">
        <v>4301031361</v>
      </c>
      <c r="D397" s="572">
        <v>4607091389524</v>
      </c>
      <c r="E397" s="573"/>
      <c r="F397" s="558">
        <v>0.35</v>
      </c>
      <c r="G397" s="32">
        <v>6</v>
      </c>
      <c r="H397" s="558">
        <v>2.1</v>
      </c>
      <c r="I397" s="558">
        <v>2.23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2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7" s="564"/>
      <c r="R397" s="564"/>
      <c r="S397" s="564"/>
      <c r="T397" s="565"/>
      <c r="U397" s="34"/>
      <c r="V397" s="34"/>
      <c r="W397" s="35" t="s">
        <v>70</v>
      </c>
      <c r="X397" s="559">
        <v>52.5</v>
      </c>
      <c r="Y397" s="560">
        <f t="shared" si="52"/>
        <v>52.5</v>
      </c>
      <c r="Z397" s="36">
        <f t="shared" si="57"/>
        <v>0.1255</v>
      </c>
      <c r="AA397" s="56"/>
      <c r="AB397" s="57"/>
      <c r="AC397" s="443" t="s">
        <v>620</v>
      </c>
      <c r="AG397" s="64"/>
      <c r="AJ397" s="68"/>
      <c r="AK397" s="68">
        <v>0</v>
      </c>
      <c r="BB397" s="444" t="s">
        <v>1</v>
      </c>
      <c r="BM397" s="64">
        <f t="shared" si="53"/>
        <v>55.75</v>
      </c>
      <c r="BN397" s="64">
        <f t="shared" si="54"/>
        <v>55.75</v>
      </c>
      <c r="BO397" s="64">
        <f t="shared" si="55"/>
        <v>0.10683760683760685</v>
      </c>
      <c r="BP397" s="64">
        <f t="shared" si="56"/>
        <v>0.10683760683760685</v>
      </c>
    </row>
    <row r="398" spans="1:68" ht="27" customHeight="1" x14ac:dyDescent="0.25">
      <c r="A398" s="54" t="s">
        <v>621</v>
      </c>
      <c r="B398" s="54" t="s">
        <v>622</v>
      </c>
      <c r="C398" s="31">
        <v>4301031364</v>
      </c>
      <c r="D398" s="572">
        <v>4680115883161</v>
      </c>
      <c r="E398" s="573"/>
      <c r="F398" s="558">
        <v>0.28000000000000003</v>
      </c>
      <c r="G398" s="32">
        <v>6</v>
      </c>
      <c r="H398" s="558">
        <v>1.68</v>
      </c>
      <c r="I398" s="558">
        <v>1.81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8" s="564"/>
      <c r="R398" s="564"/>
      <c r="S398" s="564"/>
      <c r="T398" s="565"/>
      <c r="U398" s="34"/>
      <c r="V398" s="34"/>
      <c r="W398" s="35" t="s">
        <v>70</v>
      </c>
      <c r="X398" s="559">
        <v>0</v>
      </c>
      <c r="Y398" s="560">
        <f t="shared" si="52"/>
        <v>0</v>
      </c>
      <c r="Z398" s="36" t="str">
        <f t="shared" si="57"/>
        <v/>
      </c>
      <c r="AA398" s="56"/>
      <c r="AB398" s="57"/>
      <c r="AC398" s="445" t="s">
        <v>623</v>
      </c>
      <c r="AG398" s="64"/>
      <c r="AJ398" s="68"/>
      <c r="AK398" s="68">
        <v>0</v>
      </c>
      <c r="BB398" s="446" t="s">
        <v>1</v>
      </c>
      <c r="BM398" s="64">
        <f t="shared" si="53"/>
        <v>0</v>
      </c>
      <c r="BN398" s="64">
        <f t="shared" si="54"/>
        <v>0</v>
      </c>
      <c r="BO398" s="64">
        <f t="shared" si="55"/>
        <v>0</v>
      </c>
      <c r="BP398" s="64">
        <f t="shared" si="56"/>
        <v>0</v>
      </c>
    </row>
    <row r="399" spans="1:68" ht="27" customHeight="1" x14ac:dyDescent="0.25">
      <c r="A399" s="54" t="s">
        <v>624</v>
      </c>
      <c r="B399" s="54" t="s">
        <v>625</v>
      </c>
      <c r="C399" s="31">
        <v>4301031358</v>
      </c>
      <c r="D399" s="572">
        <v>4607091389531</v>
      </c>
      <c r="E399" s="573"/>
      <c r="F399" s="558">
        <v>0.35</v>
      </c>
      <c r="G399" s="32">
        <v>6</v>
      </c>
      <c r="H399" s="558">
        <v>2.1</v>
      </c>
      <c r="I399" s="558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5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9" s="564"/>
      <c r="R399" s="564"/>
      <c r="S399" s="564"/>
      <c r="T399" s="565"/>
      <c r="U399" s="34"/>
      <c r="V399" s="34"/>
      <c r="W399" s="35" t="s">
        <v>70</v>
      </c>
      <c r="X399" s="559">
        <v>52.5</v>
      </c>
      <c r="Y399" s="560">
        <f t="shared" si="52"/>
        <v>52.5</v>
      </c>
      <c r="Z399" s="36">
        <f t="shared" si="57"/>
        <v>0.1255</v>
      </c>
      <c r="AA399" s="56"/>
      <c r="AB399" s="57"/>
      <c r="AC399" s="447" t="s">
        <v>626</v>
      </c>
      <c r="AG399" s="64"/>
      <c r="AJ399" s="68"/>
      <c r="AK399" s="68">
        <v>0</v>
      </c>
      <c r="BB399" s="448" t="s">
        <v>1</v>
      </c>
      <c r="BM399" s="64">
        <f t="shared" si="53"/>
        <v>55.75</v>
      </c>
      <c r="BN399" s="64">
        <f t="shared" si="54"/>
        <v>55.75</v>
      </c>
      <c r="BO399" s="64">
        <f t="shared" si="55"/>
        <v>0.10683760683760685</v>
      </c>
      <c r="BP399" s="64">
        <f t="shared" si="56"/>
        <v>0.10683760683760685</v>
      </c>
    </row>
    <row r="400" spans="1:68" ht="37.5" customHeight="1" x14ac:dyDescent="0.25">
      <c r="A400" s="54" t="s">
        <v>627</v>
      </c>
      <c r="B400" s="54" t="s">
        <v>628</v>
      </c>
      <c r="C400" s="31">
        <v>4301031360</v>
      </c>
      <c r="D400" s="572">
        <v>4607091384345</v>
      </c>
      <c r="E400" s="573"/>
      <c r="F400" s="558">
        <v>0.35</v>
      </c>
      <c r="G400" s="32">
        <v>6</v>
      </c>
      <c r="H400" s="558">
        <v>2.1</v>
      </c>
      <c r="I400" s="558">
        <v>2.23</v>
      </c>
      <c r="J400" s="32">
        <v>234</v>
      </c>
      <c r="K400" s="32" t="s">
        <v>67</v>
      </c>
      <c r="L400" s="32"/>
      <c r="M400" s="33" t="s">
        <v>68</v>
      </c>
      <c r="N400" s="33"/>
      <c r="O400" s="32">
        <v>50</v>
      </c>
      <c r="P400" s="64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0" s="564"/>
      <c r="R400" s="564"/>
      <c r="S400" s="564"/>
      <c r="T400" s="565"/>
      <c r="U400" s="34"/>
      <c r="V400" s="34"/>
      <c r="W400" s="35" t="s">
        <v>70</v>
      </c>
      <c r="X400" s="559">
        <v>0</v>
      </c>
      <c r="Y400" s="560">
        <f t="shared" si="52"/>
        <v>0</v>
      </c>
      <c r="Z400" s="36" t="str">
        <f t="shared" si="57"/>
        <v/>
      </c>
      <c r="AA400" s="56"/>
      <c r="AB400" s="57"/>
      <c r="AC400" s="449" t="s">
        <v>623</v>
      </c>
      <c r="AG400" s="64"/>
      <c r="AJ400" s="68"/>
      <c r="AK400" s="68">
        <v>0</v>
      </c>
      <c r="BB400" s="450" t="s">
        <v>1</v>
      </c>
      <c r="BM400" s="64">
        <f t="shared" si="53"/>
        <v>0</v>
      </c>
      <c r="BN400" s="64">
        <f t="shared" si="54"/>
        <v>0</v>
      </c>
      <c r="BO400" s="64">
        <f t="shared" si="55"/>
        <v>0</v>
      </c>
      <c r="BP400" s="64">
        <f t="shared" si="56"/>
        <v>0</v>
      </c>
    </row>
    <row r="401" spans="1:68" x14ac:dyDescent="0.2">
      <c r="A401" s="568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7" t="s">
        <v>72</v>
      </c>
      <c r="Q401" s="578"/>
      <c r="R401" s="578"/>
      <c r="S401" s="578"/>
      <c r="T401" s="578"/>
      <c r="U401" s="578"/>
      <c r="V401" s="579"/>
      <c r="W401" s="37" t="s">
        <v>73</v>
      </c>
      <c r="X401" s="561">
        <f>IFERROR(X391/H391,"0")+IFERROR(X392/H392,"0")+IFERROR(X393/H393,"0")+IFERROR(X394/H394,"0")+IFERROR(X395/H395,"0")+IFERROR(X396/H396,"0")+IFERROR(X397/H397,"0")+IFERROR(X398/H398,"0")+IFERROR(X399/H399,"0")+IFERROR(X400/H400,"0")</f>
        <v>51.851851851851848</v>
      </c>
      <c r="Y401" s="561">
        <f>IFERROR(Y391/H391,"0")+IFERROR(Y392/H392,"0")+IFERROR(Y393/H393,"0")+IFERROR(Y394/H394,"0")+IFERROR(Y395/H395,"0")+IFERROR(Y396/H396,"0")+IFERROR(Y397/H397,"0")+IFERROR(Y398/H398,"0")+IFERROR(Y399/H399,"0")+IFERROR(Y400/H400,"0")</f>
        <v>52</v>
      </c>
      <c r="Z401" s="561">
        <f>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+IFERROR(IF(Z400="",0,Z400),"0")</f>
        <v>0.26904</v>
      </c>
      <c r="AA401" s="562"/>
      <c r="AB401" s="562"/>
      <c r="AC401" s="562"/>
    </row>
    <row r="402" spans="1:68" x14ac:dyDescent="0.2">
      <c r="A402" s="569"/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70"/>
      <c r="P402" s="577" t="s">
        <v>72</v>
      </c>
      <c r="Q402" s="578"/>
      <c r="R402" s="578"/>
      <c r="S402" s="578"/>
      <c r="T402" s="578"/>
      <c r="U402" s="578"/>
      <c r="V402" s="579"/>
      <c r="W402" s="37" t="s">
        <v>70</v>
      </c>
      <c r="X402" s="561">
        <f>IFERROR(SUM(X391:X400),"0")</f>
        <v>115</v>
      </c>
      <c r="Y402" s="561">
        <f>IFERROR(SUM(Y391:Y400),"0")</f>
        <v>115.8</v>
      </c>
      <c r="Z402" s="37"/>
      <c r="AA402" s="562"/>
      <c r="AB402" s="562"/>
      <c r="AC402" s="562"/>
    </row>
    <row r="403" spans="1:68" ht="14.25" customHeight="1" x14ac:dyDescent="0.25">
      <c r="A403" s="574" t="s">
        <v>74</v>
      </c>
      <c r="B403" s="569"/>
      <c r="C403" s="569"/>
      <c r="D403" s="569"/>
      <c r="E403" s="569"/>
      <c r="F403" s="569"/>
      <c r="G403" s="569"/>
      <c r="H403" s="569"/>
      <c r="I403" s="569"/>
      <c r="J403" s="569"/>
      <c r="K403" s="569"/>
      <c r="L403" s="569"/>
      <c r="M403" s="569"/>
      <c r="N403" s="569"/>
      <c r="O403" s="569"/>
      <c r="P403" s="569"/>
      <c r="Q403" s="569"/>
      <c r="R403" s="569"/>
      <c r="S403" s="569"/>
      <c r="T403" s="569"/>
      <c r="U403" s="569"/>
      <c r="V403" s="569"/>
      <c r="W403" s="569"/>
      <c r="X403" s="569"/>
      <c r="Y403" s="569"/>
      <c r="Z403" s="569"/>
      <c r="AA403" s="555"/>
      <c r="AB403" s="555"/>
      <c r="AC403" s="555"/>
    </row>
    <row r="404" spans="1:68" ht="27" customHeight="1" x14ac:dyDescent="0.25">
      <c r="A404" s="54" t="s">
        <v>629</v>
      </c>
      <c r="B404" s="54" t="s">
        <v>630</v>
      </c>
      <c r="C404" s="31">
        <v>4301051284</v>
      </c>
      <c r="D404" s="572">
        <v>4607091384352</v>
      </c>
      <c r="E404" s="573"/>
      <c r="F404" s="558">
        <v>0.6</v>
      </c>
      <c r="G404" s="32">
        <v>4</v>
      </c>
      <c r="H404" s="558">
        <v>2.4</v>
      </c>
      <c r="I404" s="558">
        <v>2.6459999999999999</v>
      </c>
      <c r="J404" s="32">
        <v>132</v>
      </c>
      <c r="K404" s="32" t="s">
        <v>111</v>
      </c>
      <c r="L404" s="32"/>
      <c r="M404" s="33" t="s">
        <v>78</v>
      </c>
      <c r="N404" s="33"/>
      <c r="O404" s="32">
        <v>45</v>
      </c>
      <c r="P404" s="60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4" s="564"/>
      <c r="R404" s="564"/>
      <c r="S404" s="564"/>
      <c r="T404" s="565"/>
      <c r="U404" s="34"/>
      <c r="V404" s="34"/>
      <c r="W404" s="35" t="s">
        <v>70</v>
      </c>
      <c r="X404" s="559">
        <v>0</v>
      </c>
      <c r="Y404" s="560">
        <f>IFERROR(IF(X404="",0,CEILING((X404/$H404),1)*$H404),"")</f>
        <v>0</v>
      </c>
      <c r="Z404" s="36" t="str">
        <f>IFERROR(IF(Y404=0,"",ROUNDUP(Y404/H404,0)*0.00902),"")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27" customHeight="1" x14ac:dyDescent="0.25">
      <c r="A405" s="54" t="s">
        <v>632</v>
      </c>
      <c r="B405" s="54" t="s">
        <v>633</v>
      </c>
      <c r="C405" s="31">
        <v>4301051431</v>
      </c>
      <c r="D405" s="572">
        <v>4607091389654</v>
      </c>
      <c r="E405" s="573"/>
      <c r="F405" s="558">
        <v>0.33</v>
      </c>
      <c r="G405" s="32">
        <v>6</v>
      </c>
      <c r="H405" s="558">
        <v>1.98</v>
      </c>
      <c r="I405" s="558">
        <v>2.238</v>
      </c>
      <c r="J405" s="32">
        <v>182</v>
      </c>
      <c r="K405" s="32" t="s">
        <v>77</v>
      </c>
      <c r="L405" s="32"/>
      <c r="M405" s="33" t="s">
        <v>78</v>
      </c>
      <c r="N405" s="33"/>
      <c r="O405" s="32">
        <v>45</v>
      </c>
      <c r="P405" s="63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5" s="564"/>
      <c r="R405" s="564"/>
      <c r="S405" s="564"/>
      <c r="T405" s="565"/>
      <c r="U405" s="34"/>
      <c r="V405" s="34"/>
      <c r="W405" s="35" t="s">
        <v>70</v>
      </c>
      <c r="X405" s="559">
        <v>0</v>
      </c>
      <c r="Y405" s="560">
        <f>IFERROR(IF(X405="",0,CEILING((X405/$H405),1)*$H405),"")</f>
        <v>0</v>
      </c>
      <c r="Z405" s="36" t="str">
        <f>IFERROR(IF(Y405=0,"",ROUNDUP(Y405/H405,0)*0.00651),"")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x14ac:dyDescent="0.2">
      <c r="A406" s="568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7" t="s">
        <v>72</v>
      </c>
      <c r="Q406" s="578"/>
      <c r="R406" s="578"/>
      <c r="S406" s="578"/>
      <c r="T406" s="578"/>
      <c r="U406" s="578"/>
      <c r="V406" s="579"/>
      <c r="W406" s="37" t="s">
        <v>73</v>
      </c>
      <c r="X406" s="561">
        <f>IFERROR(X404/H404,"0")+IFERROR(X405/H405,"0")</f>
        <v>0</v>
      </c>
      <c r="Y406" s="561">
        <f>IFERROR(Y404/H404,"0")+IFERROR(Y405/H405,"0")</f>
        <v>0</v>
      </c>
      <c r="Z406" s="561">
        <f>IFERROR(IF(Z404="",0,Z404),"0")+IFERROR(IF(Z405="",0,Z405),"0")</f>
        <v>0</v>
      </c>
      <c r="AA406" s="562"/>
      <c r="AB406" s="562"/>
      <c r="AC406" s="562"/>
    </row>
    <row r="407" spans="1:68" x14ac:dyDescent="0.2">
      <c r="A407" s="569"/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70"/>
      <c r="P407" s="577" t="s">
        <v>72</v>
      </c>
      <c r="Q407" s="578"/>
      <c r="R407" s="578"/>
      <c r="S407" s="578"/>
      <c r="T407" s="578"/>
      <c r="U407" s="578"/>
      <c r="V407" s="579"/>
      <c r="W407" s="37" t="s">
        <v>70</v>
      </c>
      <c r="X407" s="561">
        <f>IFERROR(SUM(X404:X405),"0")</f>
        <v>0</v>
      </c>
      <c r="Y407" s="561">
        <f>IFERROR(SUM(Y404:Y405),"0")</f>
        <v>0</v>
      </c>
      <c r="Z407" s="37"/>
      <c r="AA407" s="562"/>
      <c r="AB407" s="562"/>
      <c r="AC407" s="562"/>
    </row>
    <row r="408" spans="1:68" ht="16.5" customHeight="1" x14ac:dyDescent="0.25">
      <c r="A408" s="582" t="s">
        <v>635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4"/>
      <c r="AB408" s="554"/>
      <c r="AC408" s="554"/>
    </row>
    <row r="409" spans="1:68" ht="14.25" customHeight="1" x14ac:dyDescent="0.25">
      <c r="A409" s="574" t="s">
        <v>137</v>
      </c>
      <c r="B409" s="569"/>
      <c r="C409" s="569"/>
      <c r="D409" s="569"/>
      <c r="E409" s="569"/>
      <c r="F409" s="569"/>
      <c r="G409" s="569"/>
      <c r="H409" s="569"/>
      <c r="I409" s="569"/>
      <c r="J409" s="569"/>
      <c r="K409" s="569"/>
      <c r="L409" s="569"/>
      <c r="M409" s="569"/>
      <c r="N409" s="569"/>
      <c r="O409" s="569"/>
      <c r="P409" s="569"/>
      <c r="Q409" s="569"/>
      <c r="R409" s="569"/>
      <c r="S409" s="569"/>
      <c r="T409" s="569"/>
      <c r="U409" s="569"/>
      <c r="V409" s="569"/>
      <c r="W409" s="569"/>
      <c r="X409" s="569"/>
      <c r="Y409" s="569"/>
      <c r="Z409" s="569"/>
      <c r="AA409" s="555"/>
      <c r="AB409" s="555"/>
      <c r="AC409" s="555"/>
    </row>
    <row r="410" spans="1:68" ht="27" customHeight="1" x14ac:dyDescent="0.25">
      <c r="A410" s="54" t="s">
        <v>636</v>
      </c>
      <c r="B410" s="54" t="s">
        <v>637</v>
      </c>
      <c r="C410" s="31">
        <v>4301020319</v>
      </c>
      <c r="D410" s="572">
        <v>4680115885240</v>
      </c>
      <c r="E410" s="573"/>
      <c r="F410" s="558">
        <v>0.35</v>
      </c>
      <c r="G410" s="32">
        <v>6</v>
      </c>
      <c r="H410" s="558">
        <v>2.1</v>
      </c>
      <c r="I410" s="558">
        <v>2.31</v>
      </c>
      <c r="J410" s="32">
        <v>182</v>
      </c>
      <c r="K410" s="32" t="s">
        <v>77</v>
      </c>
      <c r="L410" s="32"/>
      <c r="M410" s="33" t="s">
        <v>68</v>
      </c>
      <c r="N410" s="33"/>
      <c r="O410" s="32">
        <v>40</v>
      </c>
      <c r="P410" s="883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0" s="564"/>
      <c r="R410" s="564"/>
      <c r="S410" s="564"/>
      <c r="T410" s="565"/>
      <c r="U410" s="34"/>
      <c r="V410" s="34"/>
      <c r="W410" s="35" t="s">
        <v>70</v>
      </c>
      <c r="X410" s="559">
        <v>0</v>
      </c>
      <c r="Y410" s="560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55" t="s">
        <v>638</v>
      </c>
      <c r="AG410" s="64"/>
      <c r="AJ410" s="68"/>
      <c r="AK410" s="68">
        <v>0</v>
      </c>
      <c r="BB410" s="456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x14ac:dyDescent="0.2">
      <c r="A411" s="568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7" t="s">
        <v>72</v>
      </c>
      <c r="Q411" s="578"/>
      <c r="R411" s="578"/>
      <c r="S411" s="578"/>
      <c r="T411" s="578"/>
      <c r="U411" s="578"/>
      <c r="V411" s="579"/>
      <c r="W411" s="37" t="s">
        <v>73</v>
      </c>
      <c r="X411" s="561">
        <f>IFERROR(X410/H410,"0")</f>
        <v>0</v>
      </c>
      <c r="Y411" s="561">
        <f>IFERROR(Y410/H410,"0")</f>
        <v>0</v>
      </c>
      <c r="Z411" s="561">
        <f>IFERROR(IF(Z410="",0,Z410),"0")</f>
        <v>0</v>
      </c>
      <c r="AA411" s="562"/>
      <c r="AB411" s="562"/>
      <c r="AC411" s="562"/>
    </row>
    <row r="412" spans="1:68" x14ac:dyDescent="0.2">
      <c r="A412" s="569"/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70"/>
      <c r="P412" s="577" t="s">
        <v>72</v>
      </c>
      <c r="Q412" s="578"/>
      <c r="R412" s="578"/>
      <c r="S412" s="578"/>
      <c r="T412" s="578"/>
      <c r="U412" s="578"/>
      <c r="V412" s="579"/>
      <c r="W412" s="37" t="s">
        <v>70</v>
      </c>
      <c r="X412" s="561">
        <f>IFERROR(SUM(X410:X410),"0")</f>
        <v>0</v>
      </c>
      <c r="Y412" s="561">
        <f>IFERROR(SUM(Y410:Y410),"0")</f>
        <v>0</v>
      </c>
      <c r="Z412" s="37"/>
      <c r="AA412" s="562"/>
      <c r="AB412" s="562"/>
      <c r="AC412" s="562"/>
    </row>
    <row r="413" spans="1:68" ht="14.25" customHeight="1" x14ac:dyDescent="0.25">
      <c r="A413" s="574" t="s">
        <v>64</v>
      </c>
      <c r="B413" s="569"/>
      <c r="C413" s="569"/>
      <c r="D413" s="569"/>
      <c r="E413" s="569"/>
      <c r="F413" s="569"/>
      <c r="G413" s="569"/>
      <c r="H413" s="569"/>
      <c r="I413" s="569"/>
      <c r="J413" s="569"/>
      <c r="K413" s="569"/>
      <c r="L413" s="569"/>
      <c r="M413" s="569"/>
      <c r="N413" s="569"/>
      <c r="O413" s="569"/>
      <c r="P413" s="569"/>
      <c r="Q413" s="569"/>
      <c r="R413" s="569"/>
      <c r="S413" s="569"/>
      <c r="T413" s="569"/>
      <c r="U413" s="569"/>
      <c r="V413" s="569"/>
      <c r="W413" s="569"/>
      <c r="X413" s="569"/>
      <c r="Y413" s="569"/>
      <c r="Z413" s="569"/>
      <c r="AA413" s="555"/>
      <c r="AB413" s="555"/>
      <c r="AC413" s="555"/>
    </row>
    <row r="414" spans="1:68" ht="27" customHeight="1" x14ac:dyDescent="0.25">
      <c r="A414" s="54" t="s">
        <v>639</v>
      </c>
      <c r="B414" s="54" t="s">
        <v>640</v>
      </c>
      <c r="C414" s="31">
        <v>4301031403</v>
      </c>
      <c r="D414" s="572">
        <v>4680115886094</v>
      </c>
      <c r="E414" s="573"/>
      <c r="F414" s="558">
        <v>0.9</v>
      </c>
      <c r="G414" s="32">
        <v>6</v>
      </c>
      <c r="H414" s="558">
        <v>5.4</v>
      </c>
      <c r="I414" s="558">
        <v>5.61</v>
      </c>
      <c r="J414" s="32">
        <v>132</v>
      </c>
      <c r="K414" s="32" t="s">
        <v>111</v>
      </c>
      <c r="L414" s="32"/>
      <c r="M414" s="33" t="s">
        <v>107</v>
      </c>
      <c r="N414" s="33"/>
      <c r="O414" s="32">
        <v>50</v>
      </c>
      <c r="P414" s="666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4" s="564"/>
      <c r="R414" s="564"/>
      <c r="S414" s="564"/>
      <c r="T414" s="565"/>
      <c r="U414" s="34"/>
      <c r="V414" s="34"/>
      <c r="W414" s="35" t="s">
        <v>70</v>
      </c>
      <c r="X414" s="559">
        <v>20</v>
      </c>
      <c r="Y414" s="560">
        <f>IFERROR(IF(X414="",0,CEILING((X414/$H414),1)*$H414),"")</f>
        <v>21.6</v>
      </c>
      <c r="Z414" s="36">
        <f>IFERROR(IF(Y414=0,"",ROUNDUP(Y414/H414,0)*0.00902),"")</f>
        <v>3.6080000000000001E-2</v>
      </c>
      <c r="AA414" s="56"/>
      <c r="AB414" s="57"/>
      <c r="AC414" s="457" t="s">
        <v>641</v>
      </c>
      <c r="AG414" s="64"/>
      <c r="AJ414" s="68"/>
      <c r="AK414" s="68">
        <v>0</v>
      </c>
      <c r="BB414" s="458" t="s">
        <v>1</v>
      </c>
      <c r="BM414" s="64">
        <f>IFERROR(X414*I414/H414,"0")</f>
        <v>20.777777777777779</v>
      </c>
      <c r="BN414" s="64">
        <f>IFERROR(Y414*I414/H414,"0")</f>
        <v>22.44</v>
      </c>
      <c r="BO414" s="64">
        <f>IFERROR(1/J414*(X414/H414),"0")</f>
        <v>2.8058361391694722E-2</v>
      </c>
      <c r="BP414" s="64">
        <f>IFERROR(1/J414*(Y414/H414),"0")</f>
        <v>3.0303030303030304E-2</v>
      </c>
    </row>
    <row r="415" spans="1:68" ht="27" customHeight="1" x14ac:dyDescent="0.25">
      <c r="A415" s="54" t="s">
        <v>642</v>
      </c>
      <c r="B415" s="54" t="s">
        <v>643</v>
      </c>
      <c r="C415" s="31">
        <v>4301031363</v>
      </c>
      <c r="D415" s="572">
        <v>4607091389425</v>
      </c>
      <c r="E415" s="573"/>
      <c r="F415" s="558">
        <v>0.35</v>
      </c>
      <c r="G415" s="32">
        <v>6</v>
      </c>
      <c r="H415" s="558">
        <v>2.1</v>
      </c>
      <c r="I415" s="558">
        <v>2.23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7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5" s="564"/>
      <c r="R415" s="564"/>
      <c r="S415" s="564"/>
      <c r="T415" s="565"/>
      <c r="U415" s="34"/>
      <c r="V415" s="34"/>
      <c r="W415" s="35" t="s">
        <v>70</v>
      </c>
      <c r="X415" s="559">
        <v>0</v>
      </c>
      <c r="Y415" s="560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644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645</v>
      </c>
      <c r="B416" s="54" t="s">
        <v>646</v>
      </c>
      <c r="C416" s="31">
        <v>4301031373</v>
      </c>
      <c r="D416" s="572">
        <v>4680115880771</v>
      </c>
      <c r="E416" s="573"/>
      <c r="F416" s="558">
        <v>0.28000000000000003</v>
      </c>
      <c r="G416" s="32">
        <v>6</v>
      </c>
      <c r="H416" s="558">
        <v>1.68</v>
      </c>
      <c r="I416" s="558">
        <v>1.81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7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6" s="564"/>
      <c r="R416" s="564"/>
      <c r="S416" s="564"/>
      <c r="T416" s="565"/>
      <c r="U416" s="34"/>
      <c r="V416" s="34"/>
      <c r="W416" s="35" t="s">
        <v>70</v>
      </c>
      <c r="X416" s="559">
        <v>0</v>
      </c>
      <c r="Y416" s="560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customHeight="1" x14ac:dyDescent="0.25">
      <c r="A417" s="54" t="s">
        <v>648</v>
      </c>
      <c r="B417" s="54" t="s">
        <v>649</v>
      </c>
      <c r="C417" s="31">
        <v>4301031359</v>
      </c>
      <c r="D417" s="572">
        <v>4607091389500</v>
      </c>
      <c r="E417" s="573"/>
      <c r="F417" s="558">
        <v>0.35</v>
      </c>
      <c r="G417" s="32">
        <v>6</v>
      </c>
      <c r="H417" s="558">
        <v>2.1</v>
      </c>
      <c r="I417" s="558">
        <v>2.23</v>
      </c>
      <c r="J417" s="32">
        <v>234</v>
      </c>
      <c r="K417" s="32" t="s">
        <v>67</v>
      </c>
      <c r="L417" s="32"/>
      <c r="M417" s="33" t="s">
        <v>68</v>
      </c>
      <c r="N417" s="33"/>
      <c r="O417" s="32">
        <v>50</v>
      </c>
      <c r="P417" s="829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7" s="564"/>
      <c r="R417" s="564"/>
      <c r="S417" s="564"/>
      <c r="T417" s="565"/>
      <c r="U417" s="34"/>
      <c r="V417" s="34"/>
      <c r="W417" s="35" t="s">
        <v>70</v>
      </c>
      <c r="X417" s="559">
        <v>17.5</v>
      </c>
      <c r="Y417" s="560">
        <f>IFERROR(IF(X417="",0,CEILING((X417/$H417),1)*$H417),"")</f>
        <v>18.900000000000002</v>
      </c>
      <c r="Z417" s="36">
        <f>IFERROR(IF(Y417=0,"",ROUNDUP(Y417/H417,0)*0.00502),"")</f>
        <v>4.5179999999999998E-2</v>
      </c>
      <c r="AA417" s="56"/>
      <c r="AB417" s="57"/>
      <c r="AC417" s="463" t="s">
        <v>647</v>
      </c>
      <c r="AG417" s="64"/>
      <c r="AJ417" s="68"/>
      <c r="AK417" s="68">
        <v>0</v>
      </c>
      <c r="BB417" s="464" t="s">
        <v>1</v>
      </c>
      <c r="BM417" s="64">
        <f>IFERROR(X417*I417/H417,"0")</f>
        <v>18.583333333333332</v>
      </c>
      <c r="BN417" s="64">
        <f>IFERROR(Y417*I417/H417,"0")</f>
        <v>20.07</v>
      </c>
      <c r="BO417" s="64">
        <f>IFERROR(1/J417*(X417/H417),"0")</f>
        <v>3.5612535612535613E-2</v>
      </c>
      <c r="BP417" s="64">
        <f>IFERROR(1/J417*(Y417/H417),"0")</f>
        <v>3.8461538461538464E-2</v>
      </c>
    </row>
    <row r="418" spans="1:68" x14ac:dyDescent="0.2">
      <c r="A418" s="568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7" t="s">
        <v>72</v>
      </c>
      <c r="Q418" s="578"/>
      <c r="R418" s="578"/>
      <c r="S418" s="578"/>
      <c r="T418" s="578"/>
      <c r="U418" s="578"/>
      <c r="V418" s="579"/>
      <c r="W418" s="37" t="s">
        <v>73</v>
      </c>
      <c r="X418" s="561">
        <f>IFERROR(X414/H414,"0")+IFERROR(X415/H415,"0")+IFERROR(X416/H416,"0")+IFERROR(X417/H417,"0")</f>
        <v>12.037037037037035</v>
      </c>
      <c r="Y418" s="561">
        <f>IFERROR(Y414/H414,"0")+IFERROR(Y415/H415,"0")+IFERROR(Y416/H416,"0")+IFERROR(Y417/H417,"0")</f>
        <v>13</v>
      </c>
      <c r="Z418" s="561">
        <f>IFERROR(IF(Z414="",0,Z414),"0")+IFERROR(IF(Z415="",0,Z415),"0")+IFERROR(IF(Z416="",0,Z416),"0")+IFERROR(IF(Z417="",0,Z417),"0")</f>
        <v>8.1259999999999999E-2</v>
      </c>
      <c r="AA418" s="562"/>
      <c r="AB418" s="562"/>
      <c r="AC418" s="562"/>
    </row>
    <row r="419" spans="1:68" x14ac:dyDescent="0.2">
      <c r="A419" s="569"/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70"/>
      <c r="P419" s="577" t="s">
        <v>72</v>
      </c>
      <c r="Q419" s="578"/>
      <c r="R419" s="578"/>
      <c r="S419" s="578"/>
      <c r="T419" s="578"/>
      <c r="U419" s="578"/>
      <c r="V419" s="579"/>
      <c r="W419" s="37" t="s">
        <v>70</v>
      </c>
      <c r="X419" s="561">
        <f>IFERROR(SUM(X414:X417),"0")</f>
        <v>37.5</v>
      </c>
      <c r="Y419" s="561">
        <f>IFERROR(SUM(Y414:Y417),"0")</f>
        <v>40.5</v>
      </c>
      <c r="Z419" s="37"/>
      <c r="AA419" s="562"/>
      <c r="AB419" s="562"/>
      <c r="AC419" s="562"/>
    </row>
    <row r="420" spans="1:68" ht="16.5" customHeight="1" x14ac:dyDescent="0.25">
      <c r="A420" s="582" t="s">
        <v>650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4"/>
      <c r="AB420" s="554"/>
      <c r="AC420" s="554"/>
    </row>
    <row r="421" spans="1:68" ht="14.25" customHeight="1" x14ac:dyDescent="0.25">
      <c r="A421" s="574" t="s">
        <v>64</v>
      </c>
      <c r="B421" s="569"/>
      <c r="C421" s="569"/>
      <c r="D421" s="569"/>
      <c r="E421" s="569"/>
      <c r="F421" s="569"/>
      <c r="G421" s="569"/>
      <c r="H421" s="569"/>
      <c r="I421" s="569"/>
      <c r="J421" s="569"/>
      <c r="K421" s="569"/>
      <c r="L421" s="569"/>
      <c r="M421" s="569"/>
      <c r="N421" s="569"/>
      <c r="O421" s="569"/>
      <c r="P421" s="569"/>
      <c r="Q421" s="569"/>
      <c r="R421" s="569"/>
      <c r="S421" s="569"/>
      <c r="T421" s="569"/>
      <c r="U421" s="569"/>
      <c r="V421" s="569"/>
      <c r="W421" s="569"/>
      <c r="X421" s="569"/>
      <c r="Y421" s="569"/>
      <c r="Z421" s="569"/>
      <c r="AA421" s="555"/>
      <c r="AB421" s="555"/>
      <c r="AC421" s="555"/>
    </row>
    <row r="422" spans="1:68" ht="27" customHeight="1" x14ac:dyDescent="0.25">
      <c r="A422" s="54" t="s">
        <v>651</v>
      </c>
      <c r="B422" s="54" t="s">
        <v>652</v>
      </c>
      <c r="C422" s="31">
        <v>4301031347</v>
      </c>
      <c r="D422" s="572">
        <v>4680115885110</v>
      </c>
      <c r="E422" s="573"/>
      <c r="F422" s="558">
        <v>0.2</v>
      </c>
      <c r="G422" s="32">
        <v>6</v>
      </c>
      <c r="H422" s="558">
        <v>1.2</v>
      </c>
      <c r="I422" s="558">
        <v>2.1</v>
      </c>
      <c r="J422" s="32">
        <v>182</v>
      </c>
      <c r="K422" s="32" t="s">
        <v>77</v>
      </c>
      <c r="L422" s="32"/>
      <c r="M422" s="33" t="s">
        <v>68</v>
      </c>
      <c r="N422" s="33"/>
      <c r="O422" s="32">
        <v>50</v>
      </c>
      <c r="P422" s="697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2" s="564"/>
      <c r="R422" s="564"/>
      <c r="S422" s="564"/>
      <c r="T422" s="565"/>
      <c r="U422" s="34"/>
      <c r="V422" s="34"/>
      <c r="W422" s="35" t="s">
        <v>70</v>
      </c>
      <c r="X422" s="559">
        <v>20</v>
      </c>
      <c r="Y422" s="560">
        <f>IFERROR(IF(X422="",0,CEILING((X422/$H422),1)*$H422),"")</f>
        <v>20.399999999999999</v>
      </c>
      <c r="Z422" s="36">
        <f>IFERROR(IF(Y422=0,"",ROUNDUP(Y422/H422,0)*0.00651),"")</f>
        <v>0.11067</v>
      </c>
      <c r="AA422" s="56"/>
      <c r="AB422" s="57"/>
      <c r="AC422" s="465" t="s">
        <v>653</v>
      </c>
      <c r="AG422" s="64"/>
      <c r="AJ422" s="68"/>
      <c r="AK422" s="68">
        <v>0</v>
      </c>
      <c r="BB422" s="466" t="s">
        <v>1</v>
      </c>
      <c r="BM422" s="64">
        <f>IFERROR(X422*I422/H422,"0")</f>
        <v>35</v>
      </c>
      <c r="BN422" s="64">
        <f>IFERROR(Y422*I422/H422,"0")</f>
        <v>35.699999999999996</v>
      </c>
      <c r="BO422" s="64">
        <f>IFERROR(1/J422*(X422/H422),"0")</f>
        <v>9.1575091575091583E-2</v>
      </c>
      <c r="BP422" s="64">
        <f>IFERROR(1/J422*(Y422/H422),"0")</f>
        <v>9.3406593406593408E-2</v>
      </c>
    </row>
    <row r="423" spans="1:68" x14ac:dyDescent="0.2">
      <c r="A423" s="568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7" t="s">
        <v>72</v>
      </c>
      <c r="Q423" s="578"/>
      <c r="R423" s="578"/>
      <c r="S423" s="578"/>
      <c r="T423" s="578"/>
      <c r="U423" s="578"/>
      <c r="V423" s="579"/>
      <c r="W423" s="37" t="s">
        <v>73</v>
      </c>
      <c r="X423" s="561">
        <f>IFERROR(X422/H422,"0")</f>
        <v>16.666666666666668</v>
      </c>
      <c r="Y423" s="561">
        <f>IFERROR(Y422/H422,"0")</f>
        <v>17</v>
      </c>
      <c r="Z423" s="561">
        <f>IFERROR(IF(Z422="",0,Z422),"0")</f>
        <v>0.11067</v>
      </c>
      <c r="AA423" s="562"/>
      <c r="AB423" s="562"/>
      <c r="AC423" s="562"/>
    </row>
    <row r="424" spans="1:68" x14ac:dyDescent="0.2">
      <c r="A424" s="569"/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70"/>
      <c r="P424" s="577" t="s">
        <v>72</v>
      </c>
      <c r="Q424" s="578"/>
      <c r="R424" s="578"/>
      <c r="S424" s="578"/>
      <c r="T424" s="578"/>
      <c r="U424" s="578"/>
      <c r="V424" s="579"/>
      <c r="W424" s="37" t="s">
        <v>70</v>
      </c>
      <c r="X424" s="561">
        <f>IFERROR(SUM(X422:X422),"0")</f>
        <v>20</v>
      </c>
      <c r="Y424" s="561">
        <f>IFERROR(SUM(Y422:Y422),"0")</f>
        <v>20.399999999999999</v>
      </c>
      <c r="Z424" s="37"/>
      <c r="AA424" s="562"/>
      <c r="AB424" s="562"/>
      <c r="AC424" s="562"/>
    </row>
    <row r="425" spans="1:68" ht="16.5" customHeight="1" x14ac:dyDescent="0.25">
      <c r="A425" s="582" t="s">
        <v>654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4"/>
      <c r="AB425" s="554"/>
      <c r="AC425" s="554"/>
    </row>
    <row r="426" spans="1:68" ht="14.25" customHeight="1" x14ac:dyDescent="0.25">
      <c r="A426" s="574" t="s">
        <v>64</v>
      </c>
      <c r="B426" s="569"/>
      <c r="C426" s="569"/>
      <c r="D426" s="569"/>
      <c r="E426" s="569"/>
      <c r="F426" s="569"/>
      <c r="G426" s="569"/>
      <c r="H426" s="569"/>
      <c r="I426" s="569"/>
      <c r="J426" s="569"/>
      <c r="K426" s="569"/>
      <c r="L426" s="569"/>
      <c r="M426" s="569"/>
      <c r="N426" s="569"/>
      <c r="O426" s="569"/>
      <c r="P426" s="569"/>
      <c r="Q426" s="569"/>
      <c r="R426" s="569"/>
      <c r="S426" s="569"/>
      <c r="T426" s="569"/>
      <c r="U426" s="569"/>
      <c r="V426" s="569"/>
      <c r="W426" s="569"/>
      <c r="X426" s="569"/>
      <c r="Y426" s="569"/>
      <c r="Z426" s="569"/>
      <c r="AA426" s="555"/>
      <c r="AB426" s="555"/>
      <c r="AC426" s="555"/>
    </row>
    <row r="427" spans="1:68" ht="27" customHeight="1" x14ac:dyDescent="0.25">
      <c r="A427" s="54" t="s">
        <v>655</v>
      </c>
      <c r="B427" s="54" t="s">
        <v>656</v>
      </c>
      <c r="C427" s="31">
        <v>4301031261</v>
      </c>
      <c r="D427" s="572">
        <v>4680115885103</v>
      </c>
      <c r="E427" s="573"/>
      <c r="F427" s="558">
        <v>0.27</v>
      </c>
      <c r="G427" s="32">
        <v>6</v>
      </c>
      <c r="H427" s="558">
        <v>1.62</v>
      </c>
      <c r="I427" s="558">
        <v>1.8</v>
      </c>
      <c r="J427" s="32">
        <v>182</v>
      </c>
      <c r="K427" s="32" t="s">
        <v>77</v>
      </c>
      <c r="L427" s="32"/>
      <c r="M427" s="33" t="s">
        <v>68</v>
      </c>
      <c r="N427" s="33"/>
      <c r="O427" s="32">
        <v>40</v>
      </c>
      <c r="P427" s="709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7" s="564"/>
      <c r="R427" s="564"/>
      <c r="S427" s="564"/>
      <c r="T427" s="565"/>
      <c r="U427" s="34"/>
      <c r="V427" s="34"/>
      <c r="W427" s="35" t="s">
        <v>70</v>
      </c>
      <c r="X427" s="559">
        <v>0</v>
      </c>
      <c r="Y427" s="560">
        <f>IFERROR(IF(X427="",0,CEILING((X427/$H427),1)*$H427),"")</f>
        <v>0</v>
      </c>
      <c r="Z427" s="36" t="str">
        <f>IFERROR(IF(Y427=0,"",ROUNDUP(Y427/H427,0)*0.00651),"")</f>
        <v/>
      </c>
      <c r="AA427" s="56"/>
      <c r="AB427" s="57"/>
      <c r="AC427" s="467" t="s">
        <v>657</v>
      </c>
      <c r="AG427" s="64"/>
      <c r="AJ427" s="68"/>
      <c r="AK427" s="68">
        <v>0</v>
      </c>
      <c r="BB427" s="468" t="s">
        <v>1</v>
      </c>
      <c r="BM427" s="64">
        <f>IFERROR(X427*I427/H427,"0")</f>
        <v>0</v>
      </c>
      <c r="BN427" s="64">
        <f>IFERROR(Y427*I427/H427,"0")</f>
        <v>0</v>
      </c>
      <c r="BO427" s="64">
        <f>IFERROR(1/J427*(X427/H427),"0")</f>
        <v>0</v>
      </c>
      <c r="BP427" s="64">
        <f>IFERROR(1/J427*(Y427/H427),"0")</f>
        <v>0</v>
      </c>
    </row>
    <row r="428" spans="1:68" x14ac:dyDescent="0.2">
      <c r="A428" s="568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7" t="s">
        <v>72</v>
      </c>
      <c r="Q428" s="578"/>
      <c r="R428" s="578"/>
      <c r="S428" s="578"/>
      <c r="T428" s="578"/>
      <c r="U428" s="578"/>
      <c r="V428" s="579"/>
      <c r="W428" s="37" t="s">
        <v>73</v>
      </c>
      <c r="X428" s="561">
        <f>IFERROR(X427/H427,"0")</f>
        <v>0</v>
      </c>
      <c r="Y428" s="561">
        <f>IFERROR(Y427/H427,"0")</f>
        <v>0</v>
      </c>
      <c r="Z428" s="561">
        <f>IFERROR(IF(Z427="",0,Z427),"0")</f>
        <v>0</v>
      </c>
      <c r="AA428" s="562"/>
      <c r="AB428" s="562"/>
      <c r="AC428" s="562"/>
    </row>
    <row r="429" spans="1:68" x14ac:dyDescent="0.2">
      <c r="A429" s="569"/>
      <c r="B429" s="569"/>
      <c r="C429" s="569"/>
      <c r="D429" s="569"/>
      <c r="E429" s="569"/>
      <c r="F429" s="569"/>
      <c r="G429" s="569"/>
      <c r="H429" s="569"/>
      <c r="I429" s="569"/>
      <c r="J429" s="569"/>
      <c r="K429" s="569"/>
      <c r="L429" s="569"/>
      <c r="M429" s="569"/>
      <c r="N429" s="569"/>
      <c r="O429" s="570"/>
      <c r="P429" s="577" t="s">
        <v>72</v>
      </c>
      <c r="Q429" s="578"/>
      <c r="R429" s="578"/>
      <c r="S429" s="578"/>
      <c r="T429" s="578"/>
      <c r="U429" s="578"/>
      <c r="V429" s="579"/>
      <c r="W429" s="37" t="s">
        <v>70</v>
      </c>
      <c r="X429" s="561">
        <f>IFERROR(SUM(X427:X427),"0")</f>
        <v>0</v>
      </c>
      <c r="Y429" s="561">
        <f>IFERROR(SUM(Y427:Y427),"0")</f>
        <v>0</v>
      </c>
      <c r="Z429" s="37"/>
      <c r="AA429" s="562"/>
      <c r="AB429" s="562"/>
      <c r="AC429" s="562"/>
    </row>
    <row r="430" spans="1:68" ht="27.75" customHeight="1" x14ac:dyDescent="0.2">
      <c r="A430" s="652" t="s">
        <v>658</v>
      </c>
      <c r="B430" s="653"/>
      <c r="C430" s="653"/>
      <c r="D430" s="653"/>
      <c r="E430" s="653"/>
      <c r="F430" s="653"/>
      <c r="G430" s="653"/>
      <c r="H430" s="653"/>
      <c r="I430" s="653"/>
      <c r="J430" s="653"/>
      <c r="K430" s="653"/>
      <c r="L430" s="653"/>
      <c r="M430" s="653"/>
      <c r="N430" s="653"/>
      <c r="O430" s="653"/>
      <c r="P430" s="653"/>
      <c r="Q430" s="653"/>
      <c r="R430" s="653"/>
      <c r="S430" s="653"/>
      <c r="T430" s="653"/>
      <c r="U430" s="653"/>
      <c r="V430" s="653"/>
      <c r="W430" s="653"/>
      <c r="X430" s="653"/>
      <c r="Y430" s="653"/>
      <c r="Z430" s="653"/>
      <c r="AA430" s="48"/>
      <c r="AB430" s="48"/>
      <c r="AC430" s="48"/>
    </row>
    <row r="431" spans="1:68" ht="16.5" customHeight="1" x14ac:dyDescent="0.25">
      <c r="A431" s="582" t="s">
        <v>658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4"/>
      <c r="AB431" s="554"/>
      <c r="AC431" s="554"/>
    </row>
    <row r="432" spans="1:68" ht="14.25" customHeight="1" x14ac:dyDescent="0.25">
      <c r="A432" s="574" t="s">
        <v>103</v>
      </c>
      <c r="B432" s="569"/>
      <c r="C432" s="569"/>
      <c r="D432" s="569"/>
      <c r="E432" s="569"/>
      <c r="F432" s="569"/>
      <c r="G432" s="569"/>
      <c r="H432" s="569"/>
      <c r="I432" s="569"/>
      <c r="J432" s="569"/>
      <c r="K432" s="569"/>
      <c r="L432" s="569"/>
      <c r="M432" s="569"/>
      <c r="N432" s="569"/>
      <c r="O432" s="569"/>
      <c r="P432" s="569"/>
      <c r="Q432" s="569"/>
      <c r="R432" s="569"/>
      <c r="S432" s="569"/>
      <c r="T432" s="569"/>
      <c r="U432" s="569"/>
      <c r="V432" s="569"/>
      <c r="W432" s="569"/>
      <c r="X432" s="569"/>
      <c r="Y432" s="569"/>
      <c r="Z432" s="569"/>
      <c r="AA432" s="555"/>
      <c r="AB432" s="555"/>
      <c r="AC432" s="555"/>
    </row>
    <row r="433" spans="1:68" ht="27" customHeight="1" x14ac:dyDescent="0.25">
      <c r="A433" s="54" t="s">
        <v>659</v>
      </c>
      <c r="B433" s="54" t="s">
        <v>660</v>
      </c>
      <c r="C433" s="31">
        <v>4301011795</v>
      </c>
      <c r="D433" s="572">
        <v>4607091389067</v>
      </c>
      <c r="E433" s="573"/>
      <c r="F433" s="558">
        <v>0.88</v>
      </c>
      <c r="G433" s="32">
        <v>6</v>
      </c>
      <c r="H433" s="558">
        <v>5.28</v>
      </c>
      <c r="I433" s="558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9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3" s="564"/>
      <c r="R433" s="564"/>
      <c r="S433" s="564"/>
      <c r="T433" s="565"/>
      <c r="U433" s="34"/>
      <c r="V433" s="34"/>
      <c r="W433" s="35" t="s">
        <v>70</v>
      </c>
      <c r="X433" s="559">
        <v>120</v>
      </c>
      <c r="Y433" s="560">
        <f t="shared" ref="Y433:Y446" si="58">IFERROR(IF(X433="",0,CEILING((X433/$H433),1)*$H433),"")</f>
        <v>121.44000000000001</v>
      </c>
      <c r="Z433" s="36">
        <f t="shared" ref="Z433:Z439" si="59">IFERROR(IF(Y433=0,"",ROUNDUP(Y433/H433,0)*0.01196),"")</f>
        <v>0.27507999999999999</v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ref="BM433:BM446" si="60">IFERROR(X433*I433/H433,"0")</f>
        <v>128.18181818181816</v>
      </c>
      <c r="BN433" s="64">
        <f t="shared" ref="BN433:BN446" si="61">IFERROR(Y433*I433/H433,"0")</f>
        <v>129.72</v>
      </c>
      <c r="BO433" s="64">
        <f t="shared" ref="BO433:BO446" si="62">IFERROR(1/J433*(X433/H433),"0")</f>
        <v>0.21853146853146854</v>
      </c>
      <c r="BP433" s="64">
        <f t="shared" ref="BP433:BP446" si="63">IFERROR(1/J433*(Y433/H433),"0")</f>
        <v>0.22115384615384617</v>
      </c>
    </row>
    <row r="434" spans="1:68" ht="27" customHeight="1" x14ac:dyDescent="0.25">
      <c r="A434" s="54" t="s">
        <v>662</v>
      </c>
      <c r="B434" s="54" t="s">
        <v>663</v>
      </c>
      <c r="C434" s="31">
        <v>4301011961</v>
      </c>
      <c r="D434" s="572">
        <v>4680115885271</v>
      </c>
      <c r="E434" s="573"/>
      <c r="F434" s="558">
        <v>0.88</v>
      </c>
      <c r="G434" s="32">
        <v>6</v>
      </c>
      <c r="H434" s="558">
        <v>5.28</v>
      </c>
      <c r="I434" s="558">
        <v>5.64</v>
      </c>
      <c r="J434" s="32">
        <v>104</v>
      </c>
      <c r="K434" s="32" t="s">
        <v>106</v>
      </c>
      <c r="L434" s="32"/>
      <c r="M434" s="33" t="s">
        <v>107</v>
      </c>
      <c r="N434" s="33"/>
      <c r="O434" s="32">
        <v>60</v>
      </c>
      <c r="P434" s="86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4" s="564"/>
      <c r="R434" s="564"/>
      <c r="S434" s="564"/>
      <c r="T434" s="565"/>
      <c r="U434" s="34"/>
      <c r="V434" s="34"/>
      <c r="W434" s="35" t="s">
        <v>70</v>
      </c>
      <c r="X434" s="559">
        <v>0</v>
      </c>
      <c r="Y434" s="560">
        <f t="shared" si="58"/>
        <v>0</v>
      </c>
      <c r="Z434" s="36" t="str">
        <f t="shared" si="59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60"/>
        <v>0</v>
      </c>
      <c r="BN434" s="64">
        <f t="shared" si="61"/>
        <v>0</v>
      </c>
      <c r="BO434" s="64">
        <f t="shared" si="62"/>
        <v>0</v>
      </c>
      <c r="BP434" s="64">
        <f t="shared" si="63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4301011376</v>
      </c>
      <c r="D435" s="572">
        <v>4680115885226</v>
      </c>
      <c r="E435" s="573"/>
      <c r="F435" s="558">
        <v>0.88</v>
      </c>
      <c r="G435" s="32">
        <v>6</v>
      </c>
      <c r="H435" s="558">
        <v>5.28</v>
      </c>
      <c r="I435" s="558">
        <v>5.64</v>
      </c>
      <c r="J435" s="32">
        <v>104</v>
      </c>
      <c r="K435" s="32" t="s">
        <v>106</v>
      </c>
      <c r="L435" s="32"/>
      <c r="M435" s="33" t="s">
        <v>78</v>
      </c>
      <c r="N435" s="33"/>
      <c r="O435" s="32">
        <v>60</v>
      </c>
      <c r="P435" s="865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5" s="564"/>
      <c r="R435" s="564"/>
      <c r="S435" s="564"/>
      <c r="T435" s="565"/>
      <c r="U435" s="34"/>
      <c r="V435" s="34"/>
      <c r="W435" s="35" t="s">
        <v>70</v>
      </c>
      <c r="X435" s="559">
        <v>100</v>
      </c>
      <c r="Y435" s="560">
        <f t="shared" si="58"/>
        <v>100.32000000000001</v>
      </c>
      <c r="Z435" s="36">
        <f t="shared" si="59"/>
        <v>0.22724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60"/>
        <v>106.81818181818181</v>
      </c>
      <c r="BN435" s="64">
        <f t="shared" si="61"/>
        <v>107.16</v>
      </c>
      <c r="BO435" s="64">
        <f t="shared" si="62"/>
        <v>0.18210955710955709</v>
      </c>
      <c r="BP435" s="64">
        <f t="shared" si="63"/>
        <v>0.18269230769230771</v>
      </c>
    </row>
    <row r="436" spans="1:68" ht="27" customHeight="1" x14ac:dyDescent="0.25">
      <c r="A436" s="54" t="s">
        <v>668</v>
      </c>
      <c r="B436" s="54" t="s">
        <v>669</v>
      </c>
      <c r="C436" s="31">
        <v>4301012145</v>
      </c>
      <c r="D436" s="572">
        <v>4607091383522</v>
      </c>
      <c r="E436" s="573"/>
      <c r="F436" s="558">
        <v>0.88</v>
      </c>
      <c r="G436" s="32">
        <v>6</v>
      </c>
      <c r="H436" s="558">
        <v>5.28</v>
      </c>
      <c r="I436" s="558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7" t="s">
        <v>670</v>
      </c>
      <c r="Q436" s="564"/>
      <c r="R436" s="564"/>
      <c r="S436" s="564"/>
      <c r="T436" s="565"/>
      <c r="U436" s="34"/>
      <c r="V436" s="34"/>
      <c r="W436" s="35" t="s">
        <v>70</v>
      </c>
      <c r="X436" s="559">
        <v>0</v>
      </c>
      <c r="Y436" s="560">
        <f t="shared" si="58"/>
        <v>0</v>
      </c>
      <c r="Z436" s="36" t="str">
        <f t="shared" si="59"/>
        <v/>
      </c>
      <c r="AA436" s="56"/>
      <c r="AB436" s="57"/>
      <c r="AC436" s="475" t="s">
        <v>671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16.5" customHeight="1" x14ac:dyDescent="0.25">
      <c r="A437" s="54" t="s">
        <v>672</v>
      </c>
      <c r="B437" s="54" t="s">
        <v>673</v>
      </c>
      <c r="C437" s="31">
        <v>4301011774</v>
      </c>
      <c r="D437" s="572">
        <v>4680115884502</v>
      </c>
      <c r="E437" s="573"/>
      <c r="F437" s="558">
        <v>0.88</v>
      </c>
      <c r="G437" s="32">
        <v>6</v>
      </c>
      <c r="H437" s="558">
        <v>5.28</v>
      </c>
      <c r="I437" s="558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7" s="564"/>
      <c r="R437" s="564"/>
      <c r="S437" s="564"/>
      <c r="T437" s="565"/>
      <c r="U437" s="34"/>
      <c r="V437" s="34"/>
      <c r="W437" s="35" t="s">
        <v>70</v>
      </c>
      <c r="X437" s="559">
        <v>0</v>
      </c>
      <c r="Y437" s="560">
        <f t="shared" si="58"/>
        <v>0</v>
      </c>
      <c r="Z437" s="36" t="str">
        <f t="shared" si="59"/>
        <v/>
      </c>
      <c r="AA437" s="56"/>
      <c r="AB437" s="57"/>
      <c r="AC437" s="477" t="s">
        <v>674</v>
      </c>
      <c r="AG437" s="64"/>
      <c r="AJ437" s="68"/>
      <c r="AK437" s="68">
        <v>0</v>
      </c>
      <c r="BB437" s="478" t="s">
        <v>1</v>
      </c>
      <c r="BM437" s="64">
        <f t="shared" si="60"/>
        <v>0</v>
      </c>
      <c r="BN437" s="64">
        <f t="shared" si="61"/>
        <v>0</v>
      </c>
      <c r="BO437" s="64">
        <f t="shared" si="62"/>
        <v>0</v>
      </c>
      <c r="BP437" s="64">
        <f t="shared" si="63"/>
        <v>0</v>
      </c>
    </row>
    <row r="438" spans="1:68" ht="27" customHeight="1" x14ac:dyDescent="0.25">
      <c r="A438" s="54" t="s">
        <v>675</v>
      </c>
      <c r="B438" s="54" t="s">
        <v>676</v>
      </c>
      <c r="C438" s="31">
        <v>4301011771</v>
      </c>
      <c r="D438" s="572">
        <v>4607091389104</v>
      </c>
      <c r="E438" s="573"/>
      <c r="F438" s="558">
        <v>0.88</v>
      </c>
      <c r="G438" s="32">
        <v>6</v>
      </c>
      <c r="H438" s="558">
        <v>5.28</v>
      </c>
      <c r="I438" s="558">
        <v>5.64</v>
      </c>
      <c r="J438" s="32">
        <v>104</v>
      </c>
      <c r="K438" s="32" t="s">
        <v>106</v>
      </c>
      <c r="L438" s="32"/>
      <c r="M438" s="33" t="s">
        <v>107</v>
      </c>
      <c r="N438" s="33"/>
      <c r="O438" s="32">
        <v>60</v>
      </c>
      <c r="P438" s="724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8" s="564"/>
      <c r="R438" s="564"/>
      <c r="S438" s="564"/>
      <c r="T438" s="565"/>
      <c r="U438" s="34"/>
      <c r="V438" s="34"/>
      <c r="W438" s="35" t="s">
        <v>70</v>
      </c>
      <c r="X438" s="559">
        <v>260</v>
      </c>
      <c r="Y438" s="560">
        <f t="shared" si="58"/>
        <v>264</v>
      </c>
      <c r="Z438" s="36">
        <f t="shared" si="59"/>
        <v>0.59799999999999998</v>
      </c>
      <c r="AA438" s="56"/>
      <c r="AB438" s="57"/>
      <c r="AC438" s="479" t="s">
        <v>677</v>
      </c>
      <c r="AG438" s="64"/>
      <c r="AJ438" s="68"/>
      <c r="AK438" s="68">
        <v>0</v>
      </c>
      <c r="BB438" s="480" t="s">
        <v>1</v>
      </c>
      <c r="BM438" s="64">
        <f t="shared" si="60"/>
        <v>277.72727272727269</v>
      </c>
      <c r="BN438" s="64">
        <f t="shared" si="61"/>
        <v>281.99999999999994</v>
      </c>
      <c r="BO438" s="64">
        <f t="shared" si="62"/>
        <v>0.47348484848484851</v>
      </c>
      <c r="BP438" s="64">
        <f t="shared" si="63"/>
        <v>0.48076923076923078</v>
      </c>
    </row>
    <row r="439" spans="1:68" ht="16.5" customHeight="1" x14ac:dyDescent="0.25">
      <c r="A439" s="54" t="s">
        <v>678</v>
      </c>
      <c r="B439" s="54" t="s">
        <v>679</v>
      </c>
      <c r="C439" s="31">
        <v>4301011799</v>
      </c>
      <c r="D439" s="572">
        <v>4680115884519</v>
      </c>
      <c r="E439" s="573"/>
      <c r="F439" s="558">
        <v>0.88</v>
      </c>
      <c r="G439" s="32">
        <v>6</v>
      </c>
      <c r="H439" s="558">
        <v>5.28</v>
      </c>
      <c r="I439" s="558">
        <v>5.64</v>
      </c>
      <c r="J439" s="32">
        <v>104</v>
      </c>
      <c r="K439" s="32" t="s">
        <v>106</v>
      </c>
      <c r="L439" s="32"/>
      <c r="M439" s="33" t="s">
        <v>78</v>
      </c>
      <c r="N439" s="33"/>
      <c r="O439" s="32">
        <v>60</v>
      </c>
      <c r="P439" s="85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9" s="564"/>
      <c r="R439" s="564"/>
      <c r="S439" s="564"/>
      <c r="T439" s="565"/>
      <c r="U439" s="34"/>
      <c r="V439" s="34"/>
      <c r="W439" s="35" t="s">
        <v>70</v>
      </c>
      <c r="X439" s="559">
        <v>0</v>
      </c>
      <c r="Y439" s="560">
        <f t="shared" si="58"/>
        <v>0</v>
      </c>
      <c r="Z439" s="36" t="str">
        <f t="shared" si="59"/>
        <v/>
      </c>
      <c r="AA439" s="56"/>
      <c r="AB439" s="57"/>
      <c r="AC439" s="481" t="s">
        <v>680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681</v>
      </c>
      <c r="B440" s="54" t="s">
        <v>682</v>
      </c>
      <c r="C440" s="31">
        <v>4301012125</v>
      </c>
      <c r="D440" s="572">
        <v>4680115886391</v>
      </c>
      <c r="E440" s="573"/>
      <c r="F440" s="558">
        <v>0.4</v>
      </c>
      <c r="G440" s="32">
        <v>6</v>
      </c>
      <c r="H440" s="558">
        <v>2.4</v>
      </c>
      <c r="I440" s="558">
        <v>2.58</v>
      </c>
      <c r="J440" s="32">
        <v>182</v>
      </c>
      <c r="K440" s="32" t="s">
        <v>77</v>
      </c>
      <c r="L440" s="32"/>
      <c r="M440" s="33" t="s">
        <v>78</v>
      </c>
      <c r="N440" s="33"/>
      <c r="O440" s="32">
        <v>60</v>
      </c>
      <c r="P440" s="746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0" s="564"/>
      <c r="R440" s="564"/>
      <c r="S440" s="564"/>
      <c r="T440" s="565"/>
      <c r="U440" s="34"/>
      <c r="V440" s="34"/>
      <c r="W440" s="35" t="s">
        <v>70</v>
      </c>
      <c r="X440" s="559">
        <v>0</v>
      </c>
      <c r="Y440" s="560">
        <f t="shared" si="58"/>
        <v>0</v>
      </c>
      <c r="Z440" s="36" t="str">
        <f>IFERROR(IF(Y440=0,"",ROUNDUP(Y440/H440,0)*0.00651),"")</f>
        <v/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683</v>
      </c>
      <c r="B441" s="54" t="s">
        <v>684</v>
      </c>
      <c r="C441" s="31">
        <v>4301012035</v>
      </c>
      <c r="D441" s="572">
        <v>4680115880603</v>
      </c>
      <c r="E441" s="573"/>
      <c r="F441" s="558">
        <v>0.6</v>
      </c>
      <c r="G441" s="32">
        <v>8</v>
      </c>
      <c r="H441" s="558">
        <v>4.8</v>
      </c>
      <c r="I441" s="558">
        <v>6.93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1" s="564"/>
      <c r="R441" s="564"/>
      <c r="S441" s="564"/>
      <c r="T441" s="565"/>
      <c r="U441" s="34"/>
      <c r="V441" s="34"/>
      <c r="W441" s="35" t="s">
        <v>70</v>
      </c>
      <c r="X441" s="559">
        <v>150</v>
      </c>
      <c r="Y441" s="560">
        <f t="shared" si="58"/>
        <v>153.6</v>
      </c>
      <c r="Z441" s="36">
        <f>IFERROR(IF(Y441=0,"",ROUNDUP(Y441/H441,0)*0.00902),"")</f>
        <v>0.28864000000000001</v>
      </c>
      <c r="AA441" s="56"/>
      <c r="AB441" s="57"/>
      <c r="AC441" s="485" t="s">
        <v>661</v>
      </c>
      <c r="AG441" s="64"/>
      <c r="AJ441" s="68"/>
      <c r="AK441" s="68">
        <v>0</v>
      </c>
      <c r="BB441" s="486" t="s">
        <v>1</v>
      </c>
      <c r="BM441" s="64">
        <f t="shared" si="60"/>
        <v>216.5625</v>
      </c>
      <c r="BN441" s="64">
        <f t="shared" si="61"/>
        <v>221.76</v>
      </c>
      <c r="BO441" s="64">
        <f t="shared" si="62"/>
        <v>0.23674242424242425</v>
      </c>
      <c r="BP441" s="64">
        <f t="shared" si="63"/>
        <v>0.24242424242424243</v>
      </c>
    </row>
    <row r="442" spans="1:68" ht="27" customHeight="1" x14ac:dyDescent="0.25">
      <c r="A442" s="54" t="s">
        <v>685</v>
      </c>
      <c r="B442" s="54" t="s">
        <v>686</v>
      </c>
      <c r="C442" s="31">
        <v>4301012146</v>
      </c>
      <c r="D442" s="572">
        <v>4607091389999</v>
      </c>
      <c r="E442" s="573"/>
      <c r="F442" s="558">
        <v>0.6</v>
      </c>
      <c r="G442" s="32">
        <v>8</v>
      </c>
      <c r="H442" s="558">
        <v>4.8</v>
      </c>
      <c r="I442" s="558">
        <v>5.01</v>
      </c>
      <c r="J442" s="32">
        <v>132</v>
      </c>
      <c r="K442" s="32" t="s">
        <v>111</v>
      </c>
      <c r="L442" s="32"/>
      <c r="M442" s="33" t="s">
        <v>107</v>
      </c>
      <c r="N442" s="33"/>
      <c r="O442" s="32">
        <v>60</v>
      </c>
      <c r="P442" s="685" t="s">
        <v>687</v>
      </c>
      <c r="Q442" s="564"/>
      <c r="R442" s="564"/>
      <c r="S442" s="564"/>
      <c r="T442" s="565"/>
      <c r="U442" s="34"/>
      <c r="V442" s="34"/>
      <c r="W442" s="35" t="s">
        <v>70</v>
      </c>
      <c r="X442" s="559">
        <v>0</v>
      </c>
      <c r="Y442" s="560">
        <f t="shared" si="58"/>
        <v>0</v>
      </c>
      <c r="Z442" s="36" t="str">
        <f>IFERROR(IF(Y442=0,"",ROUNDUP(Y442/H442,0)*0.00902),"")</f>
        <v/>
      </c>
      <c r="AA442" s="56"/>
      <c r="AB442" s="57"/>
      <c r="AC442" s="487" t="s">
        <v>671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688</v>
      </c>
      <c r="B443" s="54" t="s">
        <v>689</v>
      </c>
      <c r="C443" s="31">
        <v>4301012036</v>
      </c>
      <c r="D443" s="572">
        <v>4680115882782</v>
      </c>
      <c r="E443" s="573"/>
      <c r="F443" s="558">
        <v>0.6</v>
      </c>
      <c r="G443" s="32">
        <v>8</v>
      </c>
      <c r="H443" s="558">
        <v>4.8</v>
      </c>
      <c r="I443" s="558">
        <v>6.96</v>
      </c>
      <c r="J443" s="32">
        <v>120</v>
      </c>
      <c r="K443" s="32" t="s">
        <v>111</v>
      </c>
      <c r="L443" s="32"/>
      <c r="M443" s="33" t="s">
        <v>107</v>
      </c>
      <c r="N443" s="33"/>
      <c r="O443" s="32">
        <v>60</v>
      </c>
      <c r="P443" s="61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3" s="564"/>
      <c r="R443" s="564"/>
      <c r="S443" s="564"/>
      <c r="T443" s="565"/>
      <c r="U443" s="34"/>
      <c r="V443" s="34"/>
      <c r="W443" s="35" t="s">
        <v>70</v>
      </c>
      <c r="X443" s="559">
        <v>0</v>
      </c>
      <c r="Y443" s="560">
        <f t="shared" si="58"/>
        <v>0</v>
      </c>
      <c r="Z443" s="36" t="str">
        <f>IFERROR(IF(Y443=0,"",ROUNDUP(Y443/H443,0)*0.00937),"")</f>
        <v/>
      </c>
      <c r="AA443" s="56"/>
      <c r="AB443" s="57"/>
      <c r="AC443" s="489" t="s">
        <v>664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690</v>
      </c>
      <c r="B444" s="54" t="s">
        <v>691</v>
      </c>
      <c r="C444" s="31">
        <v>4301012050</v>
      </c>
      <c r="D444" s="572">
        <v>4680115885479</v>
      </c>
      <c r="E444" s="573"/>
      <c r="F444" s="558">
        <v>0.4</v>
      </c>
      <c r="G444" s="32">
        <v>6</v>
      </c>
      <c r="H444" s="558">
        <v>2.4</v>
      </c>
      <c r="I444" s="558">
        <v>2.58</v>
      </c>
      <c r="J444" s="32">
        <v>182</v>
      </c>
      <c r="K444" s="32" t="s">
        <v>77</v>
      </c>
      <c r="L444" s="32"/>
      <c r="M444" s="33" t="s">
        <v>107</v>
      </c>
      <c r="N444" s="33"/>
      <c r="O444" s="32">
        <v>60</v>
      </c>
      <c r="P444" s="895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4" s="564"/>
      <c r="R444" s="564"/>
      <c r="S444" s="564"/>
      <c r="T444" s="565"/>
      <c r="U444" s="34"/>
      <c r="V444" s="34"/>
      <c r="W444" s="35" t="s">
        <v>70</v>
      </c>
      <c r="X444" s="559">
        <v>0</v>
      </c>
      <c r="Y444" s="560">
        <f t="shared" si="58"/>
        <v>0</v>
      </c>
      <c r="Z444" s="36" t="str">
        <f>IFERROR(IF(Y444=0,"",ROUNDUP(Y444/H444,0)*0.00651),"")</f>
        <v/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692</v>
      </c>
      <c r="B445" s="54" t="s">
        <v>693</v>
      </c>
      <c r="C445" s="31">
        <v>4301011784</v>
      </c>
      <c r="D445" s="572">
        <v>4607091389982</v>
      </c>
      <c r="E445" s="573"/>
      <c r="F445" s="558">
        <v>0.6</v>
      </c>
      <c r="G445" s="32">
        <v>6</v>
      </c>
      <c r="H445" s="558">
        <v>3.6</v>
      </c>
      <c r="I445" s="558">
        <v>3.81</v>
      </c>
      <c r="J445" s="32">
        <v>132</v>
      </c>
      <c r="K445" s="32" t="s">
        <v>111</v>
      </c>
      <c r="L445" s="32"/>
      <c r="M445" s="33" t="s">
        <v>107</v>
      </c>
      <c r="N445" s="33"/>
      <c r="O445" s="32">
        <v>60</v>
      </c>
      <c r="P445" s="615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4"/>
      <c r="R445" s="564"/>
      <c r="S445" s="564"/>
      <c r="T445" s="565"/>
      <c r="U445" s="34"/>
      <c r="V445" s="34"/>
      <c r="W445" s="35" t="s">
        <v>70</v>
      </c>
      <c r="X445" s="559">
        <v>210</v>
      </c>
      <c r="Y445" s="560">
        <f t="shared" si="58"/>
        <v>212.4</v>
      </c>
      <c r="Z445" s="36">
        <f>IFERROR(IF(Y445=0,"",ROUNDUP(Y445/H445,0)*0.00902),"")</f>
        <v>0.53217999999999999</v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222.25</v>
      </c>
      <c r="BN445" s="64">
        <f t="shared" si="61"/>
        <v>224.79</v>
      </c>
      <c r="BO445" s="64">
        <f t="shared" si="62"/>
        <v>0.44191919191919188</v>
      </c>
      <c r="BP445" s="64">
        <f t="shared" si="63"/>
        <v>0.44696969696969696</v>
      </c>
    </row>
    <row r="446" spans="1:68" ht="27" customHeight="1" x14ac:dyDescent="0.25">
      <c r="A446" s="54" t="s">
        <v>692</v>
      </c>
      <c r="B446" s="54" t="s">
        <v>694</v>
      </c>
      <c r="C446" s="31">
        <v>4301012034</v>
      </c>
      <c r="D446" s="572">
        <v>4607091389982</v>
      </c>
      <c r="E446" s="573"/>
      <c r="F446" s="558">
        <v>0.6</v>
      </c>
      <c r="G446" s="32">
        <v>8</v>
      </c>
      <c r="H446" s="558">
        <v>4.8</v>
      </c>
      <c r="I446" s="558">
        <v>6.96</v>
      </c>
      <c r="J446" s="32">
        <v>120</v>
      </c>
      <c r="K446" s="32" t="s">
        <v>111</v>
      </c>
      <c r="L446" s="32"/>
      <c r="M446" s="33" t="s">
        <v>107</v>
      </c>
      <c r="N446" s="33"/>
      <c r="O446" s="32">
        <v>60</v>
      </c>
      <c r="P446" s="745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6" s="564"/>
      <c r="R446" s="564"/>
      <c r="S446" s="564"/>
      <c r="T446" s="565"/>
      <c r="U446" s="34"/>
      <c r="V446" s="34"/>
      <c r="W446" s="35" t="s">
        <v>70</v>
      </c>
      <c r="X446" s="559">
        <v>0</v>
      </c>
      <c r="Y446" s="560">
        <f t="shared" si="58"/>
        <v>0</v>
      </c>
      <c r="Z446" s="36" t="str">
        <f>IFERROR(IF(Y446=0,"",ROUNDUP(Y446/H446,0)*0.00937),"")</f>
        <v/>
      </c>
      <c r="AA446" s="56"/>
      <c r="AB446" s="57"/>
      <c r="AC446" s="495" t="s">
        <v>677</v>
      </c>
      <c r="AG446" s="64"/>
      <c r="AJ446" s="68"/>
      <c r="AK446" s="68">
        <v>0</v>
      </c>
      <c r="BB446" s="496" t="s">
        <v>1</v>
      </c>
      <c r="BM446" s="64">
        <f t="shared" si="60"/>
        <v>0</v>
      </c>
      <c r="BN446" s="64">
        <f t="shared" si="61"/>
        <v>0</v>
      </c>
      <c r="BO446" s="64">
        <f t="shared" si="62"/>
        <v>0</v>
      </c>
      <c r="BP446" s="64">
        <f t="shared" si="63"/>
        <v>0</v>
      </c>
    </row>
    <row r="447" spans="1:68" x14ac:dyDescent="0.2">
      <c r="A447" s="568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7" t="s">
        <v>72</v>
      </c>
      <c r="Q447" s="578"/>
      <c r="R447" s="578"/>
      <c r="S447" s="578"/>
      <c r="T447" s="578"/>
      <c r="U447" s="578"/>
      <c r="V447" s="579"/>
      <c r="W447" s="37" t="s">
        <v>73</v>
      </c>
      <c r="X447" s="561">
        <f>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+IFERROR(X446/H446,"0")</f>
        <v>180.49242424242425</v>
      </c>
      <c r="Y447" s="561">
        <f>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+IFERROR(Y446/H446,"0")</f>
        <v>183</v>
      </c>
      <c r="Z447" s="561">
        <f>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</f>
        <v>1.9211399999999998</v>
      </c>
      <c r="AA447" s="562"/>
      <c r="AB447" s="562"/>
      <c r="AC447" s="562"/>
    </row>
    <row r="448" spans="1:68" x14ac:dyDescent="0.2">
      <c r="A448" s="569"/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70"/>
      <c r="P448" s="577" t="s">
        <v>72</v>
      </c>
      <c r="Q448" s="578"/>
      <c r="R448" s="578"/>
      <c r="S448" s="578"/>
      <c r="T448" s="578"/>
      <c r="U448" s="578"/>
      <c r="V448" s="579"/>
      <c r="W448" s="37" t="s">
        <v>70</v>
      </c>
      <c r="X448" s="561">
        <f>IFERROR(SUM(X433:X446),"0")</f>
        <v>840</v>
      </c>
      <c r="Y448" s="561">
        <f>IFERROR(SUM(Y433:Y446),"0")</f>
        <v>851.76</v>
      </c>
      <c r="Z448" s="37"/>
      <c r="AA448" s="562"/>
      <c r="AB448" s="562"/>
      <c r="AC448" s="562"/>
    </row>
    <row r="449" spans="1:68" ht="14.25" customHeight="1" x14ac:dyDescent="0.25">
      <c r="A449" s="574" t="s">
        <v>137</v>
      </c>
      <c r="B449" s="569"/>
      <c r="C449" s="569"/>
      <c r="D449" s="569"/>
      <c r="E449" s="569"/>
      <c r="F449" s="569"/>
      <c r="G449" s="569"/>
      <c r="H449" s="569"/>
      <c r="I449" s="569"/>
      <c r="J449" s="569"/>
      <c r="K449" s="569"/>
      <c r="L449" s="569"/>
      <c r="M449" s="569"/>
      <c r="N449" s="569"/>
      <c r="O449" s="569"/>
      <c r="P449" s="569"/>
      <c r="Q449" s="569"/>
      <c r="R449" s="569"/>
      <c r="S449" s="569"/>
      <c r="T449" s="569"/>
      <c r="U449" s="569"/>
      <c r="V449" s="569"/>
      <c r="W449" s="569"/>
      <c r="X449" s="569"/>
      <c r="Y449" s="569"/>
      <c r="Z449" s="569"/>
      <c r="AA449" s="555"/>
      <c r="AB449" s="555"/>
      <c r="AC449" s="555"/>
    </row>
    <row r="450" spans="1:68" ht="16.5" customHeight="1" x14ac:dyDescent="0.25">
      <c r="A450" s="54" t="s">
        <v>695</v>
      </c>
      <c r="B450" s="54" t="s">
        <v>696</v>
      </c>
      <c r="C450" s="31">
        <v>4301020334</v>
      </c>
      <c r="D450" s="572">
        <v>4607091388930</v>
      </c>
      <c r="E450" s="573"/>
      <c r="F450" s="558">
        <v>0.88</v>
      </c>
      <c r="G450" s="32">
        <v>6</v>
      </c>
      <c r="H450" s="558">
        <v>5.28</v>
      </c>
      <c r="I450" s="558">
        <v>5.64</v>
      </c>
      <c r="J450" s="32">
        <v>104</v>
      </c>
      <c r="K450" s="32" t="s">
        <v>106</v>
      </c>
      <c r="L450" s="32"/>
      <c r="M450" s="33" t="s">
        <v>78</v>
      </c>
      <c r="N450" s="33"/>
      <c r="O450" s="32">
        <v>70</v>
      </c>
      <c r="P450" s="70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0" s="564"/>
      <c r="R450" s="564"/>
      <c r="S450" s="564"/>
      <c r="T450" s="565"/>
      <c r="U450" s="34"/>
      <c r="V450" s="34"/>
      <c r="W450" s="35" t="s">
        <v>70</v>
      </c>
      <c r="X450" s="559">
        <v>170</v>
      </c>
      <c r="Y450" s="560">
        <f>IFERROR(IF(X450="",0,CEILING((X450/$H450),1)*$H450),"")</f>
        <v>174.24</v>
      </c>
      <c r="Z450" s="36">
        <f>IFERROR(IF(Y450=0,"",ROUNDUP(Y450/H450,0)*0.01196),"")</f>
        <v>0.39468000000000003</v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181.59090909090907</v>
      </c>
      <c r="BN450" s="64">
        <f>IFERROR(Y450*I450/H450,"0")</f>
        <v>186.12</v>
      </c>
      <c r="BO450" s="64">
        <f>IFERROR(1/J450*(X450/H450),"0")</f>
        <v>0.3095862470862471</v>
      </c>
      <c r="BP450" s="64">
        <f>IFERROR(1/J450*(Y450/H450),"0")</f>
        <v>0.31730769230769235</v>
      </c>
    </row>
    <row r="451" spans="1:68" ht="16.5" customHeight="1" x14ac:dyDescent="0.25">
      <c r="A451" s="54" t="s">
        <v>698</v>
      </c>
      <c r="B451" s="54" t="s">
        <v>699</v>
      </c>
      <c r="C451" s="31">
        <v>4301020384</v>
      </c>
      <c r="D451" s="572">
        <v>4680115886407</v>
      </c>
      <c r="E451" s="573"/>
      <c r="F451" s="558">
        <v>0.4</v>
      </c>
      <c r="G451" s="32">
        <v>6</v>
      </c>
      <c r="H451" s="558">
        <v>2.4</v>
      </c>
      <c r="I451" s="558">
        <v>2.58</v>
      </c>
      <c r="J451" s="32">
        <v>182</v>
      </c>
      <c r="K451" s="32" t="s">
        <v>77</v>
      </c>
      <c r="L451" s="32"/>
      <c r="M451" s="33" t="s">
        <v>78</v>
      </c>
      <c r="N451" s="33"/>
      <c r="O451" s="32">
        <v>70</v>
      </c>
      <c r="P451" s="730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1" s="564"/>
      <c r="R451" s="564"/>
      <c r="S451" s="564"/>
      <c r="T451" s="565"/>
      <c r="U451" s="34"/>
      <c r="V451" s="34"/>
      <c r="W451" s="35" t="s">
        <v>70</v>
      </c>
      <c r="X451" s="559">
        <v>0</v>
      </c>
      <c r="Y451" s="560">
        <f>IFERROR(IF(X451="",0,CEILING((X451/$H451),1)*$H451),"")</f>
        <v>0</v>
      </c>
      <c r="Z451" s="36" t="str">
        <f>IFERROR(IF(Y451=0,"",ROUNDUP(Y451/H451,0)*0.00651),"")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ht="16.5" customHeight="1" x14ac:dyDescent="0.25">
      <c r="A452" s="54" t="s">
        <v>700</v>
      </c>
      <c r="B452" s="54" t="s">
        <v>701</v>
      </c>
      <c r="C452" s="31">
        <v>4301020385</v>
      </c>
      <c r="D452" s="572">
        <v>4680115880054</v>
      </c>
      <c r="E452" s="573"/>
      <c r="F452" s="558">
        <v>0.6</v>
      </c>
      <c r="G452" s="32">
        <v>8</v>
      </c>
      <c r="H452" s="558">
        <v>4.8</v>
      </c>
      <c r="I452" s="558">
        <v>6.93</v>
      </c>
      <c r="J452" s="32">
        <v>132</v>
      </c>
      <c r="K452" s="32" t="s">
        <v>111</v>
      </c>
      <c r="L452" s="32"/>
      <c r="M452" s="33" t="s">
        <v>107</v>
      </c>
      <c r="N452" s="33"/>
      <c r="O452" s="32">
        <v>70</v>
      </c>
      <c r="P452" s="59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2" s="564"/>
      <c r="R452" s="564"/>
      <c r="S452" s="564"/>
      <c r="T452" s="565"/>
      <c r="U452" s="34"/>
      <c r="V452" s="34"/>
      <c r="W452" s="35" t="s">
        <v>70</v>
      </c>
      <c r="X452" s="559">
        <v>0</v>
      </c>
      <c r="Y452" s="560">
        <f>IFERROR(IF(X452="",0,CEILING((X452/$H452),1)*$H452),"")</f>
        <v>0</v>
      </c>
      <c r="Z452" s="36" t="str">
        <f>IFERROR(IF(Y452=0,"",ROUNDUP(Y452/H452,0)*0.00902),"")</f>
        <v/>
      </c>
      <c r="AA452" s="56"/>
      <c r="AB452" s="57"/>
      <c r="AC452" s="501" t="s">
        <v>697</v>
      </c>
      <c r="AG452" s="64"/>
      <c r="AJ452" s="68"/>
      <c r="AK452" s="68">
        <v>0</v>
      </c>
      <c r="BB452" s="502" t="s">
        <v>1</v>
      </c>
      <c r="BM452" s="64">
        <f>IFERROR(X452*I452/H452,"0")</f>
        <v>0</v>
      </c>
      <c r="BN452" s="64">
        <f>IFERROR(Y452*I452/H452,"0")</f>
        <v>0</v>
      </c>
      <c r="BO452" s="64">
        <f>IFERROR(1/J452*(X452/H452),"0")</f>
        <v>0</v>
      </c>
      <c r="BP452" s="64">
        <f>IFERROR(1/J452*(Y452/H452),"0")</f>
        <v>0</v>
      </c>
    </row>
    <row r="453" spans="1:68" x14ac:dyDescent="0.2">
      <c r="A453" s="568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7" t="s">
        <v>72</v>
      </c>
      <c r="Q453" s="578"/>
      <c r="R453" s="578"/>
      <c r="S453" s="578"/>
      <c r="T453" s="578"/>
      <c r="U453" s="578"/>
      <c r="V453" s="579"/>
      <c r="W453" s="37" t="s">
        <v>73</v>
      </c>
      <c r="X453" s="561">
        <f>IFERROR(X450/H450,"0")+IFERROR(X451/H451,"0")+IFERROR(X452/H452,"0")</f>
        <v>32.196969696969695</v>
      </c>
      <c r="Y453" s="561">
        <f>IFERROR(Y450/H450,"0")+IFERROR(Y451/H451,"0")+IFERROR(Y452/H452,"0")</f>
        <v>33</v>
      </c>
      <c r="Z453" s="561">
        <f>IFERROR(IF(Z450="",0,Z450),"0")+IFERROR(IF(Z451="",0,Z451),"0")+IFERROR(IF(Z452="",0,Z452),"0")</f>
        <v>0.39468000000000003</v>
      </c>
      <c r="AA453" s="562"/>
      <c r="AB453" s="562"/>
      <c r="AC453" s="562"/>
    </row>
    <row r="454" spans="1:68" x14ac:dyDescent="0.2">
      <c r="A454" s="569"/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70"/>
      <c r="P454" s="577" t="s">
        <v>72</v>
      </c>
      <c r="Q454" s="578"/>
      <c r="R454" s="578"/>
      <c r="S454" s="578"/>
      <c r="T454" s="578"/>
      <c r="U454" s="578"/>
      <c r="V454" s="579"/>
      <c r="W454" s="37" t="s">
        <v>70</v>
      </c>
      <c r="X454" s="561">
        <f>IFERROR(SUM(X450:X452),"0")</f>
        <v>170</v>
      </c>
      <c r="Y454" s="561">
        <f>IFERROR(SUM(Y450:Y452),"0")</f>
        <v>174.24</v>
      </c>
      <c r="Z454" s="37"/>
      <c r="AA454" s="562"/>
      <c r="AB454" s="562"/>
      <c r="AC454" s="562"/>
    </row>
    <row r="455" spans="1:68" ht="14.25" customHeight="1" x14ac:dyDescent="0.25">
      <c r="A455" s="574" t="s">
        <v>64</v>
      </c>
      <c r="B455" s="569"/>
      <c r="C455" s="569"/>
      <c r="D455" s="569"/>
      <c r="E455" s="569"/>
      <c r="F455" s="569"/>
      <c r="G455" s="569"/>
      <c r="H455" s="569"/>
      <c r="I455" s="569"/>
      <c r="J455" s="569"/>
      <c r="K455" s="569"/>
      <c r="L455" s="569"/>
      <c r="M455" s="569"/>
      <c r="N455" s="569"/>
      <c r="O455" s="569"/>
      <c r="P455" s="569"/>
      <c r="Q455" s="569"/>
      <c r="R455" s="569"/>
      <c r="S455" s="569"/>
      <c r="T455" s="569"/>
      <c r="U455" s="569"/>
      <c r="V455" s="569"/>
      <c r="W455" s="569"/>
      <c r="X455" s="569"/>
      <c r="Y455" s="569"/>
      <c r="Z455" s="569"/>
      <c r="AA455" s="555"/>
      <c r="AB455" s="555"/>
      <c r="AC455" s="555"/>
    </row>
    <row r="456" spans="1:68" ht="27" customHeight="1" x14ac:dyDescent="0.25">
      <c r="A456" s="54" t="s">
        <v>702</v>
      </c>
      <c r="B456" s="54" t="s">
        <v>703</v>
      </c>
      <c r="C456" s="31">
        <v>4301031349</v>
      </c>
      <c r="D456" s="572">
        <v>4680115883116</v>
      </c>
      <c r="E456" s="573"/>
      <c r="F456" s="558">
        <v>0.88</v>
      </c>
      <c r="G456" s="32">
        <v>6</v>
      </c>
      <c r="H456" s="558">
        <v>5.28</v>
      </c>
      <c r="I456" s="558">
        <v>5.64</v>
      </c>
      <c r="J456" s="32">
        <v>104</v>
      </c>
      <c r="K456" s="32" t="s">
        <v>106</v>
      </c>
      <c r="L456" s="32"/>
      <c r="M456" s="33" t="s">
        <v>107</v>
      </c>
      <c r="N456" s="33"/>
      <c r="O456" s="32">
        <v>70</v>
      </c>
      <c r="P456" s="665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6" s="564"/>
      <c r="R456" s="564"/>
      <c r="S456" s="564"/>
      <c r="T456" s="565"/>
      <c r="U456" s="34"/>
      <c r="V456" s="34"/>
      <c r="W456" s="35" t="s">
        <v>70</v>
      </c>
      <c r="X456" s="559">
        <v>50</v>
      </c>
      <c r="Y456" s="560">
        <f t="shared" ref="Y456:Y462" si="64">IFERROR(IF(X456="",0,CEILING((X456/$H456),1)*$H456),"")</f>
        <v>52.800000000000004</v>
      </c>
      <c r="Z456" s="36">
        <f>IFERROR(IF(Y456=0,"",ROUNDUP(Y456/H456,0)*0.01196),"")</f>
        <v>0.1196</v>
      </c>
      <c r="AA456" s="56"/>
      <c r="AB456" s="57"/>
      <c r="AC456" s="503" t="s">
        <v>704</v>
      </c>
      <c r="AG456" s="64"/>
      <c r="AJ456" s="68"/>
      <c r="AK456" s="68">
        <v>0</v>
      </c>
      <c r="BB456" s="504" t="s">
        <v>1</v>
      </c>
      <c r="BM456" s="64">
        <f t="shared" ref="BM456:BM462" si="65">IFERROR(X456*I456/H456,"0")</f>
        <v>53.409090909090907</v>
      </c>
      <c r="BN456" s="64">
        <f t="shared" ref="BN456:BN462" si="66">IFERROR(Y456*I456/H456,"0")</f>
        <v>56.400000000000006</v>
      </c>
      <c r="BO456" s="64">
        <f t="shared" ref="BO456:BO462" si="67">IFERROR(1/J456*(X456/H456),"0")</f>
        <v>9.1054778554778545E-2</v>
      </c>
      <c r="BP456" s="64">
        <f t="shared" ref="BP456:BP462" si="68">IFERROR(1/J456*(Y456/H456),"0")</f>
        <v>9.6153846153846159E-2</v>
      </c>
    </row>
    <row r="457" spans="1:68" ht="27" customHeight="1" x14ac:dyDescent="0.25">
      <c r="A457" s="54" t="s">
        <v>705</v>
      </c>
      <c r="B457" s="54" t="s">
        <v>706</v>
      </c>
      <c r="C457" s="31">
        <v>4301031350</v>
      </c>
      <c r="D457" s="572">
        <v>4680115883093</v>
      </c>
      <c r="E457" s="573"/>
      <c r="F457" s="558">
        <v>0.88</v>
      </c>
      <c r="G457" s="32">
        <v>6</v>
      </c>
      <c r="H457" s="558">
        <v>5.28</v>
      </c>
      <c r="I457" s="558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3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7" s="564"/>
      <c r="R457" s="564"/>
      <c r="S457" s="564"/>
      <c r="T457" s="565"/>
      <c r="U457" s="34"/>
      <c r="V457" s="34"/>
      <c r="W457" s="35" t="s">
        <v>70</v>
      </c>
      <c r="X457" s="559">
        <v>50</v>
      </c>
      <c r="Y457" s="560">
        <f t="shared" si="64"/>
        <v>52.800000000000004</v>
      </c>
      <c r="Z457" s="36">
        <f>IFERROR(IF(Y457=0,"",ROUNDUP(Y457/H457,0)*0.01196),"")</f>
        <v>0.1196</v>
      </c>
      <c r="AA457" s="56"/>
      <c r="AB457" s="57"/>
      <c r="AC457" s="505" t="s">
        <v>707</v>
      </c>
      <c r="AG457" s="64"/>
      <c r="AJ457" s="68"/>
      <c r="AK457" s="68">
        <v>0</v>
      </c>
      <c r="BB457" s="506" t="s">
        <v>1</v>
      </c>
      <c r="BM457" s="64">
        <f t="shared" si="65"/>
        <v>53.409090909090907</v>
      </c>
      <c r="BN457" s="64">
        <f t="shared" si="66"/>
        <v>56.400000000000006</v>
      </c>
      <c r="BO457" s="64">
        <f t="shared" si="67"/>
        <v>9.1054778554778545E-2</v>
      </c>
      <c r="BP457" s="64">
        <f t="shared" si="68"/>
        <v>9.6153846153846159E-2</v>
      </c>
    </row>
    <row r="458" spans="1:68" ht="27" customHeight="1" x14ac:dyDescent="0.25">
      <c r="A458" s="54" t="s">
        <v>708</v>
      </c>
      <c r="B458" s="54" t="s">
        <v>709</v>
      </c>
      <c r="C458" s="31">
        <v>4301031353</v>
      </c>
      <c r="D458" s="572">
        <v>4680115883109</v>
      </c>
      <c r="E458" s="573"/>
      <c r="F458" s="558">
        <v>0.88</v>
      </c>
      <c r="G458" s="32">
        <v>6</v>
      </c>
      <c r="H458" s="558">
        <v>5.28</v>
      </c>
      <c r="I458" s="558">
        <v>5.64</v>
      </c>
      <c r="J458" s="32">
        <v>104</v>
      </c>
      <c r="K458" s="32" t="s">
        <v>106</v>
      </c>
      <c r="L458" s="32"/>
      <c r="M458" s="33" t="s">
        <v>68</v>
      </c>
      <c r="N458" s="33"/>
      <c r="O458" s="32">
        <v>70</v>
      </c>
      <c r="P458" s="622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8" s="564"/>
      <c r="R458" s="564"/>
      <c r="S458" s="564"/>
      <c r="T458" s="565"/>
      <c r="U458" s="34"/>
      <c r="V458" s="34"/>
      <c r="W458" s="35" t="s">
        <v>70</v>
      </c>
      <c r="X458" s="559">
        <v>260</v>
      </c>
      <c r="Y458" s="560">
        <f t="shared" si="64"/>
        <v>264</v>
      </c>
      <c r="Z458" s="36">
        <f>IFERROR(IF(Y458=0,"",ROUNDUP(Y458/H458,0)*0.01196),"")</f>
        <v>0.59799999999999998</v>
      </c>
      <c r="AA458" s="56"/>
      <c r="AB458" s="57"/>
      <c r="AC458" s="507" t="s">
        <v>710</v>
      </c>
      <c r="AG458" s="64"/>
      <c r="AJ458" s="68"/>
      <c r="AK458" s="68">
        <v>0</v>
      </c>
      <c r="BB458" s="508" t="s">
        <v>1</v>
      </c>
      <c r="BM458" s="64">
        <f t="shared" si="65"/>
        <v>277.72727272727269</v>
      </c>
      <c r="BN458" s="64">
        <f t="shared" si="66"/>
        <v>281.99999999999994</v>
      </c>
      <c r="BO458" s="64">
        <f t="shared" si="67"/>
        <v>0.47348484848484851</v>
      </c>
      <c r="BP458" s="64">
        <f t="shared" si="68"/>
        <v>0.48076923076923078</v>
      </c>
    </row>
    <row r="459" spans="1:68" ht="27" customHeight="1" x14ac:dyDescent="0.25">
      <c r="A459" s="54" t="s">
        <v>711</v>
      </c>
      <c r="B459" s="54" t="s">
        <v>712</v>
      </c>
      <c r="C459" s="31">
        <v>4301031351</v>
      </c>
      <c r="D459" s="572">
        <v>4680115882072</v>
      </c>
      <c r="E459" s="573"/>
      <c r="F459" s="558">
        <v>0.6</v>
      </c>
      <c r="G459" s="32">
        <v>6</v>
      </c>
      <c r="H459" s="558">
        <v>3.6</v>
      </c>
      <c r="I459" s="558">
        <v>3.81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1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4"/>
      <c r="R459" s="564"/>
      <c r="S459" s="564"/>
      <c r="T459" s="565"/>
      <c r="U459" s="34"/>
      <c r="V459" s="34"/>
      <c r="W459" s="35" t="s">
        <v>70</v>
      </c>
      <c r="X459" s="559">
        <v>0</v>
      </c>
      <c r="Y459" s="560">
        <f t="shared" si="64"/>
        <v>0</v>
      </c>
      <c r="Z459" s="36" t="str">
        <f>IFERROR(IF(Y459=0,"",ROUNDUP(Y459/H459,0)*0.00902),"")</f>
        <v/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0</v>
      </c>
      <c r="BN459" s="64">
        <f t="shared" si="66"/>
        <v>0</v>
      </c>
      <c r="BO459" s="64">
        <f t="shared" si="67"/>
        <v>0</v>
      </c>
      <c r="BP459" s="64">
        <f t="shared" si="68"/>
        <v>0</v>
      </c>
    </row>
    <row r="460" spans="1:68" ht="27" customHeight="1" x14ac:dyDescent="0.25">
      <c r="A460" s="54" t="s">
        <v>711</v>
      </c>
      <c r="B460" s="54" t="s">
        <v>713</v>
      </c>
      <c r="C460" s="31">
        <v>4301031419</v>
      </c>
      <c r="D460" s="572">
        <v>4680115882072</v>
      </c>
      <c r="E460" s="573"/>
      <c r="F460" s="558">
        <v>0.6</v>
      </c>
      <c r="G460" s="32">
        <v>8</v>
      </c>
      <c r="H460" s="558">
        <v>4.8</v>
      </c>
      <c r="I460" s="558">
        <v>6.93</v>
      </c>
      <c r="J460" s="32">
        <v>132</v>
      </c>
      <c r="K460" s="32" t="s">
        <v>111</v>
      </c>
      <c r="L460" s="32"/>
      <c r="M460" s="33" t="s">
        <v>107</v>
      </c>
      <c r="N460" s="33"/>
      <c r="O460" s="32">
        <v>70</v>
      </c>
      <c r="P460" s="795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0" s="564"/>
      <c r="R460" s="564"/>
      <c r="S460" s="564"/>
      <c r="T460" s="565"/>
      <c r="U460" s="34"/>
      <c r="V460" s="34"/>
      <c r="W460" s="35" t="s">
        <v>70</v>
      </c>
      <c r="X460" s="559">
        <v>90</v>
      </c>
      <c r="Y460" s="560">
        <f t="shared" si="64"/>
        <v>91.2</v>
      </c>
      <c r="Z460" s="36">
        <f>IFERROR(IF(Y460=0,"",ROUNDUP(Y460/H460,0)*0.00902),"")</f>
        <v>0.17138</v>
      </c>
      <c r="AA460" s="56"/>
      <c r="AB460" s="57"/>
      <c r="AC460" s="511" t="s">
        <v>704</v>
      </c>
      <c r="AG460" s="64"/>
      <c r="AJ460" s="68"/>
      <c r="AK460" s="68">
        <v>0</v>
      </c>
      <c r="BB460" s="512" t="s">
        <v>1</v>
      </c>
      <c r="BM460" s="64">
        <f t="shared" si="65"/>
        <v>129.9375</v>
      </c>
      <c r="BN460" s="64">
        <f t="shared" si="66"/>
        <v>131.66999999999999</v>
      </c>
      <c r="BO460" s="64">
        <f t="shared" si="67"/>
        <v>0.14204545454545456</v>
      </c>
      <c r="BP460" s="64">
        <f t="shared" si="68"/>
        <v>0.14393939393939395</v>
      </c>
    </row>
    <row r="461" spans="1:68" ht="27" customHeight="1" x14ac:dyDescent="0.25">
      <c r="A461" s="54" t="s">
        <v>714</v>
      </c>
      <c r="B461" s="54" t="s">
        <v>715</v>
      </c>
      <c r="C461" s="31">
        <v>4301031418</v>
      </c>
      <c r="D461" s="572">
        <v>4680115882102</v>
      </c>
      <c r="E461" s="573"/>
      <c r="F461" s="558">
        <v>0.6</v>
      </c>
      <c r="G461" s="32">
        <v>8</v>
      </c>
      <c r="H461" s="558">
        <v>4.8</v>
      </c>
      <c r="I461" s="558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89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1" s="564"/>
      <c r="R461" s="564"/>
      <c r="S461" s="564"/>
      <c r="T461" s="565"/>
      <c r="U461" s="34"/>
      <c r="V461" s="34"/>
      <c r="W461" s="35" t="s">
        <v>70</v>
      </c>
      <c r="X461" s="559">
        <v>18</v>
      </c>
      <c r="Y461" s="560">
        <f t="shared" si="64"/>
        <v>19.2</v>
      </c>
      <c r="Z461" s="36">
        <f>IFERROR(IF(Y461=0,"",ROUNDUP(Y461/H461,0)*0.00902),"")</f>
        <v>3.6080000000000001E-2</v>
      </c>
      <c r="AA461" s="56"/>
      <c r="AB461" s="57"/>
      <c r="AC461" s="513" t="s">
        <v>707</v>
      </c>
      <c r="AG461" s="64"/>
      <c r="AJ461" s="68"/>
      <c r="AK461" s="68">
        <v>0</v>
      </c>
      <c r="BB461" s="514" t="s">
        <v>1</v>
      </c>
      <c r="BM461" s="64">
        <f t="shared" si="65"/>
        <v>25.087500000000002</v>
      </c>
      <c r="BN461" s="64">
        <f t="shared" si="66"/>
        <v>26.76</v>
      </c>
      <c r="BO461" s="64">
        <f t="shared" si="67"/>
        <v>2.8409090909090912E-2</v>
      </c>
      <c r="BP461" s="64">
        <f t="shared" si="68"/>
        <v>3.0303030303030304E-2</v>
      </c>
    </row>
    <row r="462" spans="1:68" ht="27" customHeight="1" x14ac:dyDescent="0.25">
      <c r="A462" s="54" t="s">
        <v>716</v>
      </c>
      <c r="B462" s="54" t="s">
        <v>717</v>
      </c>
      <c r="C462" s="31">
        <v>4301031417</v>
      </c>
      <c r="D462" s="572">
        <v>4680115882096</v>
      </c>
      <c r="E462" s="573"/>
      <c r="F462" s="558">
        <v>0.6</v>
      </c>
      <c r="G462" s="32">
        <v>8</v>
      </c>
      <c r="H462" s="558">
        <v>4.8</v>
      </c>
      <c r="I462" s="558">
        <v>6.69</v>
      </c>
      <c r="J462" s="32">
        <v>132</v>
      </c>
      <c r="K462" s="32" t="s">
        <v>111</v>
      </c>
      <c r="L462" s="32"/>
      <c r="M462" s="33" t="s">
        <v>68</v>
      </c>
      <c r="N462" s="33"/>
      <c r="O462" s="32">
        <v>70</v>
      </c>
      <c r="P462" s="803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2" s="564"/>
      <c r="R462" s="564"/>
      <c r="S462" s="564"/>
      <c r="T462" s="565"/>
      <c r="U462" s="34"/>
      <c r="V462" s="34"/>
      <c r="W462" s="35" t="s">
        <v>70</v>
      </c>
      <c r="X462" s="559">
        <v>108</v>
      </c>
      <c r="Y462" s="560">
        <f t="shared" si="64"/>
        <v>110.39999999999999</v>
      </c>
      <c r="Z462" s="36">
        <f>IFERROR(IF(Y462=0,"",ROUNDUP(Y462/H462,0)*0.00902),"")</f>
        <v>0.20746000000000001</v>
      </c>
      <c r="AA462" s="56"/>
      <c r="AB462" s="57"/>
      <c r="AC462" s="515" t="s">
        <v>710</v>
      </c>
      <c r="AG462" s="64"/>
      <c r="AJ462" s="68"/>
      <c r="AK462" s="68">
        <v>0</v>
      </c>
      <c r="BB462" s="516" t="s">
        <v>1</v>
      </c>
      <c r="BM462" s="64">
        <f t="shared" si="65"/>
        <v>150.52500000000003</v>
      </c>
      <c r="BN462" s="64">
        <f t="shared" si="66"/>
        <v>153.87</v>
      </c>
      <c r="BO462" s="64">
        <f t="shared" si="67"/>
        <v>0.17045454545454547</v>
      </c>
      <c r="BP462" s="64">
        <f t="shared" si="68"/>
        <v>0.17424242424242425</v>
      </c>
    </row>
    <row r="463" spans="1:68" x14ac:dyDescent="0.2">
      <c r="A463" s="568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7" t="s">
        <v>72</v>
      </c>
      <c r="Q463" s="578"/>
      <c r="R463" s="578"/>
      <c r="S463" s="578"/>
      <c r="T463" s="578"/>
      <c r="U463" s="578"/>
      <c r="V463" s="579"/>
      <c r="W463" s="37" t="s">
        <v>73</v>
      </c>
      <c r="X463" s="561">
        <f>IFERROR(X456/H456,"0")+IFERROR(X457/H457,"0")+IFERROR(X458/H458,"0")+IFERROR(X459/H459,"0")+IFERROR(X460/H460,"0")+IFERROR(X461/H461,"0")+IFERROR(X462/H462,"0")</f>
        <v>113.18181818181819</v>
      </c>
      <c r="Y463" s="561">
        <f>IFERROR(Y456/H456,"0")+IFERROR(Y457/H457,"0")+IFERROR(Y458/H458,"0")+IFERROR(Y459/H459,"0")+IFERROR(Y460/H460,"0")+IFERROR(Y461/H461,"0")+IFERROR(Y462/H462,"0")</f>
        <v>116</v>
      </c>
      <c r="Z463" s="561">
        <f>IFERROR(IF(Z456="",0,Z456),"0")+IFERROR(IF(Z457="",0,Z457),"0")+IFERROR(IF(Z458="",0,Z458),"0")+IFERROR(IF(Z459="",0,Z459),"0")+IFERROR(IF(Z460="",0,Z460),"0")+IFERROR(IF(Z461="",0,Z461),"0")+IFERROR(IF(Z462="",0,Z462),"0")</f>
        <v>1.2521199999999999</v>
      </c>
      <c r="AA463" s="562"/>
      <c r="AB463" s="562"/>
      <c r="AC463" s="562"/>
    </row>
    <row r="464" spans="1:68" x14ac:dyDescent="0.2">
      <c r="A464" s="569"/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70"/>
      <c r="P464" s="577" t="s">
        <v>72</v>
      </c>
      <c r="Q464" s="578"/>
      <c r="R464" s="578"/>
      <c r="S464" s="578"/>
      <c r="T464" s="578"/>
      <c r="U464" s="578"/>
      <c r="V464" s="579"/>
      <c r="W464" s="37" t="s">
        <v>70</v>
      </c>
      <c r="X464" s="561">
        <f>IFERROR(SUM(X456:X462),"0")</f>
        <v>576</v>
      </c>
      <c r="Y464" s="561">
        <f>IFERROR(SUM(Y456:Y462),"0")</f>
        <v>590.4</v>
      </c>
      <c r="Z464" s="37"/>
      <c r="AA464" s="562"/>
      <c r="AB464" s="562"/>
      <c r="AC464" s="562"/>
    </row>
    <row r="465" spans="1:68" ht="14.25" customHeight="1" x14ac:dyDescent="0.25">
      <c r="A465" s="574" t="s">
        <v>74</v>
      </c>
      <c r="B465" s="569"/>
      <c r="C465" s="569"/>
      <c r="D465" s="569"/>
      <c r="E465" s="569"/>
      <c r="F465" s="569"/>
      <c r="G465" s="569"/>
      <c r="H465" s="569"/>
      <c r="I465" s="569"/>
      <c r="J465" s="569"/>
      <c r="K465" s="569"/>
      <c r="L465" s="569"/>
      <c r="M465" s="569"/>
      <c r="N465" s="569"/>
      <c r="O465" s="569"/>
      <c r="P465" s="569"/>
      <c r="Q465" s="569"/>
      <c r="R465" s="569"/>
      <c r="S465" s="569"/>
      <c r="T465" s="569"/>
      <c r="U465" s="569"/>
      <c r="V465" s="569"/>
      <c r="W465" s="569"/>
      <c r="X465" s="569"/>
      <c r="Y465" s="569"/>
      <c r="Z465" s="569"/>
      <c r="AA465" s="555"/>
      <c r="AB465" s="555"/>
      <c r="AC465" s="555"/>
    </row>
    <row r="466" spans="1:68" ht="16.5" customHeight="1" x14ac:dyDescent="0.25">
      <c r="A466" s="54" t="s">
        <v>718</v>
      </c>
      <c r="B466" s="54" t="s">
        <v>719</v>
      </c>
      <c r="C466" s="31">
        <v>4301051232</v>
      </c>
      <c r="D466" s="572">
        <v>4607091383409</v>
      </c>
      <c r="E466" s="573"/>
      <c r="F466" s="558">
        <v>1.3</v>
      </c>
      <c r="G466" s="32">
        <v>6</v>
      </c>
      <c r="H466" s="558">
        <v>7.8</v>
      </c>
      <c r="I466" s="558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4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6" s="564"/>
      <c r="R466" s="564"/>
      <c r="S466" s="564"/>
      <c r="T466" s="565"/>
      <c r="U466" s="34"/>
      <c r="V466" s="34"/>
      <c r="W466" s="35" t="s">
        <v>70</v>
      </c>
      <c r="X466" s="559">
        <v>0</v>
      </c>
      <c r="Y466" s="560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720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16.5" customHeight="1" x14ac:dyDescent="0.25">
      <c r="A467" s="54" t="s">
        <v>721</v>
      </c>
      <c r="B467" s="54" t="s">
        <v>722</v>
      </c>
      <c r="C467" s="31">
        <v>4301051233</v>
      </c>
      <c r="D467" s="572">
        <v>4607091383416</v>
      </c>
      <c r="E467" s="573"/>
      <c r="F467" s="558">
        <v>1.3</v>
      </c>
      <c r="G467" s="32">
        <v>6</v>
      </c>
      <c r="H467" s="558">
        <v>7.8</v>
      </c>
      <c r="I467" s="558">
        <v>8.3010000000000002</v>
      </c>
      <c r="J467" s="32">
        <v>64</v>
      </c>
      <c r="K467" s="32" t="s">
        <v>106</v>
      </c>
      <c r="L467" s="32"/>
      <c r="M467" s="33" t="s">
        <v>78</v>
      </c>
      <c r="N467" s="33"/>
      <c r="O467" s="32">
        <v>45</v>
      </c>
      <c r="P467" s="684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7" s="564"/>
      <c r="R467" s="564"/>
      <c r="S467" s="564"/>
      <c r="T467" s="565"/>
      <c r="U467" s="34"/>
      <c r="V467" s="34"/>
      <c r="W467" s="35" t="s">
        <v>70</v>
      </c>
      <c r="X467" s="559">
        <v>0</v>
      </c>
      <c r="Y467" s="560">
        <f>IFERROR(IF(X467="",0,CEILING((X467/$H467),1)*$H467),"")</f>
        <v>0</v>
      </c>
      <c r="Z467" s="36" t="str">
        <f>IFERROR(IF(Y467=0,"",ROUNDUP(Y467/H467,0)*0.01898),"")</f>
        <v/>
      </c>
      <c r="AA467" s="56"/>
      <c r="AB467" s="57"/>
      <c r="AC467" s="519" t="s">
        <v>723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ht="27" customHeight="1" x14ac:dyDescent="0.25">
      <c r="A468" s="54" t="s">
        <v>724</v>
      </c>
      <c r="B468" s="54" t="s">
        <v>725</v>
      </c>
      <c r="C468" s="31">
        <v>4301051064</v>
      </c>
      <c r="D468" s="572">
        <v>4680115883536</v>
      </c>
      <c r="E468" s="573"/>
      <c r="F468" s="558">
        <v>0.3</v>
      </c>
      <c r="G468" s="32">
        <v>6</v>
      </c>
      <c r="H468" s="558">
        <v>1.8</v>
      </c>
      <c r="I468" s="558">
        <v>2.0459999999999998</v>
      </c>
      <c r="J468" s="32">
        <v>182</v>
      </c>
      <c r="K468" s="32" t="s">
        <v>77</v>
      </c>
      <c r="L468" s="32"/>
      <c r="M468" s="33" t="s">
        <v>78</v>
      </c>
      <c r="N468" s="33"/>
      <c r="O468" s="32">
        <v>45</v>
      </c>
      <c r="P468" s="610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8" s="564"/>
      <c r="R468" s="564"/>
      <c r="S468" s="564"/>
      <c r="T468" s="565"/>
      <c r="U468" s="34"/>
      <c r="V468" s="34"/>
      <c r="W468" s="35" t="s">
        <v>70</v>
      </c>
      <c r="X468" s="559">
        <v>0</v>
      </c>
      <c r="Y468" s="560">
        <f>IFERROR(IF(X468="",0,CEILING((X468/$H468),1)*$H468),"")</f>
        <v>0</v>
      </c>
      <c r="Z468" s="36" t="str">
        <f>IFERROR(IF(Y468=0,"",ROUNDUP(Y468/H468,0)*0.00651),"")</f>
        <v/>
      </c>
      <c r="AA468" s="56"/>
      <c r="AB468" s="57"/>
      <c r="AC468" s="521" t="s">
        <v>726</v>
      </c>
      <c r="AG468" s="64"/>
      <c r="AJ468" s="68"/>
      <c r="AK468" s="68">
        <v>0</v>
      </c>
      <c r="BB468" s="522" t="s">
        <v>1</v>
      </c>
      <c r="BM468" s="64">
        <f>IFERROR(X468*I468/H468,"0")</f>
        <v>0</v>
      </c>
      <c r="BN468" s="64">
        <f>IFERROR(Y468*I468/H468,"0")</f>
        <v>0</v>
      </c>
      <c r="BO468" s="64">
        <f>IFERROR(1/J468*(X468/H468),"0")</f>
        <v>0</v>
      </c>
      <c r="BP468" s="64">
        <f>IFERROR(1/J468*(Y468/H468),"0")</f>
        <v>0</v>
      </c>
    </row>
    <row r="469" spans="1:68" x14ac:dyDescent="0.2">
      <c r="A469" s="568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7" t="s">
        <v>72</v>
      </c>
      <c r="Q469" s="578"/>
      <c r="R469" s="578"/>
      <c r="S469" s="578"/>
      <c r="T469" s="578"/>
      <c r="U469" s="578"/>
      <c r="V469" s="579"/>
      <c r="W469" s="37" t="s">
        <v>73</v>
      </c>
      <c r="X469" s="561">
        <f>IFERROR(X466/H466,"0")+IFERROR(X467/H467,"0")+IFERROR(X468/H468,"0")</f>
        <v>0</v>
      </c>
      <c r="Y469" s="561">
        <f>IFERROR(Y466/H466,"0")+IFERROR(Y467/H467,"0")+IFERROR(Y468/H468,"0")</f>
        <v>0</v>
      </c>
      <c r="Z469" s="561">
        <f>IFERROR(IF(Z466="",0,Z466),"0")+IFERROR(IF(Z467="",0,Z467),"0")+IFERROR(IF(Z468="",0,Z468),"0")</f>
        <v>0</v>
      </c>
      <c r="AA469" s="562"/>
      <c r="AB469" s="562"/>
      <c r="AC469" s="562"/>
    </row>
    <row r="470" spans="1:68" x14ac:dyDescent="0.2">
      <c r="A470" s="569"/>
      <c r="B470" s="569"/>
      <c r="C470" s="569"/>
      <c r="D470" s="569"/>
      <c r="E470" s="569"/>
      <c r="F470" s="569"/>
      <c r="G470" s="569"/>
      <c r="H470" s="569"/>
      <c r="I470" s="569"/>
      <c r="J470" s="569"/>
      <c r="K470" s="569"/>
      <c r="L470" s="569"/>
      <c r="M470" s="569"/>
      <c r="N470" s="569"/>
      <c r="O470" s="570"/>
      <c r="P470" s="577" t="s">
        <v>72</v>
      </c>
      <c r="Q470" s="578"/>
      <c r="R470" s="578"/>
      <c r="S470" s="578"/>
      <c r="T470" s="578"/>
      <c r="U470" s="578"/>
      <c r="V470" s="579"/>
      <c r="W470" s="37" t="s">
        <v>70</v>
      </c>
      <c r="X470" s="561">
        <f>IFERROR(SUM(X466:X468),"0")</f>
        <v>0</v>
      </c>
      <c r="Y470" s="561">
        <f>IFERROR(SUM(Y466:Y468),"0")</f>
        <v>0</v>
      </c>
      <c r="Z470" s="37"/>
      <c r="AA470" s="562"/>
      <c r="AB470" s="562"/>
      <c r="AC470" s="562"/>
    </row>
    <row r="471" spans="1:68" ht="27.75" customHeight="1" x14ac:dyDescent="0.2">
      <c r="A471" s="652" t="s">
        <v>727</v>
      </c>
      <c r="B471" s="653"/>
      <c r="C471" s="653"/>
      <c r="D471" s="653"/>
      <c r="E471" s="653"/>
      <c r="F471" s="653"/>
      <c r="G471" s="653"/>
      <c r="H471" s="653"/>
      <c r="I471" s="653"/>
      <c r="J471" s="653"/>
      <c r="K471" s="653"/>
      <c r="L471" s="653"/>
      <c r="M471" s="653"/>
      <c r="N471" s="653"/>
      <c r="O471" s="653"/>
      <c r="P471" s="653"/>
      <c r="Q471" s="653"/>
      <c r="R471" s="653"/>
      <c r="S471" s="653"/>
      <c r="T471" s="653"/>
      <c r="U471" s="653"/>
      <c r="V471" s="653"/>
      <c r="W471" s="653"/>
      <c r="X471" s="653"/>
      <c r="Y471" s="653"/>
      <c r="Z471" s="653"/>
      <c r="AA471" s="48"/>
      <c r="AB471" s="48"/>
      <c r="AC471" s="48"/>
    </row>
    <row r="472" spans="1:68" ht="16.5" customHeight="1" x14ac:dyDescent="0.25">
      <c r="A472" s="582" t="s">
        <v>727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4"/>
      <c r="AB472" s="554"/>
      <c r="AC472" s="554"/>
    </row>
    <row r="473" spans="1:68" ht="14.25" customHeight="1" x14ac:dyDescent="0.25">
      <c r="A473" s="574" t="s">
        <v>103</v>
      </c>
      <c r="B473" s="569"/>
      <c r="C473" s="569"/>
      <c r="D473" s="569"/>
      <c r="E473" s="569"/>
      <c r="F473" s="569"/>
      <c r="G473" s="569"/>
      <c r="H473" s="569"/>
      <c r="I473" s="569"/>
      <c r="J473" s="569"/>
      <c r="K473" s="569"/>
      <c r="L473" s="569"/>
      <c r="M473" s="569"/>
      <c r="N473" s="569"/>
      <c r="O473" s="569"/>
      <c r="P473" s="569"/>
      <c r="Q473" s="569"/>
      <c r="R473" s="569"/>
      <c r="S473" s="569"/>
      <c r="T473" s="569"/>
      <c r="U473" s="569"/>
      <c r="V473" s="569"/>
      <c r="W473" s="569"/>
      <c r="X473" s="569"/>
      <c r="Y473" s="569"/>
      <c r="Z473" s="569"/>
      <c r="AA473" s="555"/>
      <c r="AB473" s="555"/>
      <c r="AC473" s="555"/>
    </row>
    <row r="474" spans="1:68" ht="27" customHeight="1" x14ac:dyDescent="0.25">
      <c r="A474" s="54" t="s">
        <v>728</v>
      </c>
      <c r="B474" s="54" t="s">
        <v>729</v>
      </c>
      <c r="C474" s="31">
        <v>4301011763</v>
      </c>
      <c r="D474" s="572">
        <v>4640242181011</v>
      </c>
      <c r="E474" s="573"/>
      <c r="F474" s="558">
        <v>1.35</v>
      </c>
      <c r="G474" s="32">
        <v>8</v>
      </c>
      <c r="H474" s="558">
        <v>10.8</v>
      </c>
      <c r="I474" s="558">
        <v>11.234999999999999</v>
      </c>
      <c r="J474" s="32">
        <v>64</v>
      </c>
      <c r="K474" s="32" t="s">
        <v>106</v>
      </c>
      <c r="L474" s="32"/>
      <c r="M474" s="33" t="s">
        <v>78</v>
      </c>
      <c r="N474" s="33"/>
      <c r="O474" s="32">
        <v>55</v>
      </c>
      <c r="P474" s="642" t="s">
        <v>730</v>
      </c>
      <c r="Q474" s="564"/>
      <c r="R474" s="564"/>
      <c r="S474" s="564"/>
      <c r="T474" s="565"/>
      <c r="U474" s="34"/>
      <c r="V474" s="34"/>
      <c r="W474" s="35" t="s">
        <v>70</v>
      </c>
      <c r="X474" s="559">
        <v>0</v>
      </c>
      <c r="Y474" s="560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731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732</v>
      </c>
      <c r="B475" s="54" t="s">
        <v>733</v>
      </c>
      <c r="C475" s="31">
        <v>4301011585</v>
      </c>
      <c r="D475" s="572">
        <v>4640242180441</v>
      </c>
      <c r="E475" s="573"/>
      <c r="F475" s="558">
        <v>1.5</v>
      </c>
      <c r="G475" s="32">
        <v>8</v>
      </c>
      <c r="H475" s="558">
        <v>12</v>
      </c>
      <c r="I475" s="558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734</v>
      </c>
      <c r="Q475" s="564"/>
      <c r="R475" s="564"/>
      <c r="S475" s="564"/>
      <c r="T475" s="565"/>
      <c r="U475" s="34"/>
      <c r="V475" s="34"/>
      <c r="W475" s="35" t="s">
        <v>70</v>
      </c>
      <c r="X475" s="559">
        <v>0</v>
      </c>
      <c r="Y475" s="560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735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4301011584</v>
      </c>
      <c r="D476" s="572">
        <v>4640242180564</v>
      </c>
      <c r="E476" s="573"/>
      <c r="F476" s="558">
        <v>1.5</v>
      </c>
      <c r="G476" s="32">
        <v>8</v>
      </c>
      <c r="H476" s="558">
        <v>12</v>
      </c>
      <c r="I476" s="558">
        <v>12.435</v>
      </c>
      <c r="J476" s="32">
        <v>64</v>
      </c>
      <c r="K476" s="32" t="s">
        <v>106</v>
      </c>
      <c r="L476" s="32"/>
      <c r="M476" s="33" t="s">
        <v>107</v>
      </c>
      <c r="N476" s="33"/>
      <c r="O476" s="32">
        <v>50</v>
      </c>
      <c r="P476" s="634" t="s">
        <v>738</v>
      </c>
      <c r="Q476" s="564"/>
      <c r="R476" s="564"/>
      <c r="S476" s="564"/>
      <c r="T476" s="565"/>
      <c r="U476" s="34"/>
      <c r="V476" s="34"/>
      <c r="W476" s="35" t="s">
        <v>70</v>
      </c>
      <c r="X476" s="559">
        <v>10</v>
      </c>
      <c r="Y476" s="560">
        <f>IFERROR(IF(X476="",0,CEILING((X476/$H476),1)*$H476),"")</f>
        <v>12</v>
      </c>
      <c r="Z476" s="36">
        <f>IFERROR(IF(Y476=0,"",ROUNDUP(Y476/H476,0)*0.01898),"")</f>
        <v>1.898E-2</v>
      </c>
      <c r="AA476" s="56"/>
      <c r="AB476" s="57"/>
      <c r="AC476" s="527" t="s">
        <v>739</v>
      </c>
      <c r="AG476" s="64"/>
      <c r="AJ476" s="68"/>
      <c r="AK476" s="68">
        <v>0</v>
      </c>
      <c r="BB476" s="528" t="s">
        <v>1</v>
      </c>
      <c r="BM476" s="64">
        <f>IFERROR(X476*I476/H476,"0")</f>
        <v>10.362500000000001</v>
      </c>
      <c r="BN476" s="64">
        <f>IFERROR(Y476*I476/H476,"0")</f>
        <v>12.435</v>
      </c>
      <c r="BO476" s="64">
        <f>IFERROR(1/J476*(X476/H476),"0")</f>
        <v>1.3020833333333334E-2</v>
      </c>
      <c r="BP476" s="64">
        <f>IFERROR(1/J476*(Y476/H476),"0")</f>
        <v>1.5625E-2</v>
      </c>
    </row>
    <row r="477" spans="1:68" ht="27" customHeight="1" x14ac:dyDescent="0.25">
      <c r="A477" s="54" t="s">
        <v>740</v>
      </c>
      <c r="B477" s="54" t="s">
        <v>741</v>
      </c>
      <c r="C477" s="31">
        <v>4301011764</v>
      </c>
      <c r="D477" s="572">
        <v>4640242181189</v>
      </c>
      <c r="E477" s="573"/>
      <c r="F477" s="558">
        <v>0.4</v>
      </c>
      <c r="G477" s="32">
        <v>10</v>
      </c>
      <c r="H477" s="558">
        <v>4</v>
      </c>
      <c r="I477" s="558">
        <v>4.21</v>
      </c>
      <c r="J477" s="32">
        <v>132</v>
      </c>
      <c r="K477" s="32" t="s">
        <v>111</v>
      </c>
      <c r="L477" s="32"/>
      <c r="M477" s="33" t="s">
        <v>78</v>
      </c>
      <c r="N477" s="33"/>
      <c r="O477" s="32">
        <v>55</v>
      </c>
      <c r="P477" s="751" t="s">
        <v>742</v>
      </c>
      <c r="Q477" s="564"/>
      <c r="R477" s="564"/>
      <c r="S477" s="564"/>
      <c r="T477" s="565"/>
      <c r="U477" s="34"/>
      <c r="V477" s="34"/>
      <c r="W477" s="35" t="s">
        <v>70</v>
      </c>
      <c r="X477" s="559">
        <v>0</v>
      </c>
      <c r="Y477" s="560">
        <f>IFERROR(IF(X477="",0,CEILING((X477/$H477),1)*$H477),"")</f>
        <v>0</v>
      </c>
      <c r="Z477" s="36" t="str">
        <f>IFERROR(IF(Y477=0,"",ROUNDUP(Y477/H477,0)*0.00902),"")</f>
        <v/>
      </c>
      <c r="AA477" s="56"/>
      <c r="AB477" s="57"/>
      <c r="AC477" s="529" t="s">
        <v>731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x14ac:dyDescent="0.2">
      <c r="A478" s="568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7" t="s">
        <v>72</v>
      </c>
      <c r="Q478" s="578"/>
      <c r="R478" s="578"/>
      <c r="S478" s="578"/>
      <c r="T478" s="578"/>
      <c r="U478" s="578"/>
      <c r="V478" s="579"/>
      <c r="W478" s="37" t="s">
        <v>73</v>
      </c>
      <c r="X478" s="561">
        <f>IFERROR(X474/H474,"0")+IFERROR(X475/H475,"0")+IFERROR(X476/H476,"0")+IFERROR(X477/H477,"0")</f>
        <v>0.83333333333333337</v>
      </c>
      <c r="Y478" s="561">
        <f>IFERROR(Y474/H474,"0")+IFERROR(Y475/H475,"0")+IFERROR(Y476/H476,"0")+IFERROR(Y477/H477,"0")</f>
        <v>1</v>
      </c>
      <c r="Z478" s="561">
        <f>IFERROR(IF(Z474="",0,Z474),"0")+IFERROR(IF(Z475="",0,Z475),"0")+IFERROR(IF(Z476="",0,Z476),"0")+IFERROR(IF(Z477="",0,Z477),"0")</f>
        <v>1.898E-2</v>
      </c>
      <c r="AA478" s="562"/>
      <c r="AB478" s="562"/>
      <c r="AC478" s="562"/>
    </row>
    <row r="479" spans="1:68" x14ac:dyDescent="0.2">
      <c r="A479" s="569"/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70"/>
      <c r="P479" s="577" t="s">
        <v>72</v>
      </c>
      <c r="Q479" s="578"/>
      <c r="R479" s="578"/>
      <c r="S479" s="578"/>
      <c r="T479" s="578"/>
      <c r="U479" s="578"/>
      <c r="V479" s="579"/>
      <c r="W479" s="37" t="s">
        <v>70</v>
      </c>
      <c r="X479" s="561">
        <f>IFERROR(SUM(X474:X477),"0")</f>
        <v>10</v>
      </c>
      <c r="Y479" s="561">
        <f>IFERROR(SUM(Y474:Y477),"0")</f>
        <v>12</v>
      </c>
      <c r="Z479" s="37"/>
      <c r="AA479" s="562"/>
      <c r="AB479" s="562"/>
      <c r="AC479" s="562"/>
    </row>
    <row r="480" spans="1:68" ht="14.25" customHeight="1" x14ac:dyDescent="0.25">
      <c r="A480" s="574" t="s">
        <v>137</v>
      </c>
      <c r="B480" s="569"/>
      <c r="C480" s="569"/>
      <c r="D480" s="569"/>
      <c r="E480" s="569"/>
      <c r="F480" s="569"/>
      <c r="G480" s="569"/>
      <c r="H480" s="569"/>
      <c r="I480" s="569"/>
      <c r="J480" s="569"/>
      <c r="K480" s="569"/>
      <c r="L480" s="569"/>
      <c r="M480" s="569"/>
      <c r="N480" s="569"/>
      <c r="O480" s="569"/>
      <c r="P480" s="569"/>
      <c r="Q480" s="569"/>
      <c r="R480" s="569"/>
      <c r="S480" s="569"/>
      <c r="T480" s="569"/>
      <c r="U480" s="569"/>
      <c r="V480" s="569"/>
      <c r="W480" s="569"/>
      <c r="X480" s="569"/>
      <c r="Y480" s="569"/>
      <c r="Z480" s="569"/>
      <c r="AA480" s="555"/>
      <c r="AB480" s="555"/>
      <c r="AC480" s="555"/>
    </row>
    <row r="481" spans="1:68" ht="27" customHeight="1" x14ac:dyDescent="0.25">
      <c r="A481" s="54" t="s">
        <v>743</v>
      </c>
      <c r="B481" s="54" t="s">
        <v>744</v>
      </c>
      <c r="C481" s="31">
        <v>4301020400</v>
      </c>
      <c r="D481" s="572">
        <v>4640242180519</v>
      </c>
      <c r="E481" s="573"/>
      <c r="F481" s="558">
        <v>1.5</v>
      </c>
      <c r="G481" s="32">
        <v>8</v>
      </c>
      <c r="H481" s="558">
        <v>12</v>
      </c>
      <c r="I481" s="558">
        <v>12.435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64" t="s">
        <v>745</v>
      </c>
      <c r="Q481" s="564"/>
      <c r="R481" s="564"/>
      <c r="S481" s="564"/>
      <c r="T481" s="565"/>
      <c r="U481" s="34"/>
      <c r="V481" s="34"/>
      <c r="W481" s="35" t="s">
        <v>70</v>
      </c>
      <c r="X481" s="559">
        <v>0</v>
      </c>
      <c r="Y481" s="560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746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747</v>
      </c>
      <c r="B482" s="54" t="s">
        <v>748</v>
      </c>
      <c r="C482" s="31">
        <v>4301020260</v>
      </c>
      <c r="D482" s="572">
        <v>4640242180526</v>
      </c>
      <c r="E482" s="573"/>
      <c r="F482" s="558">
        <v>1.8</v>
      </c>
      <c r="G482" s="32">
        <v>6</v>
      </c>
      <c r="H482" s="558">
        <v>10.8</v>
      </c>
      <c r="I482" s="558">
        <v>11.234999999999999</v>
      </c>
      <c r="J482" s="32">
        <v>64</v>
      </c>
      <c r="K482" s="32" t="s">
        <v>106</v>
      </c>
      <c r="L482" s="32"/>
      <c r="M482" s="33" t="s">
        <v>107</v>
      </c>
      <c r="N482" s="33"/>
      <c r="O482" s="32">
        <v>50</v>
      </c>
      <c r="P482" s="639" t="s">
        <v>749</v>
      </c>
      <c r="Q482" s="564"/>
      <c r="R482" s="564"/>
      <c r="S482" s="564"/>
      <c r="T482" s="565"/>
      <c r="U482" s="34"/>
      <c r="V482" s="34"/>
      <c r="W482" s="35" t="s">
        <v>70</v>
      </c>
      <c r="X482" s="559">
        <v>0</v>
      </c>
      <c r="Y482" s="560">
        <f>IFERROR(IF(X482="",0,CEILING((X482/$H482),1)*$H482),"")</f>
        <v>0</v>
      </c>
      <c r="Z482" s="36" t="str">
        <f>IFERROR(IF(Y482=0,"",ROUNDUP(Y482/H482,0)*0.01898),"")</f>
        <v/>
      </c>
      <c r="AA482" s="56"/>
      <c r="AB482" s="57"/>
      <c r="AC482" s="533" t="s">
        <v>750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751</v>
      </c>
      <c r="B483" s="54" t="s">
        <v>752</v>
      </c>
      <c r="C483" s="31">
        <v>4301020295</v>
      </c>
      <c r="D483" s="572">
        <v>4640242181363</v>
      </c>
      <c r="E483" s="573"/>
      <c r="F483" s="558">
        <v>0.4</v>
      </c>
      <c r="G483" s="32">
        <v>10</v>
      </c>
      <c r="H483" s="558">
        <v>4</v>
      </c>
      <c r="I483" s="558">
        <v>4.21</v>
      </c>
      <c r="J483" s="32">
        <v>132</v>
      </c>
      <c r="K483" s="32" t="s">
        <v>111</v>
      </c>
      <c r="L483" s="32"/>
      <c r="M483" s="33" t="s">
        <v>107</v>
      </c>
      <c r="N483" s="33"/>
      <c r="O483" s="32">
        <v>50</v>
      </c>
      <c r="P483" s="820" t="s">
        <v>753</v>
      </c>
      <c r="Q483" s="564"/>
      <c r="R483" s="564"/>
      <c r="S483" s="564"/>
      <c r="T483" s="565"/>
      <c r="U483" s="34"/>
      <c r="V483" s="34"/>
      <c r="W483" s="35" t="s">
        <v>70</v>
      </c>
      <c r="X483" s="559">
        <v>0</v>
      </c>
      <c r="Y483" s="56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35" t="s">
        <v>754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68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7" t="s">
        <v>72</v>
      </c>
      <c r="Q484" s="578"/>
      <c r="R484" s="578"/>
      <c r="S484" s="578"/>
      <c r="T484" s="578"/>
      <c r="U484" s="578"/>
      <c r="V484" s="579"/>
      <c r="W484" s="37" t="s">
        <v>73</v>
      </c>
      <c r="X484" s="561">
        <f>IFERROR(X481/H481,"0")+IFERROR(X482/H482,"0")+IFERROR(X483/H483,"0")</f>
        <v>0</v>
      </c>
      <c r="Y484" s="561">
        <f>IFERROR(Y481/H481,"0")+IFERROR(Y482/H482,"0")+IFERROR(Y483/H483,"0")</f>
        <v>0</v>
      </c>
      <c r="Z484" s="561">
        <f>IFERROR(IF(Z481="",0,Z481),"0")+IFERROR(IF(Z482="",0,Z482),"0")+IFERROR(IF(Z483="",0,Z483),"0")</f>
        <v>0</v>
      </c>
      <c r="AA484" s="562"/>
      <c r="AB484" s="562"/>
      <c r="AC484" s="562"/>
    </row>
    <row r="485" spans="1:68" x14ac:dyDescent="0.2">
      <c r="A485" s="569"/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70"/>
      <c r="P485" s="577" t="s">
        <v>72</v>
      </c>
      <c r="Q485" s="578"/>
      <c r="R485" s="578"/>
      <c r="S485" s="578"/>
      <c r="T485" s="578"/>
      <c r="U485" s="578"/>
      <c r="V485" s="579"/>
      <c r="W485" s="37" t="s">
        <v>70</v>
      </c>
      <c r="X485" s="561">
        <f>IFERROR(SUM(X481:X483),"0")</f>
        <v>0</v>
      </c>
      <c r="Y485" s="561">
        <f>IFERROR(SUM(Y481:Y483),"0")</f>
        <v>0</v>
      </c>
      <c r="Z485" s="37"/>
      <c r="AA485" s="562"/>
      <c r="AB485" s="562"/>
      <c r="AC485" s="562"/>
    </row>
    <row r="486" spans="1:68" ht="14.25" customHeight="1" x14ac:dyDescent="0.25">
      <c r="A486" s="574" t="s">
        <v>64</v>
      </c>
      <c r="B486" s="569"/>
      <c r="C486" s="569"/>
      <c r="D486" s="569"/>
      <c r="E486" s="569"/>
      <c r="F486" s="569"/>
      <c r="G486" s="569"/>
      <c r="H486" s="569"/>
      <c r="I486" s="569"/>
      <c r="J486" s="569"/>
      <c r="K486" s="569"/>
      <c r="L486" s="569"/>
      <c r="M486" s="569"/>
      <c r="N486" s="569"/>
      <c r="O486" s="569"/>
      <c r="P486" s="569"/>
      <c r="Q486" s="569"/>
      <c r="R486" s="569"/>
      <c r="S486" s="569"/>
      <c r="T486" s="569"/>
      <c r="U486" s="569"/>
      <c r="V486" s="569"/>
      <c r="W486" s="569"/>
      <c r="X486" s="569"/>
      <c r="Y486" s="569"/>
      <c r="Z486" s="569"/>
      <c r="AA486" s="555"/>
      <c r="AB486" s="555"/>
      <c r="AC486" s="555"/>
    </row>
    <row r="487" spans="1:68" ht="27" customHeight="1" x14ac:dyDescent="0.25">
      <c r="A487" s="54" t="s">
        <v>755</v>
      </c>
      <c r="B487" s="54" t="s">
        <v>756</v>
      </c>
      <c r="C487" s="31">
        <v>4301031280</v>
      </c>
      <c r="D487" s="572">
        <v>4640242180816</v>
      </c>
      <c r="E487" s="573"/>
      <c r="F487" s="558">
        <v>0.7</v>
      </c>
      <c r="G487" s="32">
        <v>6</v>
      </c>
      <c r="H487" s="558">
        <v>4.2</v>
      </c>
      <c r="I487" s="558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757</v>
      </c>
      <c r="Q487" s="564"/>
      <c r="R487" s="564"/>
      <c r="S487" s="564"/>
      <c r="T487" s="565"/>
      <c r="U487" s="34"/>
      <c r="V487" s="34"/>
      <c r="W487" s="35" t="s">
        <v>70</v>
      </c>
      <c r="X487" s="559">
        <v>0</v>
      </c>
      <c r="Y487" s="560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758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759</v>
      </c>
      <c r="B488" s="54" t="s">
        <v>760</v>
      </c>
      <c r="C488" s="31">
        <v>4301031244</v>
      </c>
      <c r="D488" s="572">
        <v>4640242180595</v>
      </c>
      <c r="E488" s="573"/>
      <c r="F488" s="558">
        <v>0.7</v>
      </c>
      <c r="G488" s="32">
        <v>6</v>
      </c>
      <c r="H488" s="558">
        <v>4.2</v>
      </c>
      <c r="I488" s="558">
        <v>4.47</v>
      </c>
      <c r="J488" s="32">
        <v>132</v>
      </c>
      <c r="K488" s="32" t="s">
        <v>111</v>
      </c>
      <c r="L488" s="32"/>
      <c r="M488" s="33" t="s">
        <v>68</v>
      </c>
      <c r="N488" s="33"/>
      <c r="O488" s="32">
        <v>40</v>
      </c>
      <c r="P488" s="808" t="s">
        <v>761</v>
      </c>
      <c r="Q488" s="564"/>
      <c r="R488" s="564"/>
      <c r="S488" s="564"/>
      <c r="T488" s="565"/>
      <c r="U488" s="34"/>
      <c r="V488" s="34"/>
      <c r="W488" s="35" t="s">
        <v>70</v>
      </c>
      <c r="X488" s="559">
        <v>0</v>
      </c>
      <c r="Y488" s="560">
        <f>IFERROR(IF(X488="",0,CEILING((X488/$H488),1)*$H488),"")</f>
        <v>0</v>
      </c>
      <c r="Z488" s="36" t="str">
        <f>IFERROR(IF(Y488=0,"",ROUNDUP(Y488/H488,0)*0.00902),"")</f>
        <v/>
      </c>
      <c r="AA488" s="56"/>
      <c r="AB488" s="57"/>
      <c r="AC488" s="539" t="s">
        <v>762</v>
      </c>
      <c r="AG488" s="64"/>
      <c r="AJ488" s="68"/>
      <c r="AK488" s="68">
        <v>0</v>
      </c>
      <c r="BB488" s="540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68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7" t="s">
        <v>72</v>
      </c>
      <c r="Q489" s="578"/>
      <c r="R489" s="578"/>
      <c r="S489" s="578"/>
      <c r="T489" s="578"/>
      <c r="U489" s="578"/>
      <c r="V489" s="579"/>
      <c r="W489" s="37" t="s">
        <v>73</v>
      </c>
      <c r="X489" s="561">
        <f>IFERROR(X487/H487,"0")+IFERROR(X488/H488,"0")</f>
        <v>0</v>
      </c>
      <c r="Y489" s="561">
        <f>IFERROR(Y487/H487,"0")+IFERROR(Y488/H488,"0")</f>
        <v>0</v>
      </c>
      <c r="Z489" s="561">
        <f>IFERROR(IF(Z487="",0,Z487),"0")+IFERROR(IF(Z488="",0,Z488),"0")</f>
        <v>0</v>
      </c>
      <c r="AA489" s="562"/>
      <c r="AB489" s="562"/>
      <c r="AC489" s="562"/>
    </row>
    <row r="490" spans="1:68" x14ac:dyDescent="0.2">
      <c r="A490" s="569"/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70"/>
      <c r="P490" s="577" t="s">
        <v>72</v>
      </c>
      <c r="Q490" s="578"/>
      <c r="R490" s="578"/>
      <c r="S490" s="578"/>
      <c r="T490" s="578"/>
      <c r="U490" s="578"/>
      <c r="V490" s="579"/>
      <c r="W490" s="37" t="s">
        <v>70</v>
      </c>
      <c r="X490" s="561">
        <f>IFERROR(SUM(X487:X488),"0")</f>
        <v>0</v>
      </c>
      <c r="Y490" s="561">
        <f>IFERROR(SUM(Y487:Y488),"0")</f>
        <v>0</v>
      </c>
      <c r="Z490" s="37"/>
      <c r="AA490" s="562"/>
      <c r="AB490" s="562"/>
      <c r="AC490" s="562"/>
    </row>
    <row r="491" spans="1:68" ht="14.25" customHeight="1" x14ac:dyDescent="0.25">
      <c r="A491" s="574" t="s">
        <v>74</v>
      </c>
      <c r="B491" s="569"/>
      <c r="C491" s="569"/>
      <c r="D491" s="569"/>
      <c r="E491" s="569"/>
      <c r="F491" s="569"/>
      <c r="G491" s="569"/>
      <c r="H491" s="569"/>
      <c r="I491" s="569"/>
      <c r="J491" s="569"/>
      <c r="K491" s="569"/>
      <c r="L491" s="569"/>
      <c r="M491" s="569"/>
      <c r="N491" s="569"/>
      <c r="O491" s="569"/>
      <c r="P491" s="569"/>
      <c r="Q491" s="569"/>
      <c r="R491" s="569"/>
      <c r="S491" s="569"/>
      <c r="T491" s="569"/>
      <c r="U491" s="569"/>
      <c r="V491" s="569"/>
      <c r="W491" s="569"/>
      <c r="X491" s="569"/>
      <c r="Y491" s="569"/>
      <c r="Z491" s="569"/>
      <c r="AA491" s="555"/>
      <c r="AB491" s="555"/>
      <c r="AC491" s="555"/>
    </row>
    <row r="492" spans="1:68" ht="27" customHeight="1" x14ac:dyDescent="0.25">
      <c r="A492" s="54" t="s">
        <v>763</v>
      </c>
      <c r="B492" s="54" t="s">
        <v>764</v>
      </c>
      <c r="C492" s="31">
        <v>4301052046</v>
      </c>
      <c r="D492" s="572">
        <v>4640242180533</v>
      </c>
      <c r="E492" s="573"/>
      <c r="F492" s="558">
        <v>1.5</v>
      </c>
      <c r="G492" s="32">
        <v>6</v>
      </c>
      <c r="H492" s="558">
        <v>9</v>
      </c>
      <c r="I492" s="558">
        <v>9.5190000000000001</v>
      </c>
      <c r="J492" s="32">
        <v>64</v>
      </c>
      <c r="K492" s="32" t="s">
        <v>106</v>
      </c>
      <c r="L492" s="32"/>
      <c r="M492" s="33" t="s">
        <v>93</v>
      </c>
      <c r="N492" s="33"/>
      <c r="O492" s="32">
        <v>45</v>
      </c>
      <c r="P492" s="660" t="s">
        <v>765</v>
      </c>
      <c r="Q492" s="564"/>
      <c r="R492" s="564"/>
      <c r="S492" s="564"/>
      <c r="T492" s="565"/>
      <c r="U492" s="34"/>
      <c r="V492" s="34"/>
      <c r="W492" s="35" t="s">
        <v>70</v>
      </c>
      <c r="X492" s="559">
        <v>1400</v>
      </c>
      <c r="Y492" s="560">
        <f>IFERROR(IF(X492="",0,CEILING((X492/$H492),1)*$H492),"")</f>
        <v>1404</v>
      </c>
      <c r="Z492" s="36">
        <f>IFERROR(IF(Y492=0,"",ROUNDUP(Y492/H492,0)*0.01898),"")</f>
        <v>2.96088</v>
      </c>
      <c r="AA492" s="56"/>
      <c r="AB492" s="57"/>
      <c r="AC492" s="541" t="s">
        <v>766</v>
      </c>
      <c r="AG492" s="64"/>
      <c r="AJ492" s="68"/>
      <c r="AK492" s="68">
        <v>0</v>
      </c>
      <c r="BB492" s="542" t="s">
        <v>1</v>
      </c>
      <c r="BM492" s="64">
        <f>IFERROR(X492*I492/H492,"0")</f>
        <v>1480.7333333333333</v>
      </c>
      <c r="BN492" s="64">
        <f>IFERROR(Y492*I492/H492,"0")</f>
        <v>1484.9639999999999</v>
      </c>
      <c r="BO492" s="64">
        <f>IFERROR(1/J492*(X492/H492),"0")</f>
        <v>2.4305555555555554</v>
      </c>
      <c r="BP492" s="64">
        <f>IFERROR(1/J492*(Y492/H492),"0")</f>
        <v>2.4375</v>
      </c>
    </row>
    <row r="493" spans="1:68" ht="27" customHeight="1" x14ac:dyDescent="0.25">
      <c r="A493" s="54" t="s">
        <v>767</v>
      </c>
      <c r="B493" s="54" t="s">
        <v>768</v>
      </c>
      <c r="C493" s="31">
        <v>4301051920</v>
      </c>
      <c r="D493" s="572">
        <v>4640242181233</v>
      </c>
      <c r="E493" s="573"/>
      <c r="F493" s="558">
        <v>0.3</v>
      </c>
      <c r="G493" s="32">
        <v>6</v>
      </c>
      <c r="H493" s="558">
        <v>1.8</v>
      </c>
      <c r="I493" s="558">
        <v>2.0640000000000001</v>
      </c>
      <c r="J493" s="32">
        <v>182</v>
      </c>
      <c r="K493" s="32" t="s">
        <v>77</v>
      </c>
      <c r="L493" s="32"/>
      <c r="M493" s="33" t="s">
        <v>93</v>
      </c>
      <c r="N493" s="33"/>
      <c r="O493" s="32">
        <v>45</v>
      </c>
      <c r="P493" s="690" t="s">
        <v>769</v>
      </c>
      <c r="Q493" s="564"/>
      <c r="R493" s="564"/>
      <c r="S493" s="564"/>
      <c r="T493" s="565"/>
      <c r="U493" s="34"/>
      <c r="V493" s="34"/>
      <c r="W493" s="35" t="s">
        <v>70</v>
      </c>
      <c r="X493" s="559">
        <v>0</v>
      </c>
      <c r="Y493" s="560">
        <f>IFERROR(IF(X493="",0,CEILING((X493/$H493),1)*$H493),"")</f>
        <v>0</v>
      </c>
      <c r="Z493" s="36" t="str">
        <f>IFERROR(IF(Y493=0,"",ROUNDUP(Y493/H493,0)*0.00651),"")</f>
        <v/>
      </c>
      <c r="AA493" s="56"/>
      <c r="AB493" s="57"/>
      <c r="AC493" s="543" t="s">
        <v>766</v>
      </c>
      <c r="AG493" s="64"/>
      <c r="AJ493" s="68"/>
      <c r="AK493" s="68">
        <v>0</v>
      </c>
      <c r="BB493" s="544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68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7" t="s">
        <v>72</v>
      </c>
      <c r="Q494" s="578"/>
      <c r="R494" s="578"/>
      <c r="S494" s="578"/>
      <c r="T494" s="578"/>
      <c r="U494" s="578"/>
      <c r="V494" s="579"/>
      <c r="W494" s="37" t="s">
        <v>73</v>
      </c>
      <c r="X494" s="561">
        <f>IFERROR(X492/H492,"0")+IFERROR(X493/H493,"0")</f>
        <v>155.55555555555554</v>
      </c>
      <c r="Y494" s="561">
        <f>IFERROR(Y492/H492,"0")+IFERROR(Y493/H493,"0")</f>
        <v>156</v>
      </c>
      <c r="Z494" s="561">
        <f>IFERROR(IF(Z492="",0,Z492),"0")+IFERROR(IF(Z493="",0,Z493),"0")</f>
        <v>2.96088</v>
      </c>
      <c r="AA494" s="562"/>
      <c r="AB494" s="562"/>
      <c r="AC494" s="562"/>
    </row>
    <row r="495" spans="1:68" x14ac:dyDescent="0.2">
      <c r="A495" s="569"/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70"/>
      <c r="P495" s="577" t="s">
        <v>72</v>
      </c>
      <c r="Q495" s="578"/>
      <c r="R495" s="578"/>
      <c r="S495" s="578"/>
      <c r="T495" s="578"/>
      <c r="U495" s="578"/>
      <c r="V495" s="579"/>
      <c r="W495" s="37" t="s">
        <v>70</v>
      </c>
      <c r="X495" s="561">
        <f>IFERROR(SUM(X492:X493),"0")</f>
        <v>1400</v>
      </c>
      <c r="Y495" s="561">
        <f>IFERROR(SUM(Y492:Y493),"0")</f>
        <v>1404</v>
      </c>
      <c r="Z495" s="37"/>
      <c r="AA495" s="562"/>
      <c r="AB495" s="562"/>
      <c r="AC495" s="562"/>
    </row>
    <row r="496" spans="1:68" ht="14.25" customHeight="1" x14ac:dyDescent="0.25">
      <c r="A496" s="574" t="s">
        <v>172</v>
      </c>
      <c r="B496" s="569"/>
      <c r="C496" s="569"/>
      <c r="D496" s="569"/>
      <c r="E496" s="569"/>
      <c r="F496" s="569"/>
      <c r="G496" s="569"/>
      <c r="H496" s="569"/>
      <c r="I496" s="569"/>
      <c r="J496" s="569"/>
      <c r="K496" s="569"/>
      <c r="L496" s="569"/>
      <c r="M496" s="569"/>
      <c r="N496" s="569"/>
      <c r="O496" s="569"/>
      <c r="P496" s="569"/>
      <c r="Q496" s="569"/>
      <c r="R496" s="569"/>
      <c r="S496" s="569"/>
      <c r="T496" s="569"/>
      <c r="U496" s="569"/>
      <c r="V496" s="569"/>
      <c r="W496" s="569"/>
      <c r="X496" s="569"/>
      <c r="Y496" s="569"/>
      <c r="Z496" s="569"/>
      <c r="AA496" s="555"/>
      <c r="AB496" s="555"/>
      <c r="AC496" s="555"/>
    </row>
    <row r="497" spans="1:68" ht="27" customHeight="1" x14ac:dyDescent="0.25">
      <c r="A497" s="54" t="s">
        <v>770</v>
      </c>
      <c r="B497" s="54" t="s">
        <v>771</v>
      </c>
      <c r="C497" s="31">
        <v>4301060491</v>
      </c>
      <c r="D497" s="572">
        <v>4640242180120</v>
      </c>
      <c r="E497" s="573"/>
      <c r="F497" s="558">
        <v>1.5</v>
      </c>
      <c r="G497" s="32">
        <v>6</v>
      </c>
      <c r="H497" s="558">
        <v>9</v>
      </c>
      <c r="I497" s="558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3" t="s">
        <v>772</v>
      </c>
      <c r="Q497" s="564"/>
      <c r="R497" s="564"/>
      <c r="S497" s="564"/>
      <c r="T497" s="565"/>
      <c r="U497" s="34"/>
      <c r="V497" s="34"/>
      <c r="W497" s="35" t="s">
        <v>70</v>
      </c>
      <c r="X497" s="559">
        <v>0</v>
      </c>
      <c r="Y497" s="560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773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t="27" customHeight="1" x14ac:dyDescent="0.25">
      <c r="A498" s="54" t="s">
        <v>774</v>
      </c>
      <c r="B498" s="54" t="s">
        <v>775</v>
      </c>
      <c r="C498" s="31">
        <v>4301060493</v>
      </c>
      <c r="D498" s="572">
        <v>4640242180137</v>
      </c>
      <c r="E498" s="573"/>
      <c r="F498" s="558">
        <v>1.5</v>
      </c>
      <c r="G498" s="32">
        <v>6</v>
      </c>
      <c r="H498" s="558">
        <v>9</v>
      </c>
      <c r="I498" s="558">
        <v>9.4350000000000005</v>
      </c>
      <c r="J498" s="32">
        <v>64</v>
      </c>
      <c r="K498" s="32" t="s">
        <v>106</v>
      </c>
      <c r="L498" s="32"/>
      <c r="M498" s="33" t="s">
        <v>78</v>
      </c>
      <c r="N498" s="33"/>
      <c r="O498" s="32">
        <v>40</v>
      </c>
      <c r="P498" s="667" t="s">
        <v>776</v>
      </c>
      <c r="Q498" s="564"/>
      <c r="R498" s="564"/>
      <c r="S498" s="564"/>
      <c r="T498" s="565"/>
      <c r="U498" s="34"/>
      <c r="V498" s="34"/>
      <c r="W498" s="35" t="s">
        <v>70</v>
      </c>
      <c r="X498" s="559">
        <v>0</v>
      </c>
      <c r="Y498" s="56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47" t="s">
        <v>777</v>
      </c>
      <c r="AG498" s="64"/>
      <c r="AJ498" s="68"/>
      <c r="AK498" s="68">
        <v>0</v>
      </c>
      <c r="BB498" s="548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68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7" t="s">
        <v>72</v>
      </c>
      <c r="Q499" s="578"/>
      <c r="R499" s="578"/>
      <c r="S499" s="578"/>
      <c r="T499" s="578"/>
      <c r="U499" s="578"/>
      <c r="V499" s="579"/>
      <c r="W499" s="37" t="s">
        <v>73</v>
      </c>
      <c r="X499" s="561">
        <f>IFERROR(X497/H497,"0")+IFERROR(X498/H498,"0")</f>
        <v>0</v>
      </c>
      <c r="Y499" s="561">
        <f>IFERROR(Y497/H497,"0")+IFERROR(Y498/H498,"0")</f>
        <v>0</v>
      </c>
      <c r="Z499" s="561">
        <f>IFERROR(IF(Z497="",0,Z497),"0")+IFERROR(IF(Z498="",0,Z498),"0")</f>
        <v>0</v>
      </c>
      <c r="AA499" s="562"/>
      <c r="AB499" s="562"/>
      <c r="AC499" s="562"/>
    </row>
    <row r="500" spans="1:68" x14ac:dyDescent="0.2">
      <c r="A500" s="569"/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70"/>
      <c r="P500" s="577" t="s">
        <v>72</v>
      </c>
      <c r="Q500" s="578"/>
      <c r="R500" s="578"/>
      <c r="S500" s="578"/>
      <c r="T500" s="578"/>
      <c r="U500" s="578"/>
      <c r="V500" s="579"/>
      <c r="W500" s="37" t="s">
        <v>70</v>
      </c>
      <c r="X500" s="561">
        <f>IFERROR(SUM(X497:X498),"0")</f>
        <v>0</v>
      </c>
      <c r="Y500" s="561">
        <f>IFERROR(SUM(Y497:Y498),"0")</f>
        <v>0</v>
      </c>
      <c r="Z500" s="37"/>
      <c r="AA500" s="562"/>
      <c r="AB500" s="562"/>
      <c r="AC500" s="562"/>
    </row>
    <row r="501" spans="1:68" ht="16.5" customHeight="1" x14ac:dyDescent="0.25">
      <c r="A501" s="582" t="s">
        <v>778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4"/>
      <c r="AB501" s="554"/>
      <c r="AC501" s="554"/>
    </row>
    <row r="502" spans="1:68" ht="14.25" customHeight="1" x14ac:dyDescent="0.25">
      <c r="A502" s="574" t="s">
        <v>137</v>
      </c>
      <c r="B502" s="569"/>
      <c r="C502" s="569"/>
      <c r="D502" s="569"/>
      <c r="E502" s="569"/>
      <c r="F502" s="569"/>
      <c r="G502" s="569"/>
      <c r="H502" s="569"/>
      <c r="I502" s="569"/>
      <c r="J502" s="569"/>
      <c r="K502" s="569"/>
      <c r="L502" s="569"/>
      <c r="M502" s="569"/>
      <c r="N502" s="569"/>
      <c r="O502" s="569"/>
      <c r="P502" s="569"/>
      <c r="Q502" s="569"/>
      <c r="R502" s="569"/>
      <c r="S502" s="569"/>
      <c r="T502" s="569"/>
      <c r="U502" s="569"/>
      <c r="V502" s="569"/>
      <c r="W502" s="569"/>
      <c r="X502" s="569"/>
      <c r="Y502" s="569"/>
      <c r="Z502" s="569"/>
      <c r="AA502" s="555"/>
      <c r="AB502" s="555"/>
      <c r="AC502" s="555"/>
    </row>
    <row r="503" spans="1:68" ht="27" customHeight="1" x14ac:dyDescent="0.25">
      <c r="A503" s="54" t="s">
        <v>779</v>
      </c>
      <c r="B503" s="54" t="s">
        <v>780</v>
      </c>
      <c r="C503" s="31">
        <v>4301020314</v>
      </c>
      <c r="D503" s="572">
        <v>4640242180090</v>
      </c>
      <c r="E503" s="573"/>
      <c r="F503" s="558">
        <v>1.5</v>
      </c>
      <c r="G503" s="32">
        <v>8</v>
      </c>
      <c r="H503" s="558">
        <v>12</v>
      </c>
      <c r="I503" s="558">
        <v>12.435</v>
      </c>
      <c r="J503" s="32">
        <v>64</v>
      </c>
      <c r="K503" s="32" t="s">
        <v>106</v>
      </c>
      <c r="L503" s="32"/>
      <c r="M503" s="33" t="s">
        <v>107</v>
      </c>
      <c r="N503" s="33"/>
      <c r="O503" s="32">
        <v>50</v>
      </c>
      <c r="P503" s="760" t="s">
        <v>781</v>
      </c>
      <c r="Q503" s="564"/>
      <c r="R503" s="564"/>
      <c r="S503" s="564"/>
      <c r="T503" s="565"/>
      <c r="U503" s="34"/>
      <c r="V503" s="34"/>
      <c r="W503" s="35" t="s">
        <v>70</v>
      </c>
      <c r="X503" s="559">
        <v>0</v>
      </c>
      <c r="Y503" s="560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49" t="s">
        <v>782</v>
      </c>
      <c r="AG503" s="64"/>
      <c r="AJ503" s="68"/>
      <c r="AK503" s="68">
        <v>0</v>
      </c>
      <c r="BB503" s="550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x14ac:dyDescent="0.2">
      <c r="A504" s="568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7" t="s">
        <v>72</v>
      </c>
      <c r="Q504" s="578"/>
      <c r="R504" s="578"/>
      <c r="S504" s="578"/>
      <c r="T504" s="578"/>
      <c r="U504" s="578"/>
      <c r="V504" s="579"/>
      <c r="W504" s="37" t="s">
        <v>73</v>
      </c>
      <c r="X504" s="561">
        <f>IFERROR(X503/H503,"0")</f>
        <v>0</v>
      </c>
      <c r="Y504" s="561">
        <f>IFERROR(Y503/H503,"0")</f>
        <v>0</v>
      </c>
      <c r="Z504" s="561">
        <f>IFERROR(IF(Z503="",0,Z503),"0")</f>
        <v>0</v>
      </c>
      <c r="AA504" s="562"/>
      <c r="AB504" s="562"/>
      <c r="AC504" s="562"/>
    </row>
    <row r="505" spans="1:68" x14ac:dyDescent="0.2">
      <c r="A505" s="569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70"/>
      <c r="P505" s="577" t="s">
        <v>72</v>
      </c>
      <c r="Q505" s="578"/>
      <c r="R505" s="578"/>
      <c r="S505" s="578"/>
      <c r="T505" s="578"/>
      <c r="U505" s="578"/>
      <c r="V505" s="579"/>
      <c r="W505" s="37" t="s">
        <v>70</v>
      </c>
      <c r="X505" s="561">
        <f>IFERROR(SUM(X503:X503),"0")</f>
        <v>0</v>
      </c>
      <c r="Y505" s="561">
        <f>IFERROR(SUM(Y503:Y503),"0")</f>
        <v>0</v>
      </c>
      <c r="Z505" s="37"/>
      <c r="AA505" s="562"/>
      <c r="AB505" s="562"/>
      <c r="AC505" s="562"/>
    </row>
    <row r="506" spans="1:68" ht="15" customHeight="1" x14ac:dyDescent="0.2">
      <c r="A506" s="888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718"/>
      <c r="P506" s="584" t="s">
        <v>783</v>
      </c>
      <c r="Q506" s="585"/>
      <c r="R506" s="585"/>
      <c r="S506" s="585"/>
      <c r="T506" s="585"/>
      <c r="U506" s="585"/>
      <c r="V506" s="586"/>
      <c r="W506" s="37" t="s">
        <v>70</v>
      </c>
      <c r="X506" s="561">
        <f>IFERROR(X24+X33+X37+X45+X49+X59+X66+X72+X81+X86+X93+X101+X109+X115+X122+X127+X133+X138+X143+X148+X154+X160+X172+X178+X182+X188+X193+X204+X216+X221+X232+X236+X240+X248+X257+X265+X272+X277+X281+X286+X296+X306+X314+X320+X327+X333+X340+X352+X357+X362+X366+X374+X378+X383+X387+X402+X407+X412+X419+X424+X429+X448+X454+X464+X470+X479+X485+X490+X495+X500+X505,"0")</f>
        <v>17513.849999999999</v>
      </c>
      <c r="Y506" s="561">
        <f>IFERROR(Y24+Y33+Y37+Y45+Y49+Y59+Y66+Y72+Y81+Y86+Y93+Y101+Y109+Y115+Y122+Y127+Y133+Y138+Y143+Y148+Y154+Y160+Y172+Y178+Y182+Y188+Y193+Y204+Y216+Y221+Y232+Y236+Y240+Y248+Y257+Y265+Y272+Y277+Y281+Y286+Y296+Y306+Y314+Y320+Y327+Y333+Y340+Y352+Y357+Y362+Y366+Y374+Y378+Y383+Y387+Y402+Y407+Y412+Y419+Y424+Y429+Y448+Y454+Y464+Y470+Y479+Y485+Y490+Y495+Y500+Y505,"0")</f>
        <v>17689.82</v>
      </c>
      <c r="Z506" s="37"/>
      <c r="AA506" s="562"/>
      <c r="AB506" s="562"/>
      <c r="AC506" s="562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718"/>
      <c r="P507" s="584" t="s">
        <v>784</v>
      </c>
      <c r="Q507" s="585"/>
      <c r="R507" s="585"/>
      <c r="S507" s="585"/>
      <c r="T507" s="585"/>
      <c r="U507" s="585"/>
      <c r="V507" s="586"/>
      <c r="W507" s="37" t="s">
        <v>70</v>
      </c>
      <c r="X507" s="561">
        <f>IFERROR(SUM(BM22:BM503),"0")</f>
        <v>18790.04240060865</v>
      </c>
      <c r="Y507" s="561">
        <f>IFERROR(SUM(BN22:BN503),"0")</f>
        <v>18979.545999999995</v>
      </c>
      <c r="Z507" s="37"/>
      <c r="AA507" s="562"/>
      <c r="AB507" s="562"/>
      <c r="AC507" s="562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718"/>
      <c r="P508" s="584" t="s">
        <v>785</v>
      </c>
      <c r="Q508" s="585"/>
      <c r="R508" s="585"/>
      <c r="S508" s="585"/>
      <c r="T508" s="585"/>
      <c r="U508" s="585"/>
      <c r="V508" s="586"/>
      <c r="W508" s="37" t="s">
        <v>786</v>
      </c>
      <c r="X508" s="38">
        <f>ROUNDUP(SUM(BO22:BO503),0)</f>
        <v>33</v>
      </c>
      <c r="Y508" s="38">
        <f>ROUNDUP(SUM(BP22:BP503),0)</f>
        <v>33</v>
      </c>
      <c r="Z508" s="37"/>
      <c r="AA508" s="562"/>
      <c r="AB508" s="562"/>
      <c r="AC508" s="562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718"/>
      <c r="P509" s="584" t="s">
        <v>787</v>
      </c>
      <c r="Q509" s="585"/>
      <c r="R509" s="585"/>
      <c r="S509" s="585"/>
      <c r="T509" s="585"/>
      <c r="U509" s="585"/>
      <c r="V509" s="586"/>
      <c r="W509" s="37" t="s">
        <v>70</v>
      </c>
      <c r="X509" s="561">
        <f>GrossWeightTotal+PalletQtyTotal*25</f>
        <v>19615.04240060865</v>
      </c>
      <c r="Y509" s="561">
        <f>GrossWeightTotalR+PalletQtyTotalR*25</f>
        <v>19804.545999999995</v>
      </c>
      <c r="Z509" s="37"/>
      <c r="AA509" s="562"/>
      <c r="AB509" s="562"/>
      <c r="AC509" s="562"/>
    </row>
    <row r="510" spans="1:68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718"/>
      <c r="P510" s="584" t="s">
        <v>788</v>
      </c>
      <c r="Q510" s="585"/>
      <c r="R510" s="585"/>
      <c r="S510" s="585"/>
      <c r="T510" s="585"/>
      <c r="U510" s="585"/>
      <c r="V510" s="586"/>
      <c r="W510" s="37" t="s">
        <v>786</v>
      </c>
      <c r="X510" s="561">
        <f>IFERROR(X23+X32+X36+X44+X48+X58+X65+X71+X80+X85+X92+X100+X108+X114+X121+X126+X132+X137+X142+X147+X153+X159+X171+X177+X181+X187+X192+X203+X215+X220+X231+X235+X239+X247+X256+X264+X271+X276+X280+X285+X295+X305+X313+X319+X326+X332+X339+X351+X356+X361+X365+X373+X377+X382+X386+X401+X406+X411+X418+X423+X428+X447+X453+X463+X469+X478+X484+X489+X494+X499+X504,"0")</f>
        <v>4069.4357567719626</v>
      </c>
      <c r="Y510" s="561">
        <f>IFERROR(Y23+Y32+Y36+Y44+Y48+Y58+Y65+Y71+Y80+Y85+Y92+Y100+Y108+Y114+Y121+Y126+Y132+Y137+Y142+Y147+Y153+Y159+Y171+Y177+Y181+Y187+Y192+Y203+Y215+Y220+Y231+Y235+Y239+Y247+Y256+Y264+Y271+Y276+Y280+Y285+Y295+Y305+Y313+Y319+Y326+Y332+Y339+Y351+Y356+Y361+Y365+Y373+Y377+Y382+Y386+Y401+Y406+Y411+Y418+Y423+Y428+Y447+Y453+Y463+Y469+Y478+Y484+Y489+Y494+Y499+Y504,"0")</f>
        <v>4102</v>
      </c>
      <c r="Z510" s="37"/>
      <c r="AA510" s="562"/>
      <c r="AB510" s="562"/>
      <c r="AC510" s="562"/>
    </row>
    <row r="511" spans="1:68" ht="14.25" customHeight="1" x14ac:dyDescent="0.2">
      <c r="A511" s="569"/>
      <c r="B511" s="569"/>
      <c r="C511" s="569"/>
      <c r="D511" s="569"/>
      <c r="E511" s="569"/>
      <c r="F511" s="569"/>
      <c r="G511" s="569"/>
      <c r="H511" s="569"/>
      <c r="I511" s="569"/>
      <c r="J511" s="569"/>
      <c r="K511" s="569"/>
      <c r="L511" s="569"/>
      <c r="M511" s="569"/>
      <c r="N511" s="569"/>
      <c r="O511" s="718"/>
      <c r="P511" s="584" t="s">
        <v>789</v>
      </c>
      <c r="Q511" s="585"/>
      <c r="R511" s="585"/>
      <c r="S511" s="585"/>
      <c r="T511" s="585"/>
      <c r="U511" s="585"/>
      <c r="V511" s="586"/>
      <c r="W511" s="39" t="s">
        <v>790</v>
      </c>
      <c r="X511" s="37"/>
      <c r="Y511" s="37"/>
      <c r="Z511" s="37">
        <f>IFERROR(Z23+Z32+Z36+Z44+Z48+Z58+Z65+Z71+Z80+Z85+Z92+Z100+Z108+Z114+Z121+Z126+Z132+Z137+Z142+Z147+Z153+Z159+Z171+Z177+Z181+Z187+Z192+Z203+Z215+Z220+Z231+Z235+Z239+Z247+Z256+Z264+Z271+Z276+Z280+Z285+Z295+Z305+Z313+Z319+Z326+Z332+Z339+Z351+Z356+Z361+Z365+Z373+Z377+Z382+Z386+Z401+Z406+Z411+Z418+Z423+Z428+Z447+Z453+Z463+Z469+Z478+Z484+Z489+Z494+Z499+Z504,"0")</f>
        <v>38.022649999999992</v>
      </c>
      <c r="AA511" s="562"/>
      <c r="AB511" s="562"/>
      <c r="AC511" s="562"/>
    </row>
    <row r="512" spans="1:68" ht="13.5" customHeight="1" thickBot="1" x14ac:dyDescent="0.25"/>
    <row r="513" spans="1:32" ht="27" customHeight="1" thickTop="1" thickBot="1" x14ac:dyDescent="0.25">
      <c r="A513" s="40" t="s">
        <v>791</v>
      </c>
      <c r="B513" s="556" t="s">
        <v>63</v>
      </c>
      <c r="C513" s="580" t="s">
        <v>101</v>
      </c>
      <c r="D513" s="764"/>
      <c r="E513" s="764"/>
      <c r="F513" s="764"/>
      <c r="G513" s="764"/>
      <c r="H513" s="765"/>
      <c r="I513" s="580" t="s">
        <v>258</v>
      </c>
      <c r="J513" s="764"/>
      <c r="K513" s="764"/>
      <c r="L513" s="764"/>
      <c r="M513" s="764"/>
      <c r="N513" s="764"/>
      <c r="O513" s="764"/>
      <c r="P513" s="764"/>
      <c r="Q513" s="764"/>
      <c r="R513" s="764"/>
      <c r="S513" s="765"/>
      <c r="T513" s="580" t="s">
        <v>545</v>
      </c>
      <c r="U513" s="765"/>
      <c r="V513" s="580" t="s">
        <v>602</v>
      </c>
      <c r="W513" s="764"/>
      <c r="X513" s="764"/>
      <c r="Y513" s="765"/>
      <c r="Z513" s="556" t="s">
        <v>658</v>
      </c>
      <c r="AA513" s="580" t="s">
        <v>727</v>
      </c>
      <c r="AB513" s="765"/>
      <c r="AC513" s="52"/>
      <c r="AF513" s="557"/>
    </row>
    <row r="514" spans="1:32" ht="14.25" customHeight="1" thickTop="1" x14ac:dyDescent="0.2">
      <c r="A514" s="728" t="s">
        <v>792</v>
      </c>
      <c r="B514" s="580" t="s">
        <v>63</v>
      </c>
      <c r="C514" s="580" t="s">
        <v>102</v>
      </c>
      <c r="D514" s="580" t="s">
        <v>119</v>
      </c>
      <c r="E514" s="580" t="s">
        <v>179</v>
      </c>
      <c r="F514" s="580" t="s">
        <v>201</v>
      </c>
      <c r="G514" s="580" t="s">
        <v>234</v>
      </c>
      <c r="H514" s="580" t="s">
        <v>101</v>
      </c>
      <c r="I514" s="580" t="s">
        <v>259</v>
      </c>
      <c r="J514" s="580" t="s">
        <v>299</v>
      </c>
      <c r="K514" s="580" t="s">
        <v>360</v>
      </c>
      <c r="L514" s="580" t="s">
        <v>400</v>
      </c>
      <c r="M514" s="580" t="s">
        <v>416</v>
      </c>
      <c r="N514" s="557"/>
      <c r="O514" s="580" t="s">
        <v>429</v>
      </c>
      <c r="P514" s="580" t="s">
        <v>439</v>
      </c>
      <c r="Q514" s="580" t="s">
        <v>446</v>
      </c>
      <c r="R514" s="580" t="s">
        <v>451</v>
      </c>
      <c r="S514" s="580" t="s">
        <v>535</v>
      </c>
      <c r="T514" s="580" t="s">
        <v>546</v>
      </c>
      <c r="U514" s="580" t="s">
        <v>580</v>
      </c>
      <c r="V514" s="580" t="s">
        <v>603</v>
      </c>
      <c r="W514" s="580" t="s">
        <v>635</v>
      </c>
      <c r="X514" s="580" t="s">
        <v>650</v>
      </c>
      <c r="Y514" s="580" t="s">
        <v>654</v>
      </c>
      <c r="Z514" s="580" t="s">
        <v>658</v>
      </c>
      <c r="AA514" s="580" t="s">
        <v>727</v>
      </c>
      <c r="AB514" s="580" t="s">
        <v>778</v>
      </c>
      <c r="AC514" s="52"/>
      <c r="AF514" s="557"/>
    </row>
    <row r="515" spans="1:32" ht="13.5" customHeight="1" thickBot="1" x14ac:dyDescent="0.25">
      <c r="A515" s="729"/>
      <c r="B515" s="581"/>
      <c r="C515" s="581"/>
      <c r="D515" s="581"/>
      <c r="E515" s="581"/>
      <c r="F515" s="581"/>
      <c r="G515" s="581"/>
      <c r="H515" s="581"/>
      <c r="I515" s="581"/>
      <c r="J515" s="581"/>
      <c r="K515" s="581"/>
      <c r="L515" s="581"/>
      <c r="M515" s="581"/>
      <c r="N515" s="557"/>
      <c r="O515" s="581"/>
      <c r="P515" s="581"/>
      <c r="Q515" s="581"/>
      <c r="R515" s="581"/>
      <c r="S515" s="581"/>
      <c r="T515" s="581"/>
      <c r="U515" s="581"/>
      <c r="V515" s="581"/>
      <c r="W515" s="581"/>
      <c r="X515" s="581"/>
      <c r="Y515" s="581"/>
      <c r="Z515" s="581"/>
      <c r="AA515" s="581"/>
      <c r="AB515" s="581"/>
      <c r="AC515" s="52"/>
      <c r="AF515" s="557"/>
    </row>
    <row r="516" spans="1:32" ht="18" customHeight="1" thickTop="1" thickBot="1" x14ac:dyDescent="0.25">
      <c r="A516" s="40" t="s">
        <v>793</v>
      </c>
      <c r="B516" s="46">
        <f>IFERROR(Y22*1,"0")+IFERROR(Y26*1,"0")+IFERROR(Y27*1,"0")+IFERROR(Y28*1,"0")+IFERROR(Y29*1,"0")+IFERROR(Y30*1,"0")+IFERROR(Y31*1,"0")+IFERROR(Y35*1,"0")</f>
        <v>0</v>
      </c>
      <c r="C516" s="46">
        <f>IFERROR(Y41*1,"0")+IFERROR(Y42*1,"0")+IFERROR(Y43*1,"0")+IFERROR(Y47*1,"0")</f>
        <v>160</v>
      </c>
      <c r="D516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379.8</v>
      </c>
      <c r="E516" s="46">
        <f>IFERROR(Y89*1,"0")+IFERROR(Y90*1,"0")+IFERROR(Y91*1,"0")+IFERROR(Y95*1,"0")+IFERROR(Y96*1,"0")+IFERROR(Y97*1,"0")+IFERROR(Y98*1,"0")+IFERROR(Y99*1,"0")</f>
        <v>2217.6</v>
      </c>
      <c r="F516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1766.52</v>
      </c>
      <c r="G516" s="46">
        <f>IFERROR(Y130*1,"0")+IFERROR(Y131*1,"0")+IFERROR(Y135*1,"0")+IFERROR(Y136*1,"0")+IFERROR(Y140*1,"0")+IFERROR(Y141*1,"0")</f>
        <v>275.12</v>
      </c>
      <c r="H516" s="46">
        <f>IFERROR(Y146*1,"0")+IFERROR(Y150*1,"0")+IFERROR(Y151*1,"0")+IFERROR(Y152*1,"0")</f>
        <v>0</v>
      </c>
      <c r="I516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887.87999999999988</v>
      </c>
      <c r="J516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1869.5999999999997</v>
      </c>
      <c r="K516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376.2</v>
      </c>
      <c r="L516" s="46">
        <f>IFERROR(Y251*1,"0")+IFERROR(Y252*1,"0")+IFERROR(Y253*1,"0")+IFERROR(Y254*1,"0")+IFERROR(Y255*1,"0")</f>
        <v>0</v>
      </c>
      <c r="M516" s="46">
        <f>IFERROR(Y260*1,"0")+IFERROR(Y261*1,"0")+IFERROR(Y262*1,"0")+IFERROR(Y263*1,"0")</f>
        <v>0</v>
      </c>
      <c r="N516" s="557"/>
      <c r="O516" s="46">
        <f>IFERROR(Y268*1,"0")+IFERROR(Y269*1,"0")+IFERROR(Y270*1,"0")</f>
        <v>501.6</v>
      </c>
      <c r="P516" s="46">
        <f>IFERROR(Y275*1,"0")+IFERROR(Y279*1,"0")</f>
        <v>0</v>
      </c>
      <c r="Q516" s="46">
        <f>IFERROR(Y284*1,"0")</f>
        <v>0</v>
      </c>
      <c r="R516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497</v>
      </c>
      <c r="S516" s="46">
        <f>IFERROR(Y336*1,"0")+IFERROR(Y337*1,"0")+IFERROR(Y338*1,"0")</f>
        <v>1226.4000000000001</v>
      </c>
      <c r="T516" s="46">
        <f>IFERROR(Y344*1,"0")+IFERROR(Y345*1,"0")+IFERROR(Y346*1,"0")+IFERROR(Y347*1,"0")+IFERROR(Y348*1,"0")+IFERROR(Y349*1,"0")+IFERROR(Y350*1,"0")+IFERROR(Y354*1,"0")+IFERROR(Y355*1,"0")+IFERROR(Y359*1,"0")+IFERROR(Y360*1,"0")+IFERROR(Y364*1,"0")</f>
        <v>4242</v>
      </c>
      <c r="U516" s="46">
        <f>IFERROR(Y369*1,"0")+IFERROR(Y370*1,"0")+IFERROR(Y371*1,"0")+IFERROR(Y372*1,"0")+IFERROR(Y376*1,"0")+IFERROR(Y380*1,"0")+IFERROR(Y381*1,"0")+IFERROR(Y385*1,"0")</f>
        <v>81</v>
      </c>
      <c r="V516" s="46">
        <f>IFERROR(Y391*1,"0")+IFERROR(Y392*1,"0")+IFERROR(Y393*1,"0")+IFERROR(Y394*1,"0")+IFERROR(Y395*1,"0")+IFERROR(Y396*1,"0")+IFERROR(Y397*1,"0")+IFERROR(Y398*1,"0")+IFERROR(Y399*1,"0")+IFERROR(Y400*1,"0")+IFERROR(Y404*1,"0")+IFERROR(Y405*1,"0")</f>
        <v>115.8</v>
      </c>
      <c r="W516" s="46">
        <f>IFERROR(Y410*1,"0")+IFERROR(Y414*1,"0")+IFERROR(Y415*1,"0")+IFERROR(Y416*1,"0")+IFERROR(Y417*1,"0")</f>
        <v>40.5</v>
      </c>
      <c r="X516" s="46">
        <f>IFERROR(Y422*1,"0")</f>
        <v>20.399999999999999</v>
      </c>
      <c r="Y516" s="46">
        <f>IFERROR(Y427*1,"0")</f>
        <v>0</v>
      </c>
      <c r="Z516" s="46">
        <f>IFERROR(Y433*1,"0")+IFERROR(Y434*1,"0")+IFERROR(Y435*1,"0")+IFERROR(Y436*1,"0")+IFERROR(Y437*1,"0")+IFERROR(Y438*1,"0")+IFERROR(Y439*1,"0")+IFERROR(Y440*1,"0")+IFERROR(Y441*1,"0")+IFERROR(Y442*1,"0")+IFERROR(Y443*1,"0")+IFERROR(Y444*1,"0")+IFERROR(Y445*1,"0")+IFERROR(Y446*1,"0")+IFERROR(Y450*1,"0")+IFERROR(Y451*1,"0")+IFERROR(Y452*1,"0")+IFERROR(Y456*1,"0")+IFERROR(Y457*1,"0")+IFERROR(Y458*1,"0")+IFERROR(Y459*1,"0")+IFERROR(Y460*1,"0")+IFERROR(Y461*1,"0")+IFERROR(Y462*1,"0")+IFERROR(Y466*1,"0")+IFERROR(Y467*1,"0")+IFERROR(Y468*1,"0")</f>
        <v>1616.4</v>
      </c>
      <c r="AA516" s="46">
        <f>IFERROR(Y474*1,"0")+IFERROR(Y475*1,"0")+IFERROR(Y476*1,"0")+IFERROR(Y477*1,"0")+IFERROR(Y481*1,"0")+IFERROR(Y482*1,"0")+IFERROR(Y483*1,"0")+IFERROR(Y487*1,"0")+IFERROR(Y488*1,"0")+IFERROR(Y492*1,"0")+IFERROR(Y493*1,"0")+IFERROR(Y497*1,"0")+IFERROR(Y498*1,"0")</f>
        <v>1416</v>
      </c>
      <c r="AB516" s="46">
        <f>IFERROR(Y503*1,"0")</f>
        <v>0</v>
      </c>
      <c r="AC516" s="52"/>
      <c r="AF516" s="557"/>
    </row>
  </sheetData>
  <sheetProtection algorithmName="SHA-512" hashValue="9XXeM0/Jg81HUka2ugkrzv17aqr2r1W+krD8Oj4P/yFN8a+XJLw3HAZdqmBPThAYN9fBMntksI2HqwsBbOrDuw==" saltValue="00i0XUSLOFMhNkdzJZMjN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4">
    <mergeCell ref="X17:X18"/>
    <mergeCell ref="P444:T444"/>
    <mergeCell ref="W514:W515"/>
    <mergeCell ref="P387:V387"/>
    <mergeCell ref="P216:V216"/>
    <mergeCell ref="Y17:Y18"/>
    <mergeCell ref="A506:O511"/>
    <mergeCell ref="D293:E293"/>
    <mergeCell ref="P360:T360"/>
    <mergeCell ref="A8:C8"/>
    <mergeCell ref="D268:E268"/>
    <mergeCell ref="P151:T151"/>
    <mergeCell ref="A137:O138"/>
    <mergeCell ref="D395:E395"/>
    <mergeCell ref="P138:V138"/>
    <mergeCell ref="P374:V374"/>
    <mergeCell ref="A128:Z128"/>
    <mergeCell ref="A426:Z426"/>
    <mergeCell ref="D97:E97"/>
    <mergeCell ref="A10:C10"/>
    <mergeCell ref="P361:V361"/>
    <mergeCell ref="A413:Z413"/>
    <mergeCell ref="A217:Z217"/>
    <mergeCell ref="P218:T218"/>
    <mergeCell ref="A21:Z21"/>
    <mergeCell ref="A129:Z129"/>
    <mergeCell ref="A194:Z194"/>
    <mergeCell ref="P296:V296"/>
    <mergeCell ref="P356:V356"/>
    <mergeCell ref="K514:K515"/>
    <mergeCell ref="P355:T355"/>
    <mergeCell ref="D336:E336"/>
    <mergeCell ref="M514:M515"/>
    <mergeCell ref="P293:T293"/>
    <mergeCell ref="A447:O448"/>
    <mergeCell ref="Q6:R6"/>
    <mergeCell ref="A267:Z267"/>
    <mergeCell ref="P200:T200"/>
    <mergeCell ref="P243:T243"/>
    <mergeCell ref="P436:T436"/>
    <mergeCell ref="A425:Z425"/>
    <mergeCell ref="P292:T292"/>
    <mergeCell ref="P81:V81"/>
    <mergeCell ref="D196:E196"/>
    <mergeCell ref="A126:O127"/>
    <mergeCell ref="P419:V419"/>
    <mergeCell ref="P294:T294"/>
    <mergeCell ref="P23:V23"/>
    <mergeCell ref="P272:V272"/>
    <mergeCell ref="D54:E54"/>
    <mergeCell ref="P160:V160"/>
    <mergeCell ref="D483:E483"/>
    <mergeCell ref="P83:T83"/>
    <mergeCell ref="P497:T497"/>
    <mergeCell ref="P199:T199"/>
    <mergeCell ref="P435:T435"/>
    <mergeCell ref="D120:E120"/>
    <mergeCell ref="P291:T291"/>
    <mergeCell ref="D163:E163"/>
    <mergeCell ref="D405:E405"/>
    <mergeCell ref="D234:E234"/>
    <mergeCell ref="D107:E107"/>
    <mergeCell ref="P136:T136"/>
    <mergeCell ref="P434:T434"/>
    <mergeCell ref="P305:V305"/>
    <mergeCell ref="P263:T263"/>
    <mergeCell ref="D244:E244"/>
    <mergeCell ref="P228:T228"/>
    <mergeCell ref="D191:E191"/>
    <mergeCell ref="D458:E458"/>
    <mergeCell ref="D433:E433"/>
    <mergeCell ref="D262:E262"/>
    <mergeCell ref="P122:V122"/>
    <mergeCell ref="P285:V285"/>
    <mergeCell ref="A215:O216"/>
    <mergeCell ref="A142:O143"/>
    <mergeCell ref="A373:O374"/>
    <mergeCell ref="A499:O500"/>
    <mergeCell ref="D29:E29"/>
    <mergeCell ref="P344:T344"/>
    <mergeCell ref="A20:Z20"/>
    <mergeCell ref="D452:E452"/>
    <mergeCell ref="D252:E252"/>
    <mergeCell ref="A411:O412"/>
    <mergeCell ref="P66:V66"/>
    <mergeCell ref="D218:E218"/>
    <mergeCell ref="P137:V137"/>
    <mergeCell ref="A249:Z249"/>
    <mergeCell ref="P495:V495"/>
    <mergeCell ref="A494:O495"/>
    <mergeCell ref="P351:V351"/>
    <mergeCell ref="P239:V239"/>
    <mergeCell ref="P439:T439"/>
    <mergeCell ref="P433:T433"/>
    <mergeCell ref="P262:T262"/>
    <mergeCell ref="D105:E105"/>
    <mergeCell ref="A51:Z51"/>
    <mergeCell ref="D170:E170"/>
    <mergeCell ref="D468:E468"/>
    <mergeCell ref="P132:V132"/>
    <mergeCell ref="A58:O59"/>
    <mergeCell ref="AD17:AF18"/>
    <mergeCell ref="P142:V142"/>
    <mergeCell ref="P166:T166"/>
    <mergeCell ref="P378:V378"/>
    <mergeCell ref="A430:Z430"/>
    <mergeCell ref="D76:E76"/>
    <mergeCell ref="F5:G5"/>
    <mergeCell ref="P365:V365"/>
    <mergeCell ref="P411:V411"/>
    <mergeCell ref="A25:Z25"/>
    <mergeCell ref="D175:E175"/>
    <mergeCell ref="P186:T186"/>
    <mergeCell ref="A36:O37"/>
    <mergeCell ref="P253:T253"/>
    <mergeCell ref="D392:E392"/>
    <mergeCell ref="A223:Z223"/>
    <mergeCell ref="V11:W11"/>
    <mergeCell ref="A326:O327"/>
    <mergeCell ref="P57:T57"/>
    <mergeCell ref="D165:E165"/>
    <mergeCell ref="P75:T75"/>
    <mergeCell ref="P406:V406"/>
    <mergeCell ref="P317:T317"/>
    <mergeCell ref="D323:E323"/>
    <mergeCell ref="AA513:AB513"/>
    <mergeCell ref="P64:T64"/>
    <mergeCell ref="A23:O24"/>
    <mergeCell ref="P135:T135"/>
    <mergeCell ref="P191:T191"/>
    <mergeCell ref="A121:O122"/>
    <mergeCell ref="A181:O182"/>
    <mergeCell ref="D10:E10"/>
    <mergeCell ref="D243:E243"/>
    <mergeCell ref="F10:G10"/>
    <mergeCell ref="P349:T349"/>
    <mergeCell ref="D270:E270"/>
    <mergeCell ref="D99:E99"/>
    <mergeCell ref="D397:E397"/>
    <mergeCell ref="D310:E310"/>
    <mergeCell ref="P364:T364"/>
    <mergeCell ref="D503:E503"/>
    <mergeCell ref="P469:V469"/>
    <mergeCell ref="A465:Z465"/>
    <mergeCell ref="D457:E457"/>
    <mergeCell ref="D475:E475"/>
    <mergeCell ref="D152:E152"/>
    <mergeCell ref="D394:E394"/>
    <mergeCell ref="D450:E450"/>
    <mergeCell ref="P2:W3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D279:E279"/>
    <mergeCell ref="A192:O193"/>
    <mergeCell ref="P146:T146"/>
    <mergeCell ref="A428:O429"/>
    <mergeCell ref="N17:N18"/>
    <mergeCell ref="Q5:R5"/>
    <mergeCell ref="F17:F18"/>
    <mergeCell ref="P370:T370"/>
    <mergeCell ref="D242:E242"/>
    <mergeCell ref="A315:Z315"/>
    <mergeCell ref="P70:T70"/>
    <mergeCell ref="V12:W12"/>
    <mergeCell ref="A39:Z39"/>
    <mergeCell ref="A44:O45"/>
    <mergeCell ref="V514:V515"/>
    <mergeCell ref="P192:V192"/>
    <mergeCell ref="D151:E151"/>
    <mergeCell ref="X514:X515"/>
    <mergeCell ref="P428:V428"/>
    <mergeCell ref="Z514:Z515"/>
    <mergeCell ref="D150:E150"/>
    <mergeCell ref="P107:T107"/>
    <mergeCell ref="P415:T415"/>
    <mergeCell ref="P286:V286"/>
    <mergeCell ref="P479:V479"/>
    <mergeCell ref="A339:O340"/>
    <mergeCell ref="A409:Z409"/>
    <mergeCell ref="V513:Y513"/>
    <mergeCell ref="A233:Z233"/>
    <mergeCell ref="P336:T336"/>
    <mergeCell ref="P187:V187"/>
    <mergeCell ref="P429:V429"/>
    <mergeCell ref="A453:O454"/>
    <mergeCell ref="P423:V423"/>
    <mergeCell ref="P494:V494"/>
    <mergeCell ref="A297:Z297"/>
    <mergeCell ref="P417:T417"/>
    <mergeCell ref="P196:T196"/>
    <mergeCell ref="Y514:Y515"/>
    <mergeCell ref="P323:T323"/>
    <mergeCell ref="A116:Z116"/>
    <mergeCell ref="P508:V508"/>
    <mergeCell ref="A389:Z389"/>
    <mergeCell ref="A156:Z156"/>
    <mergeCell ref="P32:V32"/>
    <mergeCell ref="A155:Z155"/>
    <mergeCell ref="P401:V401"/>
    <mergeCell ref="P339:V339"/>
    <mergeCell ref="D318:E318"/>
    <mergeCell ref="P201:T201"/>
    <mergeCell ref="P176:T176"/>
    <mergeCell ref="D84:E84"/>
    <mergeCell ref="P483:T483"/>
    <mergeCell ref="A328:Z328"/>
    <mergeCell ref="A157:Z157"/>
    <mergeCell ref="P41:T41"/>
    <mergeCell ref="A455:Z455"/>
    <mergeCell ref="A222:Z222"/>
    <mergeCell ref="D385:E385"/>
    <mergeCell ref="P301:T301"/>
    <mergeCell ref="P105:T105"/>
    <mergeCell ref="P214:T214"/>
    <mergeCell ref="I513:S513"/>
    <mergeCell ref="A273:Z273"/>
    <mergeCell ref="D436:E436"/>
    <mergeCell ref="A305:O306"/>
    <mergeCell ref="P346:T346"/>
    <mergeCell ref="D292:E292"/>
    <mergeCell ref="D227:E227"/>
    <mergeCell ref="A463:O464"/>
    <mergeCell ref="A9:C9"/>
    <mergeCell ref="P125:T125"/>
    <mergeCell ref="D202:E202"/>
    <mergeCell ref="A71:O72"/>
    <mergeCell ref="A179:Z179"/>
    <mergeCell ref="P112:T112"/>
    <mergeCell ref="A478:O479"/>
    <mergeCell ref="P348:T348"/>
    <mergeCell ref="D294:E294"/>
    <mergeCell ref="Q13:R13"/>
    <mergeCell ref="D22:E22"/>
    <mergeCell ref="P270:T270"/>
    <mergeCell ref="D213:E213"/>
    <mergeCell ref="M17:M18"/>
    <mergeCell ref="O17:O18"/>
    <mergeCell ref="A484:O485"/>
    <mergeCell ref="P488:T488"/>
    <mergeCell ref="P240:V240"/>
    <mergeCell ref="A114:O115"/>
    <mergeCell ref="P111:T111"/>
    <mergeCell ref="D225:E225"/>
    <mergeCell ref="D461:E461"/>
    <mergeCell ref="P61:T61"/>
    <mergeCell ref="D200:E200"/>
    <mergeCell ref="P359:T359"/>
    <mergeCell ref="P354:T354"/>
    <mergeCell ref="P352:V352"/>
    <mergeCell ref="A313:O314"/>
    <mergeCell ref="P281:V281"/>
    <mergeCell ref="D226:E226"/>
    <mergeCell ref="D462:E462"/>
    <mergeCell ref="D164:E164"/>
    <mergeCell ref="P62:T62"/>
    <mergeCell ref="D291:E291"/>
    <mergeCell ref="A103:Z103"/>
    <mergeCell ref="P174:T174"/>
    <mergeCell ref="D95:E95"/>
    <mergeCell ref="P410:T410"/>
    <mergeCell ref="P385:T385"/>
    <mergeCell ref="D331:E331"/>
    <mergeCell ref="H5:M5"/>
    <mergeCell ref="P98:T98"/>
    <mergeCell ref="D212:E212"/>
    <mergeCell ref="D439:E439"/>
    <mergeCell ref="P396:T396"/>
    <mergeCell ref="A390:Z390"/>
    <mergeCell ref="A341:Z341"/>
    <mergeCell ref="D317:E317"/>
    <mergeCell ref="P461:T461"/>
    <mergeCell ref="D304:E304"/>
    <mergeCell ref="P225:T225"/>
    <mergeCell ref="D146:E146"/>
    <mergeCell ref="P175:T175"/>
    <mergeCell ref="D6:M6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V6:W9"/>
    <mergeCell ref="D199:E199"/>
    <mergeCell ref="D497:E497"/>
    <mergeCell ref="D364:E364"/>
    <mergeCell ref="D435:E435"/>
    <mergeCell ref="D186:E186"/>
    <mergeCell ref="P345:T345"/>
    <mergeCell ref="P84:T84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D446:E446"/>
    <mergeCell ref="P44:V44"/>
    <mergeCell ref="A375:Z375"/>
    <mergeCell ref="P475:T475"/>
    <mergeCell ref="D481:E481"/>
    <mergeCell ref="AA17:AA18"/>
    <mergeCell ref="H10:M10"/>
    <mergeCell ref="AC17:AC18"/>
    <mergeCell ref="P101:V101"/>
    <mergeCell ref="P279:T279"/>
    <mergeCell ref="A420:Z420"/>
    <mergeCell ref="D393:E393"/>
    <mergeCell ref="A491:Z491"/>
    <mergeCell ref="D89:E89"/>
    <mergeCell ref="P254:T254"/>
    <mergeCell ref="P147:V147"/>
    <mergeCell ref="P251:T251"/>
    <mergeCell ref="P487:T487"/>
    <mergeCell ref="A235:O236"/>
    <mergeCell ref="A288:Z288"/>
    <mergeCell ref="P318:T318"/>
    <mergeCell ref="AB17:AB18"/>
    <mergeCell ref="P269:T269"/>
    <mergeCell ref="P164:T164"/>
    <mergeCell ref="P462:T462"/>
    <mergeCell ref="A386:O387"/>
    <mergeCell ref="D299:E299"/>
    <mergeCell ref="D370:E370"/>
    <mergeCell ref="A100:O101"/>
    <mergeCell ref="C513:H513"/>
    <mergeCell ref="P247:V247"/>
    <mergeCell ref="A271:O272"/>
    <mergeCell ref="D206:E206"/>
    <mergeCell ref="D298:E298"/>
    <mergeCell ref="P91:T91"/>
    <mergeCell ref="A80:O81"/>
    <mergeCell ref="P366:V366"/>
    <mergeCell ref="T513:U513"/>
    <mergeCell ref="P212:T212"/>
    <mergeCell ref="A231:O232"/>
    <mergeCell ref="P399:T399"/>
    <mergeCell ref="P171:V171"/>
    <mergeCell ref="P407:V407"/>
    <mergeCell ref="A403:Z403"/>
    <mergeCell ref="P121:V121"/>
    <mergeCell ref="P382:V382"/>
    <mergeCell ref="P357:V357"/>
    <mergeCell ref="D459:E459"/>
    <mergeCell ref="P148:V148"/>
    <mergeCell ref="P130:T130"/>
    <mergeCell ref="D136:E136"/>
    <mergeCell ref="P190:T190"/>
    <mergeCell ref="D434:E434"/>
    <mergeCell ref="O514:O515"/>
    <mergeCell ref="P386:V386"/>
    <mergeCell ref="P393:T393"/>
    <mergeCell ref="Q514:Q515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A486:Z486"/>
    <mergeCell ref="P96:T96"/>
    <mergeCell ref="A220:O221"/>
    <mergeCell ref="P261:T261"/>
    <mergeCell ref="P90:T90"/>
    <mergeCell ref="P503:T503"/>
    <mergeCell ref="P459:T459"/>
    <mergeCell ref="D198:E198"/>
    <mergeCell ref="D440:E440"/>
    <mergeCell ref="D269:E269"/>
    <mergeCell ref="D476:E476"/>
    <mergeCell ref="A38:Z38"/>
    <mergeCell ref="A274:Z274"/>
    <mergeCell ref="P207:T207"/>
    <mergeCell ref="A432:Z432"/>
    <mergeCell ref="P299:T299"/>
    <mergeCell ref="P172:V172"/>
    <mergeCell ref="P221:V221"/>
    <mergeCell ref="P326:V326"/>
    <mergeCell ref="D427:E427"/>
    <mergeCell ref="P325:T325"/>
    <mergeCell ref="D75:E75"/>
    <mergeCell ref="D57:E57"/>
    <mergeCell ref="P124:T124"/>
    <mergeCell ref="D355:E355"/>
    <mergeCell ref="D42:E42"/>
    <mergeCell ref="P338:T338"/>
    <mergeCell ref="D344:E344"/>
    <mergeCell ref="P202:T202"/>
    <mergeCell ref="P505:V505"/>
    <mergeCell ref="A504:O505"/>
    <mergeCell ref="P26:T26"/>
    <mergeCell ref="P324:T324"/>
    <mergeCell ref="P507:V507"/>
    <mergeCell ref="P71:V71"/>
    <mergeCell ref="P313:V313"/>
    <mergeCell ref="P373:V373"/>
    <mergeCell ref="P380:T380"/>
    <mergeCell ref="P500:V500"/>
    <mergeCell ref="A496:Z496"/>
    <mergeCell ref="P58:V58"/>
    <mergeCell ref="A94:Z94"/>
    <mergeCell ref="A367:Z367"/>
    <mergeCell ref="D61:E61"/>
    <mergeCell ref="D254:E254"/>
    <mergeCell ref="P231:V231"/>
    <mergeCell ref="P238:T238"/>
    <mergeCell ref="A183:Z183"/>
    <mergeCell ref="D346:E346"/>
    <mergeCell ref="P229:T229"/>
    <mergeCell ref="D477:E477"/>
    <mergeCell ref="A153:O154"/>
    <mergeCell ref="P77:T77"/>
    <mergeCell ref="P514:P515"/>
    <mergeCell ref="T6:U9"/>
    <mergeCell ref="P319:V319"/>
    <mergeCell ref="Q10:R10"/>
    <mergeCell ref="D185:E185"/>
    <mergeCell ref="D41:E41"/>
    <mergeCell ref="P256:V256"/>
    <mergeCell ref="P85:V85"/>
    <mergeCell ref="G514:G515"/>
    <mergeCell ref="P383:V383"/>
    <mergeCell ref="A379:Z379"/>
    <mergeCell ref="D371:E371"/>
    <mergeCell ref="A514:A515"/>
    <mergeCell ref="D43:E43"/>
    <mergeCell ref="P320:V320"/>
    <mergeCell ref="A145:Z145"/>
    <mergeCell ref="P447:V447"/>
    <mergeCell ref="P314:V314"/>
    <mergeCell ref="A139:Z139"/>
    <mergeCell ref="D422:E422"/>
    <mergeCell ref="P80:V80"/>
    <mergeCell ref="D74:E74"/>
    <mergeCell ref="D130:E130"/>
    <mergeCell ref="P451:T451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372:E372"/>
    <mergeCell ref="D201:E201"/>
    <mergeCell ref="D68:E68"/>
    <mergeCell ref="P245:T245"/>
    <mergeCell ref="P126:V126"/>
    <mergeCell ref="P224:T224"/>
    <mergeCell ref="P322:T322"/>
    <mergeCell ref="A285:O286"/>
    <mergeCell ref="P260:T260"/>
    <mergeCell ref="D399:E399"/>
    <mergeCell ref="P211:T211"/>
    <mergeCell ref="P89:T89"/>
    <mergeCell ref="P309:T309"/>
    <mergeCell ref="A377:O378"/>
    <mergeCell ref="T5:U5"/>
    <mergeCell ref="D119:E119"/>
    <mergeCell ref="P76:T76"/>
    <mergeCell ref="D190:E190"/>
    <mergeCell ref="D246:E246"/>
    <mergeCell ref="V5:W5"/>
    <mergeCell ref="D488:E488"/>
    <mergeCell ref="A295:O296"/>
    <mergeCell ref="D338:E338"/>
    <mergeCell ref="D111:E111"/>
    <mergeCell ref="A13:M13"/>
    <mergeCell ref="A15:M15"/>
    <mergeCell ref="D125:E125"/>
    <mergeCell ref="P446:T446"/>
    <mergeCell ref="P440:T440"/>
    <mergeCell ref="D112:E112"/>
    <mergeCell ref="J9:M9"/>
    <mergeCell ref="D348:E348"/>
    <mergeCell ref="P141:T141"/>
    <mergeCell ref="P454:V454"/>
    <mergeCell ref="D62:E62"/>
    <mergeCell ref="A65:O66"/>
    <mergeCell ref="D56:E56"/>
    <mergeCell ref="P206:T206"/>
    <mergeCell ref="P499:V499"/>
    <mergeCell ref="A12:M12"/>
    <mergeCell ref="D487:E487"/>
    <mergeCell ref="P397:T397"/>
    <mergeCell ref="P74:T74"/>
    <mergeCell ref="A19:Z19"/>
    <mergeCell ref="P372:T372"/>
    <mergeCell ref="P310:T310"/>
    <mergeCell ref="A489:O490"/>
    <mergeCell ref="A14:M14"/>
    <mergeCell ref="P163:T163"/>
    <mergeCell ref="A353:Z353"/>
    <mergeCell ref="A480:Z480"/>
    <mergeCell ref="D467:E467"/>
    <mergeCell ref="D345:E345"/>
    <mergeCell ref="A280:O281"/>
    <mergeCell ref="D347:E347"/>
    <mergeCell ref="P304:T304"/>
    <mergeCell ref="D176:E176"/>
    <mergeCell ref="P220:V220"/>
    <mergeCell ref="D64:E64"/>
    <mergeCell ref="P441:T441"/>
    <mergeCell ref="A365:O366"/>
    <mergeCell ref="P477:T477"/>
    <mergeCell ref="AA514:AA515"/>
    <mergeCell ref="P306:V306"/>
    <mergeCell ref="D52:E52"/>
    <mergeCell ref="D350:E350"/>
    <mergeCell ref="D27:E27"/>
    <mergeCell ref="D325:E325"/>
    <mergeCell ref="P208:T208"/>
    <mergeCell ref="D396:E396"/>
    <mergeCell ref="P450:T450"/>
    <mergeCell ref="D456:E456"/>
    <mergeCell ref="A132:O133"/>
    <mergeCell ref="D414:E414"/>
    <mergeCell ref="P219:T219"/>
    <mergeCell ref="D91:E91"/>
    <mergeCell ref="A335:Z335"/>
    <mergeCell ref="D162:E162"/>
    <mergeCell ref="D460:E460"/>
    <mergeCell ref="P210:T210"/>
    <mergeCell ref="D398:E398"/>
    <mergeCell ref="P308:T308"/>
    <mergeCell ref="P185:T185"/>
    <mergeCell ref="D416:E416"/>
    <mergeCell ref="P427:T427"/>
    <mergeCell ref="D106:E106"/>
    <mergeCell ref="F514:F515"/>
    <mergeCell ref="P422:T422"/>
    <mergeCell ref="H514:H515"/>
    <mergeCell ref="P289:T289"/>
    <mergeCell ref="A406:O407"/>
    <mergeCell ref="P509:V509"/>
    <mergeCell ref="P68:T68"/>
    <mergeCell ref="A418:O419"/>
    <mergeCell ref="A247:O248"/>
    <mergeCell ref="A356:O357"/>
    <mergeCell ref="D169:E169"/>
    <mergeCell ref="P204:V204"/>
    <mergeCell ref="A134:Z134"/>
    <mergeCell ref="P303:T303"/>
    <mergeCell ref="D330:E330"/>
    <mergeCell ref="D492:E492"/>
    <mergeCell ref="P181:V181"/>
    <mergeCell ref="A421:Z421"/>
    <mergeCell ref="D96:E96"/>
    <mergeCell ref="P72:V72"/>
    <mergeCell ref="D391:E391"/>
    <mergeCell ref="P484:V484"/>
    <mergeCell ref="A259:Z259"/>
    <mergeCell ref="D251:E251"/>
    <mergeCell ref="A5:C5"/>
    <mergeCell ref="P418:V418"/>
    <mergeCell ref="A110:Z110"/>
    <mergeCell ref="P412:V412"/>
    <mergeCell ref="A408:Z408"/>
    <mergeCell ref="A237:Z237"/>
    <mergeCell ref="A473:Z473"/>
    <mergeCell ref="P362:V362"/>
    <mergeCell ref="D166:E166"/>
    <mergeCell ref="A472:Z472"/>
    <mergeCell ref="D337:E337"/>
    <mergeCell ref="P195:T195"/>
    <mergeCell ref="P300:T300"/>
    <mergeCell ref="A189:Z189"/>
    <mergeCell ref="P371:T371"/>
    <mergeCell ref="A17:A18"/>
    <mergeCell ref="C17:C18"/>
    <mergeCell ref="K17:K18"/>
    <mergeCell ref="D230:E230"/>
    <mergeCell ref="D168:E168"/>
    <mergeCell ref="D466:E466"/>
    <mergeCell ref="D180:E180"/>
    <mergeCell ref="D9:E9"/>
    <mergeCell ref="P197:T197"/>
    <mergeCell ref="A6:C6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D324:E324"/>
    <mergeCell ref="P117:T117"/>
    <mergeCell ref="D311:E311"/>
    <mergeCell ref="P55:T55"/>
    <mergeCell ref="A203:O204"/>
    <mergeCell ref="Q12:R12"/>
    <mergeCell ref="D261:E261"/>
    <mergeCell ref="P169:T169"/>
    <mergeCell ref="D90:E90"/>
    <mergeCell ref="P119:T119"/>
    <mergeCell ref="P246:T246"/>
    <mergeCell ref="P133:V133"/>
    <mergeCell ref="P127:V127"/>
    <mergeCell ref="A123:Z123"/>
    <mergeCell ref="A250:Z250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P376:T376"/>
    <mergeCell ref="D260:E260"/>
    <mergeCell ref="Q11:R11"/>
    <mergeCell ref="P467:T467"/>
    <mergeCell ref="P442:T442"/>
    <mergeCell ref="D118:E118"/>
    <mergeCell ref="P53:T53"/>
    <mergeCell ref="F9:G9"/>
    <mergeCell ref="D167:E167"/>
    <mergeCell ref="D63:E63"/>
    <mergeCell ref="P15:T16"/>
    <mergeCell ref="P43:T43"/>
    <mergeCell ref="P65:V65"/>
    <mergeCell ref="D349:E349"/>
    <mergeCell ref="P86:V86"/>
    <mergeCell ref="I17:I18"/>
    <mergeCell ref="D141:E141"/>
    <mergeCell ref="A48:O49"/>
    <mergeCell ref="A319:O320"/>
    <mergeCell ref="D135:E135"/>
    <mergeCell ref="P456:T456"/>
    <mergeCell ref="P424:V424"/>
    <mergeCell ref="P114:V114"/>
    <mergeCell ref="P414:T414"/>
    <mergeCell ref="P203:V203"/>
    <mergeCell ref="P295:V295"/>
    <mergeCell ref="P178:V178"/>
    <mergeCell ref="A177:O178"/>
    <mergeCell ref="P276:V276"/>
    <mergeCell ref="H17:H18"/>
    <mergeCell ref="P27:T27"/>
    <mergeCell ref="P35:T35"/>
    <mergeCell ref="G17:G18"/>
    <mergeCell ref="U17:V17"/>
    <mergeCell ref="D17:E18"/>
    <mergeCell ref="D1:F1"/>
    <mergeCell ref="A307:Z307"/>
    <mergeCell ref="J17:J18"/>
    <mergeCell ref="L17:L18"/>
    <mergeCell ref="A85:O86"/>
    <mergeCell ref="A184:Z184"/>
    <mergeCell ref="P48:V48"/>
    <mergeCell ref="P490:V490"/>
    <mergeCell ref="P255:T255"/>
    <mergeCell ref="A342:Z342"/>
    <mergeCell ref="P277:V277"/>
    <mergeCell ref="P284:T284"/>
    <mergeCell ref="A173:Z173"/>
    <mergeCell ref="P113:T113"/>
    <mergeCell ref="A102:Z102"/>
    <mergeCell ref="A471:Z471"/>
    <mergeCell ref="P17:T18"/>
    <mergeCell ref="P63:T63"/>
    <mergeCell ref="D31:E31"/>
    <mergeCell ref="D329:E329"/>
    <mergeCell ref="D158:E158"/>
    <mergeCell ref="D400:E400"/>
    <mergeCell ref="D229:E229"/>
    <mergeCell ref="D77:E77"/>
    <mergeCell ref="S514:S515"/>
    <mergeCell ref="D445:E445"/>
    <mergeCell ref="D301:E301"/>
    <mergeCell ref="D245:E245"/>
    <mergeCell ref="A423:O424"/>
    <mergeCell ref="P188:V188"/>
    <mergeCell ref="P474:T474"/>
    <mergeCell ref="D224:E224"/>
    <mergeCell ref="AB514:AB515"/>
    <mergeCell ref="A469:O470"/>
    <mergeCell ref="P268:T268"/>
    <mergeCell ref="P230:T230"/>
    <mergeCell ref="D211:E211"/>
    <mergeCell ref="P466:T466"/>
    <mergeCell ref="I514:I515"/>
    <mergeCell ref="P492:T492"/>
    <mergeCell ref="D369:E369"/>
    <mergeCell ref="P350:T350"/>
    <mergeCell ref="P481:T481"/>
    <mergeCell ref="P470:V470"/>
    <mergeCell ref="P498:T498"/>
    <mergeCell ref="P463:V463"/>
    <mergeCell ref="P489:V489"/>
    <mergeCell ref="P493:T493"/>
    <mergeCell ref="P482:T482"/>
    <mergeCell ref="D354:E354"/>
    <mergeCell ref="A332:O333"/>
    <mergeCell ref="P177:V177"/>
    <mergeCell ref="P33:V33"/>
    <mergeCell ref="P264:V264"/>
    <mergeCell ref="P93:V93"/>
    <mergeCell ref="A287:Z287"/>
    <mergeCell ref="A343:Z343"/>
    <mergeCell ref="A87:Z87"/>
    <mergeCell ref="P333:V333"/>
    <mergeCell ref="D316:E316"/>
    <mergeCell ref="D443:E443"/>
    <mergeCell ref="P400:T400"/>
    <mergeCell ref="D381:E381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P168:T168"/>
    <mergeCell ref="H1:Q1"/>
    <mergeCell ref="A501:Z501"/>
    <mergeCell ref="P280:V280"/>
    <mergeCell ref="P109:V109"/>
    <mergeCell ref="D214:E214"/>
    <mergeCell ref="D284:E284"/>
    <mergeCell ref="P193:V193"/>
    <mergeCell ref="P120:T120"/>
    <mergeCell ref="D28:E28"/>
    <mergeCell ref="P405:T405"/>
    <mergeCell ref="P476:T476"/>
    <mergeCell ref="P257:V257"/>
    <mergeCell ref="A108:O109"/>
    <mergeCell ref="D117:E117"/>
    <mergeCell ref="P340:V340"/>
    <mergeCell ref="A239:O240"/>
    <mergeCell ref="P242:T242"/>
    <mergeCell ref="D55:E55"/>
    <mergeCell ref="D30:E30"/>
    <mergeCell ref="D5:E5"/>
    <mergeCell ref="D303:E303"/>
    <mergeCell ref="P42:T42"/>
    <mergeCell ref="A32:O33"/>
    <mergeCell ref="D290:E290"/>
    <mergeCell ref="D7:M7"/>
    <mergeCell ref="D79:E79"/>
    <mergeCell ref="P327:V327"/>
    <mergeCell ref="P394:T394"/>
    <mergeCell ref="D442:E442"/>
    <mergeCell ref="C514:C515"/>
    <mergeCell ref="D302:E302"/>
    <mergeCell ref="E514:E515"/>
    <mergeCell ref="A159:O160"/>
    <mergeCell ref="P29:T29"/>
    <mergeCell ref="P458:T458"/>
    <mergeCell ref="D208:E208"/>
    <mergeCell ref="D8:M8"/>
    <mergeCell ref="A382:O383"/>
    <mergeCell ref="P485:V485"/>
    <mergeCell ref="D300:E300"/>
    <mergeCell ref="P108:V108"/>
    <mergeCell ref="P31:T31"/>
    <mergeCell ref="P329:T329"/>
    <mergeCell ref="P158:T158"/>
    <mergeCell ref="A241:Z241"/>
    <mergeCell ref="P45:V45"/>
    <mergeCell ref="P95:T95"/>
    <mergeCell ref="P331:T331"/>
    <mergeCell ref="V10:W10"/>
    <mergeCell ref="D360:E360"/>
    <mergeCell ref="D493:E493"/>
    <mergeCell ref="P99:T99"/>
    <mergeCell ref="P170:T170"/>
    <mergeCell ref="P468:T468"/>
    <mergeCell ref="D474:E474"/>
    <mergeCell ref="P316:T316"/>
    <mergeCell ref="P443:T443"/>
    <mergeCell ref="D197:E197"/>
    <mergeCell ref="P381:T381"/>
    <mergeCell ref="D253:E253"/>
    <mergeCell ref="P232:V232"/>
    <mergeCell ref="D53:E53"/>
    <mergeCell ref="D47:E47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W17:W18"/>
    <mergeCell ref="P506:V506"/>
    <mergeCell ref="A502:Z502"/>
    <mergeCell ref="P235:V235"/>
    <mergeCell ref="A358:Z358"/>
    <mergeCell ref="A60:Z60"/>
    <mergeCell ref="A92:O93"/>
    <mergeCell ref="U514:U515"/>
    <mergeCell ref="P404:T404"/>
    <mergeCell ref="P252:T252"/>
    <mergeCell ref="D124:E124"/>
    <mergeCell ref="D195:E195"/>
    <mergeCell ref="P332:V332"/>
    <mergeCell ref="A384:Z384"/>
    <mergeCell ref="A449:Z449"/>
    <mergeCell ref="P234:T234"/>
    <mergeCell ref="P154:V154"/>
    <mergeCell ref="A321:Z321"/>
    <mergeCell ref="A144:Z144"/>
    <mergeCell ref="T514:T515"/>
    <mergeCell ref="P182:V182"/>
    <mergeCell ref="D417:E417"/>
    <mergeCell ref="A401:O402"/>
    <mergeCell ref="D69:E69"/>
    <mergeCell ref="D498:E498"/>
    <mergeCell ref="R1:T1"/>
    <mergeCell ref="P150:T150"/>
    <mergeCell ref="A351:O352"/>
    <mergeCell ref="P392:T392"/>
    <mergeCell ref="P28:T28"/>
    <mergeCell ref="P457:T457"/>
    <mergeCell ref="P115:V115"/>
    <mergeCell ref="P165:T165"/>
    <mergeCell ref="D98:E98"/>
    <mergeCell ref="P152:T152"/>
    <mergeCell ref="P30:T30"/>
    <mergeCell ref="A147:O148"/>
    <mergeCell ref="P402:V402"/>
    <mergeCell ref="P290:T290"/>
    <mergeCell ref="P452:T452"/>
    <mergeCell ref="P377:V377"/>
    <mergeCell ref="P448:V448"/>
    <mergeCell ref="A258:Z258"/>
    <mergeCell ref="P37:V37"/>
    <mergeCell ref="P275:T275"/>
    <mergeCell ref="P104:T104"/>
    <mergeCell ref="B17:B18"/>
    <mergeCell ref="P143:V143"/>
    <mergeCell ref="P248:V248"/>
    <mergeCell ref="H9:I9"/>
    <mergeCell ref="P24:V24"/>
    <mergeCell ref="J514:J515"/>
    <mergeCell ref="P453:V453"/>
    <mergeCell ref="L514:L515"/>
    <mergeCell ref="B514:B515"/>
    <mergeCell ref="A334:Z334"/>
    <mergeCell ref="D514:D515"/>
    <mergeCell ref="A256:O257"/>
    <mergeCell ref="P153:V153"/>
    <mergeCell ref="A205:Z205"/>
    <mergeCell ref="D70:E70"/>
    <mergeCell ref="P391:T391"/>
    <mergeCell ref="P511:V511"/>
    <mergeCell ref="D312:E312"/>
    <mergeCell ref="D263:E263"/>
    <mergeCell ref="A363:Z363"/>
    <mergeCell ref="D238:E238"/>
    <mergeCell ref="D78:E78"/>
    <mergeCell ref="P213:T213"/>
    <mergeCell ref="D376:E376"/>
    <mergeCell ref="P464:V464"/>
    <mergeCell ref="R514:R515"/>
    <mergeCell ref="P504:V504"/>
    <mergeCell ref="P79:T79"/>
    <mergeCell ref="P244:T244"/>
    <mergeCell ref="P437:T437"/>
    <mergeCell ref="A361:O362"/>
    <mergeCell ref="P302:T302"/>
    <mergeCell ref="D174:E174"/>
    <mergeCell ref="A34:Z34"/>
    <mergeCell ref="D410:E410"/>
    <mergeCell ref="A368:Z368"/>
    <mergeCell ref="A73:Z73"/>
    <mergeCell ref="A266:Z266"/>
    <mergeCell ref="D131:E131"/>
    <mergeCell ref="A171:O172"/>
    <mergeCell ref="A431:Z431"/>
    <mergeCell ref="P56:T56"/>
    <mergeCell ref="P97:T97"/>
    <mergeCell ref="P59:V59"/>
    <mergeCell ref="P47:T47"/>
    <mergeCell ref="P131:T131"/>
    <mergeCell ref="P52:T52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796</v>
      </c>
      <c r="D6" s="47" t="s">
        <v>797</v>
      </c>
      <c r="E6" s="47"/>
    </row>
    <row r="8" spans="2:8" x14ac:dyDescent="0.2">
      <c r="B8" s="47" t="s">
        <v>19</v>
      </c>
      <c r="C8" s="47" t="s">
        <v>796</v>
      </c>
      <c r="D8" s="47"/>
      <c r="E8" s="47"/>
    </row>
    <row r="10" spans="2:8" x14ac:dyDescent="0.2">
      <c r="B10" s="47" t="s">
        <v>798</v>
      </c>
      <c r="C10" s="47"/>
      <c r="D10" s="47"/>
      <c r="E10" s="47"/>
    </row>
    <row r="11" spans="2:8" x14ac:dyDescent="0.2">
      <c r="B11" s="47" t="s">
        <v>799</v>
      </c>
      <c r="C11" s="47"/>
      <c r="D11" s="47"/>
      <c r="E11" s="47"/>
    </row>
    <row r="12" spans="2:8" x14ac:dyDescent="0.2">
      <c r="B12" s="47" t="s">
        <v>800</v>
      </c>
      <c r="C12" s="47"/>
      <c r="D12" s="47"/>
      <c r="E12" s="47"/>
    </row>
    <row r="13" spans="2:8" x14ac:dyDescent="0.2">
      <c r="B13" s="47" t="s">
        <v>801</v>
      </c>
      <c r="C13" s="47"/>
      <c r="D13" s="47"/>
      <c r="E13" s="47"/>
    </row>
    <row r="14" spans="2:8" x14ac:dyDescent="0.2">
      <c r="B14" s="47" t="s">
        <v>802</v>
      </c>
      <c r="C14" s="47"/>
      <c r="D14" s="47"/>
      <c r="E14" s="47"/>
    </row>
    <row r="15" spans="2:8" x14ac:dyDescent="0.2">
      <c r="B15" s="47" t="s">
        <v>803</v>
      </c>
      <c r="C15" s="47"/>
      <c r="D15" s="47"/>
      <c r="E15" s="47"/>
    </row>
    <row r="16" spans="2:8" x14ac:dyDescent="0.2">
      <c r="B16" s="47" t="s">
        <v>804</v>
      </c>
      <c r="C16" s="47"/>
      <c r="D16" s="47"/>
      <c r="E16" s="47"/>
    </row>
    <row r="17" spans="2:5" x14ac:dyDescent="0.2">
      <c r="B17" s="47" t="s">
        <v>805</v>
      </c>
      <c r="C17" s="47"/>
      <c r="D17" s="47"/>
      <c r="E17" s="47"/>
    </row>
    <row r="18" spans="2:5" x14ac:dyDescent="0.2">
      <c r="B18" s="47" t="s">
        <v>806</v>
      </c>
      <c r="C18" s="47"/>
      <c r="D18" s="47"/>
      <c r="E18" s="47"/>
    </row>
    <row r="19" spans="2:5" x14ac:dyDescent="0.2">
      <c r="B19" s="47" t="s">
        <v>807</v>
      </c>
      <c r="C19" s="47"/>
      <c r="D19" s="47"/>
      <c r="E19" s="47"/>
    </row>
    <row r="20" spans="2:5" x14ac:dyDescent="0.2">
      <c r="B20" s="47" t="s">
        <v>808</v>
      </c>
      <c r="C20" s="47"/>
      <c r="D20" s="47"/>
      <c r="E20" s="47"/>
    </row>
  </sheetData>
  <sheetProtection algorithmName="SHA-512" hashValue="ImB12oTzGNY/tUE3eiVL+t4+/SpYKJt3UESE6Eg/7vYukAAnlri/rL/Zndwx4fR0qcUdxzFRpIhHJUcScv53Kw==" saltValue="r4HjsPfwoZKIAm5svijut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2025-08-06T08:43:26Z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