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E7769A-52EE-4944-B1D9-244A26BE33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Y411" i="1" s="1"/>
  <c r="P410" i="1"/>
  <c r="X407" i="1"/>
  <c r="X406" i="1"/>
  <c r="BO405" i="1"/>
  <c r="BM405" i="1"/>
  <c r="Y405" i="1"/>
  <c r="BP405" i="1" s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BP381" i="1" s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T516" i="1" s="1"/>
  <c r="P344" i="1"/>
  <c r="X340" i="1"/>
  <c r="X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Z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A10" i="1" s="1"/>
  <c r="D7" i="1"/>
  <c r="Q6" i="1"/>
  <c r="P2" i="1"/>
  <c r="Z30" i="1" l="1"/>
  <c r="BN30" i="1"/>
  <c r="Z124" i="1"/>
  <c r="BN124" i="1"/>
  <c r="Z191" i="1"/>
  <c r="BN191" i="1"/>
  <c r="Z316" i="1"/>
  <c r="BN316" i="1"/>
  <c r="Y319" i="1"/>
  <c r="Z450" i="1"/>
  <c r="BN450" i="1"/>
  <c r="Z75" i="1"/>
  <c r="BN75" i="1"/>
  <c r="Z106" i="1"/>
  <c r="BN106" i="1"/>
  <c r="Z135" i="1"/>
  <c r="BN135" i="1"/>
  <c r="Y138" i="1"/>
  <c r="Z170" i="1"/>
  <c r="BN170" i="1"/>
  <c r="Z201" i="1"/>
  <c r="BN201" i="1"/>
  <c r="Z304" i="1"/>
  <c r="BN304" i="1"/>
  <c r="Z337" i="1"/>
  <c r="BN337" i="1"/>
  <c r="Z395" i="1"/>
  <c r="BN395" i="1"/>
  <c r="Z460" i="1"/>
  <c r="BN460" i="1"/>
  <c r="BP166" i="1"/>
  <c r="BN166" i="1"/>
  <c r="Z166" i="1"/>
  <c r="BP197" i="1"/>
  <c r="BN197" i="1"/>
  <c r="Z197" i="1"/>
  <c r="BP252" i="1"/>
  <c r="BN252" i="1"/>
  <c r="Z252" i="1"/>
  <c r="BP300" i="1"/>
  <c r="BN300" i="1"/>
  <c r="Z300" i="1"/>
  <c r="BP324" i="1"/>
  <c r="BN324" i="1"/>
  <c r="Z324" i="1"/>
  <c r="Y387" i="1"/>
  <c r="Y386" i="1"/>
  <c r="BP385" i="1"/>
  <c r="BN385" i="1"/>
  <c r="Z385" i="1"/>
  <c r="Z386" i="1" s="1"/>
  <c r="BP391" i="1"/>
  <c r="BN391" i="1"/>
  <c r="Z391" i="1"/>
  <c r="BP439" i="1"/>
  <c r="BN439" i="1"/>
  <c r="Z439" i="1"/>
  <c r="BP456" i="1"/>
  <c r="BN456" i="1"/>
  <c r="Z456" i="1"/>
  <c r="Y479" i="1"/>
  <c r="Y478" i="1"/>
  <c r="BP474" i="1"/>
  <c r="BN474" i="1"/>
  <c r="Z474" i="1"/>
  <c r="BP476" i="1"/>
  <c r="BN476" i="1"/>
  <c r="Z476" i="1"/>
  <c r="BP488" i="1"/>
  <c r="BN488" i="1"/>
  <c r="Z488" i="1"/>
  <c r="X507" i="1"/>
  <c r="X510" i="1"/>
  <c r="Z26" i="1"/>
  <c r="BN26" i="1"/>
  <c r="Z61" i="1"/>
  <c r="BN61" i="1"/>
  <c r="Z79" i="1"/>
  <c r="BN79" i="1"/>
  <c r="Z99" i="1"/>
  <c r="BN99" i="1"/>
  <c r="Z118" i="1"/>
  <c r="BN118" i="1"/>
  <c r="Y147" i="1"/>
  <c r="BP146" i="1"/>
  <c r="BN146" i="1"/>
  <c r="Z146" i="1"/>
  <c r="Z147" i="1" s="1"/>
  <c r="BP150" i="1"/>
  <c r="BN150" i="1"/>
  <c r="Z150" i="1"/>
  <c r="BP176" i="1"/>
  <c r="BN176" i="1"/>
  <c r="Z176" i="1"/>
  <c r="Y216" i="1"/>
  <c r="BP209" i="1"/>
  <c r="BN209" i="1"/>
  <c r="Z209" i="1"/>
  <c r="BP290" i="1"/>
  <c r="BN290" i="1"/>
  <c r="Z290" i="1"/>
  <c r="BP310" i="1"/>
  <c r="BN310" i="1"/>
  <c r="Z310" i="1"/>
  <c r="BP347" i="1"/>
  <c r="BN347" i="1"/>
  <c r="Z347" i="1"/>
  <c r="BP416" i="1"/>
  <c r="BN416" i="1"/>
  <c r="Z416" i="1"/>
  <c r="BP444" i="1"/>
  <c r="BN444" i="1"/>
  <c r="Z444" i="1"/>
  <c r="BP466" i="1"/>
  <c r="BN466" i="1"/>
  <c r="Z466" i="1"/>
  <c r="BP475" i="1"/>
  <c r="BN475" i="1"/>
  <c r="Z475" i="1"/>
  <c r="BP477" i="1"/>
  <c r="BN477" i="1"/>
  <c r="Z477" i="1"/>
  <c r="Y490" i="1"/>
  <c r="Y489" i="1"/>
  <c r="BP487" i="1"/>
  <c r="BN487" i="1"/>
  <c r="Z487" i="1"/>
  <c r="Y127" i="1"/>
  <c r="G516" i="1"/>
  <c r="Y153" i="1"/>
  <c r="Y327" i="1"/>
  <c r="Y484" i="1"/>
  <c r="Y494" i="1"/>
  <c r="BP269" i="1"/>
  <c r="BN269" i="1"/>
  <c r="Z269" i="1"/>
  <c r="Y306" i="1"/>
  <c r="BP298" i="1"/>
  <c r="BN298" i="1"/>
  <c r="Z298" i="1"/>
  <c r="Y314" i="1"/>
  <c r="BP308" i="1"/>
  <c r="BN308" i="1"/>
  <c r="Z308" i="1"/>
  <c r="BP318" i="1"/>
  <c r="BN318" i="1"/>
  <c r="Z318" i="1"/>
  <c r="BP345" i="1"/>
  <c r="BN345" i="1"/>
  <c r="Z345" i="1"/>
  <c r="BP371" i="1"/>
  <c r="BN371" i="1"/>
  <c r="Z371" i="1"/>
  <c r="BP397" i="1"/>
  <c r="BN397" i="1"/>
  <c r="Z397" i="1"/>
  <c r="BP399" i="1"/>
  <c r="BN399" i="1"/>
  <c r="Z399" i="1"/>
  <c r="Y418" i="1"/>
  <c r="BP414" i="1"/>
  <c r="BN414" i="1"/>
  <c r="Z414" i="1"/>
  <c r="BP437" i="1"/>
  <c r="BN437" i="1"/>
  <c r="Z437" i="1"/>
  <c r="BP442" i="1"/>
  <c r="BN442" i="1"/>
  <c r="Z442" i="1"/>
  <c r="BP452" i="1"/>
  <c r="BN452" i="1"/>
  <c r="Z452" i="1"/>
  <c r="BP462" i="1"/>
  <c r="BN462" i="1"/>
  <c r="Z462" i="1"/>
  <c r="BP498" i="1"/>
  <c r="BN498" i="1"/>
  <c r="Z498" i="1"/>
  <c r="B516" i="1"/>
  <c r="X508" i="1"/>
  <c r="X509" i="1" s="1"/>
  <c r="X506" i="1"/>
  <c r="Y33" i="1"/>
  <c r="Z28" i="1"/>
  <c r="BN28" i="1"/>
  <c r="Z42" i="1"/>
  <c r="BN42" i="1"/>
  <c r="D516" i="1"/>
  <c r="Y66" i="1"/>
  <c r="Z63" i="1"/>
  <c r="BN63" i="1"/>
  <c r="Z69" i="1"/>
  <c r="BN69" i="1"/>
  <c r="Y80" i="1"/>
  <c r="Z77" i="1"/>
  <c r="BN77" i="1"/>
  <c r="Z83" i="1"/>
  <c r="BN83" i="1"/>
  <c r="BP83" i="1"/>
  <c r="Y86" i="1"/>
  <c r="E516" i="1"/>
  <c r="Y101" i="1"/>
  <c r="Z97" i="1"/>
  <c r="BN97" i="1"/>
  <c r="Z104" i="1"/>
  <c r="BN104" i="1"/>
  <c r="Y109" i="1"/>
  <c r="Z112" i="1"/>
  <c r="BN112" i="1"/>
  <c r="Y121" i="1"/>
  <c r="Z120" i="1"/>
  <c r="BN120" i="1"/>
  <c r="Y126" i="1"/>
  <c r="Z131" i="1"/>
  <c r="BN131" i="1"/>
  <c r="Y137" i="1"/>
  <c r="Z141" i="1"/>
  <c r="BN141" i="1"/>
  <c r="Y154" i="1"/>
  <c r="Z152" i="1"/>
  <c r="BN152" i="1"/>
  <c r="Y171" i="1"/>
  <c r="Z164" i="1"/>
  <c r="BN164" i="1"/>
  <c r="Z168" i="1"/>
  <c r="BN168" i="1"/>
  <c r="Z174" i="1"/>
  <c r="BN174" i="1"/>
  <c r="BP174" i="1"/>
  <c r="Y177" i="1"/>
  <c r="Z180" i="1"/>
  <c r="Z181" i="1" s="1"/>
  <c r="BN180" i="1"/>
  <c r="BP180" i="1"/>
  <c r="Y181" i="1"/>
  <c r="Z185" i="1"/>
  <c r="BN185" i="1"/>
  <c r="Y188" i="1"/>
  <c r="Z195" i="1"/>
  <c r="BN195" i="1"/>
  <c r="BP195" i="1"/>
  <c r="Z199" i="1"/>
  <c r="BN199" i="1"/>
  <c r="Z207" i="1"/>
  <c r="BN207" i="1"/>
  <c r="Z211" i="1"/>
  <c r="BN211" i="1"/>
  <c r="Y247" i="1"/>
  <c r="Z245" i="1"/>
  <c r="BN245" i="1"/>
  <c r="Z254" i="1"/>
  <c r="BN254" i="1"/>
  <c r="BP261" i="1"/>
  <c r="BN261" i="1"/>
  <c r="Z261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BP393" i="1"/>
  <c r="BN393" i="1"/>
  <c r="Z393" i="1"/>
  <c r="Y447" i="1"/>
  <c r="BP434" i="1"/>
  <c r="BN434" i="1"/>
  <c r="Z434" i="1"/>
  <c r="BP441" i="1"/>
  <c r="BN441" i="1"/>
  <c r="Z441" i="1"/>
  <c r="BP446" i="1"/>
  <c r="BN446" i="1"/>
  <c r="Z446" i="1"/>
  <c r="Y463" i="1"/>
  <c r="BP458" i="1"/>
  <c r="BN458" i="1"/>
  <c r="Z458" i="1"/>
  <c r="Y500" i="1"/>
  <c r="Y499" i="1"/>
  <c r="BP497" i="1"/>
  <c r="BN497" i="1"/>
  <c r="Z497" i="1"/>
  <c r="Z499" i="1" s="1"/>
  <c r="R516" i="1"/>
  <c r="Y305" i="1"/>
  <c r="Y313" i="1"/>
  <c r="Y320" i="1"/>
  <c r="S516" i="1"/>
  <c r="U516" i="1"/>
  <c r="Y402" i="1"/>
  <c r="Y464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Z64" i="1"/>
  <c r="BN64" i="1"/>
  <c r="Y65" i="1"/>
  <c r="BP76" i="1"/>
  <c r="BN76" i="1"/>
  <c r="Z76" i="1"/>
  <c r="H9" i="1"/>
  <c r="Z22" i="1"/>
  <c r="Z23" i="1" s="1"/>
  <c r="BN22" i="1"/>
  <c r="BP22" i="1"/>
  <c r="Y23" i="1"/>
  <c r="Y45" i="1"/>
  <c r="Z53" i="1"/>
  <c r="BN53" i="1"/>
  <c r="Z55" i="1"/>
  <c r="BN55" i="1"/>
  <c r="Z57" i="1"/>
  <c r="BN57" i="1"/>
  <c r="Y58" i="1"/>
  <c r="Y71" i="1"/>
  <c r="BP68" i="1"/>
  <c r="BN68" i="1"/>
  <c r="BP70" i="1"/>
  <c r="BN70" i="1"/>
  <c r="Z70" i="1"/>
  <c r="Z71" i="1" s="1"/>
  <c r="Y72" i="1"/>
  <c r="Y81" i="1"/>
  <c r="BP74" i="1"/>
  <c r="BN74" i="1"/>
  <c r="Z74" i="1"/>
  <c r="BP78" i="1"/>
  <c r="BN78" i="1"/>
  <c r="Z78" i="1"/>
  <c r="Z84" i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Y221" i="1"/>
  <c r="Z225" i="1"/>
  <c r="BN225" i="1"/>
  <c r="Z227" i="1"/>
  <c r="BN227" i="1"/>
  <c r="Z229" i="1"/>
  <c r="BN229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93" i="1"/>
  <c r="Y132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BP246" i="1"/>
  <c r="BN246" i="1"/>
  <c r="Z246" i="1"/>
  <c r="Y248" i="1"/>
  <c r="L516" i="1"/>
  <c r="Y256" i="1"/>
  <c r="BP251" i="1"/>
  <c r="BN251" i="1"/>
  <c r="Z251" i="1"/>
  <c r="BP255" i="1"/>
  <c r="BN255" i="1"/>
  <c r="Z255" i="1"/>
  <c r="Y257" i="1"/>
  <c r="M516" i="1"/>
  <c r="Y265" i="1"/>
  <c r="Y264" i="1"/>
  <c r="BP260" i="1"/>
  <c r="BN260" i="1"/>
  <c r="Z260" i="1"/>
  <c r="BP263" i="1"/>
  <c r="BN263" i="1"/>
  <c r="Z263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BN354" i="1"/>
  <c r="BP354" i="1"/>
  <c r="Y357" i="1"/>
  <c r="Z360" i="1"/>
  <c r="BN360" i="1"/>
  <c r="Y361" i="1"/>
  <c r="Z364" i="1"/>
  <c r="Z365" i="1" s="1"/>
  <c r="BN364" i="1"/>
  <c r="BP364" i="1"/>
  <c r="Y365" i="1"/>
  <c r="Y374" i="1"/>
  <c r="Y378" i="1"/>
  <c r="Z381" i="1"/>
  <c r="BN381" i="1"/>
  <c r="Y382" i="1"/>
  <c r="Z405" i="1"/>
  <c r="BN405" i="1"/>
  <c r="Y406" i="1"/>
  <c r="Z410" i="1"/>
  <c r="Z411" i="1" s="1"/>
  <c r="BN410" i="1"/>
  <c r="BP410" i="1"/>
  <c r="BP415" i="1"/>
  <c r="BN415" i="1"/>
  <c r="Z415" i="1"/>
  <c r="BP435" i="1"/>
  <c r="BN435" i="1"/>
  <c r="Z435" i="1"/>
  <c r="BP438" i="1"/>
  <c r="BN438" i="1"/>
  <c r="Z438" i="1"/>
  <c r="BP443" i="1"/>
  <c r="BN443" i="1"/>
  <c r="Z443" i="1"/>
  <c r="BP451" i="1"/>
  <c r="BN451" i="1"/>
  <c r="Z451" i="1"/>
  <c r="BP459" i="1"/>
  <c r="BN459" i="1"/>
  <c r="Z459" i="1"/>
  <c r="BP467" i="1"/>
  <c r="BN467" i="1"/>
  <c r="Z467" i="1"/>
  <c r="Y272" i="1"/>
  <c r="Y277" i="1"/>
  <c r="Y286" i="1"/>
  <c r="Y295" i="1"/>
  <c r="Y340" i="1"/>
  <c r="Y352" i="1"/>
  <c r="Z355" i="1"/>
  <c r="BN355" i="1"/>
  <c r="Z359" i="1"/>
  <c r="Z361" i="1" s="1"/>
  <c r="BN359" i="1"/>
  <c r="BP359" i="1"/>
  <c r="Z370" i="1"/>
  <c r="BN370" i="1"/>
  <c r="Z372" i="1"/>
  <c r="BN372" i="1"/>
  <c r="Y373" i="1"/>
  <c r="Z376" i="1"/>
  <c r="Z377" i="1" s="1"/>
  <c r="BN376" i="1"/>
  <c r="BP376" i="1"/>
  <c r="Z380" i="1"/>
  <c r="BN380" i="1"/>
  <c r="BP380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W516" i="1"/>
  <c r="Y412" i="1"/>
  <c r="BP417" i="1"/>
  <c r="BN417" i="1"/>
  <c r="Z417" i="1"/>
  <c r="Y419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54" i="1"/>
  <c r="Y453" i="1"/>
  <c r="BP457" i="1"/>
  <c r="BN457" i="1"/>
  <c r="Z457" i="1"/>
  <c r="BP461" i="1"/>
  <c r="BN461" i="1"/>
  <c r="Z461" i="1"/>
  <c r="Y469" i="1"/>
  <c r="Y470" i="1"/>
  <c r="Y485" i="1"/>
  <c r="Y495" i="1"/>
  <c r="Y505" i="1"/>
  <c r="AA516" i="1"/>
  <c r="Z468" i="1"/>
  <c r="BN468" i="1"/>
  <c r="Z481" i="1"/>
  <c r="BN481" i="1"/>
  <c r="BP481" i="1"/>
  <c r="Z482" i="1"/>
  <c r="BN482" i="1"/>
  <c r="Z483" i="1"/>
  <c r="BN483" i="1"/>
  <c r="Z492" i="1"/>
  <c r="BN492" i="1"/>
  <c r="BP492" i="1"/>
  <c r="Z493" i="1"/>
  <c r="BN493" i="1"/>
  <c r="Z503" i="1"/>
  <c r="Z504" i="1" s="1"/>
  <c r="BN503" i="1"/>
  <c r="BP503" i="1"/>
  <c r="Y504" i="1"/>
  <c r="Z137" i="1" l="1"/>
  <c r="Z478" i="1"/>
  <c r="Z469" i="1"/>
  <c r="Z489" i="1"/>
  <c r="Z203" i="1"/>
  <c r="Z65" i="1"/>
  <c r="Z484" i="1"/>
  <c r="Z463" i="1"/>
  <c r="Z401" i="1"/>
  <c r="Z382" i="1"/>
  <c r="Z373" i="1"/>
  <c r="Z453" i="1"/>
  <c r="Z418" i="1"/>
  <c r="Z313" i="1"/>
  <c r="Z247" i="1"/>
  <c r="Z171" i="1"/>
  <c r="Z85" i="1"/>
  <c r="Z32" i="1"/>
  <c r="Y510" i="1"/>
  <c r="Y507" i="1"/>
  <c r="Z494" i="1"/>
  <c r="Z447" i="1"/>
  <c r="Z356" i="1"/>
  <c r="Z351" i="1"/>
  <c r="Z339" i="1"/>
  <c r="Z332" i="1"/>
  <c r="Z326" i="1"/>
  <c r="Z264" i="1"/>
  <c r="Z256" i="1"/>
  <c r="Z231" i="1"/>
  <c r="Z220" i="1"/>
  <c r="Z215" i="1"/>
  <c r="Z80" i="1"/>
  <c r="Y508" i="1"/>
  <c r="Z58" i="1"/>
  <c r="Z44" i="1"/>
  <c r="Y506" i="1"/>
  <c r="Z511" i="1" l="1"/>
  <c r="Y509" i="1"/>
</calcChain>
</file>

<file path=xl/sharedStrings.xml><?xml version="1.0" encoding="utf-8"?>
<sst xmlns="http://schemas.openxmlformats.org/spreadsheetml/2006/main" count="2250" uniqueCount="810">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</sst>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45877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Пятница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0.375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320</v>
      </c>
      <c r="Y42" s="560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80</v>
      </c>
      <c r="Y44" s="561">
        <f>IFERROR(Y41/H41,"0")+IFERROR(Y42/H42,"0")+IFERROR(Y43/H43,"0")</f>
        <v>80</v>
      </c>
      <c r="Z44" s="561">
        <f>IFERROR(IF(Z41="",0,Z41),"0")+IFERROR(IF(Z42="",0,Z42),"0")+IFERROR(IF(Z43="",0,Z43),"0")</f>
        <v>0.72160000000000002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320</v>
      </c>
      <c r="Y45" s="561">
        <f>IFERROR(SUM(Y41:Y43),"0")</f>
        <v>320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1350</v>
      </c>
      <c r="Y57" s="560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300</v>
      </c>
      <c r="Y58" s="561">
        <f>IFERROR(Y52/H52,"0")+IFERROR(Y53/H53,"0")+IFERROR(Y54/H54,"0")+IFERROR(Y55/H55,"0")+IFERROR(Y56/H56,"0")+IFERROR(Y57/H57,"0")</f>
        <v>300</v>
      </c>
      <c r="Z58" s="561">
        <f>IFERROR(IF(Z52="",0,Z52),"0")+IFERROR(IF(Z53="",0,Z53),"0")+IFERROR(IF(Z54="",0,Z54),"0")+IFERROR(IF(Z55="",0,Z55),"0")+IFERROR(IF(Z56="",0,Z56),"0")+IFERROR(IF(Z57="",0,Z57),"0")</f>
        <v>2.706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1350</v>
      </c>
      <c r="Y59" s="561">
        <f>IFERROR(SUM(Y52:Y57),"0")</f>
        <v>1350</v>
      </c>
      <c r="Z59" s="37"/>
      <c r="AA59" s="562"/>
      <c r="AB59" s="562"/>
      <c r="AC59" s="562"/>
    </row>
    <row r="60" spans="1:68" ht="14.25" hidden="1" customHeight="1" x14ac:dyDescent="0.25">
      <c r="A60" s="578" t="s">
        <v>139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174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181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900</v>
      </c>
      <c r="Y91" s="560">
        <f>IFERROR(IF(X91="",0,CEILING((X91/$H91),1)*$H91),"")</f>
        <v>900</v>
      </c>
      <c r="Z91" s="36">
        <f>IFERROR(IF(Y91=0,"",ROUNDUP(Y91/H91,0)*0.00902),"")</f>
        <v>1.804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942</v>
      </c>
      <c r="BN91" s="64">
        <f>IFERROR(Y91*I91/H91,"0")</f>
        <v>942</v>
      </c>
      <c r="BO91" s="64">
        <f>IFERROR(1/J91*(X91/H91),"0")</f>
        <v>1.5151515151515151</v>
      </c>
      <c r="BP91" s="64">
        <f>IFERROR(1/J91*(Y91/H91),"0")</f>
        <v>1.5151515151515151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200</v>
      </c>
      <c r="Y92" s="561">
        <f>IFERROR(Y89/H89,"0")+IFERROR(Y90/H90,"0")+IFERROR(Y91/H91,"0")</f>
        <v>200</v>
      </c>
      <c r="Z92" s="561">
        <f>IFERROR(IF(Z89="",0,Z89),"0")+IFERROR(IF(Z90="",0,Z90),"0")+IFERROR(IF(Z91="",0,Z91),"0")</f>
        <v>1.804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900</v>
      </c>
      <c r="Y93" s="561">
        <f>IFERROR(SUM(Y89:Y91),"0")</f>
        <v>900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203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900</v>
      </c>
      <c r="Y106" s="560">
        <f>IFERROR(IF(X106="",0,CEILING((X106/$H106),1)*$H106),"")</f>
        <v>900</v>
      </c>
      <c r="Z106" s="36">
        <f>IFERROR(IF(Y106=0,"",ROUNDUP(Y106/H106,0)*0.00902),"")</f>
        <v>1.804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942</v>
      </c>
      <c r="BN106" s="64">
        <f>IFERROR(Y106*I106/H106,"0")</f>
        <v>942</v>
      </c>
      <c r="BO106" s="64">
        <f>IFERROR(1/J106*(X106/H106),"0")</f>
        <v>1.5151515151515151</v>
      </c>
      <c r="BP106" s="64">
        <f>IFERROR(1/J106*(Y106/H106),"0")</f>
        <v>1.5151515151515151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200</v>
      </c>
      <c r="Y108" s="561">
        <f>IFERROR(Y104/H104,"0")+IFERROR(Y105/H105,"0")+IFERROR(Y106/H106,"0")+IFERROR(Y107/H107,"0")</f>
        <v>200</v>
      </c>
      <c r="Z108" s="561">
        <f>IFERROR(IF(Z104="",0,Z104),"0")+IFERROR(IF(Z105="",0,Z105),"0")+IFERROR(IF(Z106="",0,Z106),"0")+IFERROR(IF(Z107="",0,Z107),"0")</f>
        <v>1.804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900</v>
      </c>
      <c r="Y109" s="561">
        <f>IFERROR(SUM(Y104:Y107),"0")</f>
        <v>900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139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1350</v>
      </c>
      <c r="Y119" s="560">
        <f>IFERROR(IF(X119="",0,CEILING((X119/$H119),1)*$H119),"")</f>
        <v>1350</v>
      </c>
      <c r="Z119" s="36">
        <f>IFERROR(IF(Y119=0,"",ROUNDUP(Y119/H119,0)*0.00651),"")</f>
        <v>3.2549999999999999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1475.9999999999998</v>
      </c>
      <c r="BN119" s="64">
        <f>IFERROR(Y119*I119/H119,"0")</f>
        <v>1475.9999999999998</v>
      </c>
      <c r="BO119" s="64">
        <f>IFERROR(1/J119*(X119/H119),"0")</f>
        <v>2.7472527472527473</v>
      </c>
      <c r="BP119" s="64">
        <f>IFERROR(1/J119*(Y119/H119),"0")</f>
        <v>2.7472527472527473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499.99999999999994</v>
      </c>
      <c r="Y121" s="561">
        <f>IFERROR(Y117/H117,"0")+IFERROR(Y118/H118,"0")+IFERROR(Y119/H119,"0")+IFERROR(Y120/H120,"0")</f>
        <v>499.99999999999994</v>
      </c>
      <c r="Z121" s="561">
        <f>IFERROR(IF(Z117="",0,Z117),"0")+IFERROR(IF(Z118="",0,Z118),"0")+IFERROR(IF(Z119="",0,Z119),"0")+IFERROR(IF(Z120="",0,Z120),"0")</f>
        <v>3.2549999999999999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1350</v>
      </c>
      <c r="Y122" s="561">
        <f>IFERROR(SUM(Y117:Y120),"0")</f>
        <v>1350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174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236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260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261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139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298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301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139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300.60000000000002</v>
      </c>
      <c r="Y199" s="560">
        <f t="shared" si="21"/>
        <v>300.60000000000002</v>
      </c>
      <c r="Z199" s="36">
        <f>IFERROR(IF(Y199=0,"",ROUNDUP(Y199/H199,0)*0.00502),"")</f>
        <v>0.83833999999999997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322.31</v>
      </c>
      <c r="BN199" s="64">
        <f t="shared" si="23"/>
        <v>322.31</v>
      </c>
      <c r="BO199" s="64">
        <f t="shared" si="24"/>
        <v>0.71367521367521369</v>
      </c>
      <c r="BP199" s="64">
        <f t="shared" si="25"/>
        <v>0.71367521367521369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90</v>
      </c>
      <c r="Y201" s="560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217</v>
      </c>
      <c r="Y203" s="561">
        <f>IFERROR(Y195/H195,"0")+IFERROR(Y196/H196,"0")+IFERROR(Y197/H197,"0")+IFERROR(Y198/H198,"0")+IFERROR(Y199/H199,"0")+IFERROR(Y200/H200,"0")+IFERROR(Y201/H201,"0")+IFERROR(Y202/H202,"0")</f>
        <v>217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1.08934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390.6</v>
      </c>
      <c r="Y204" s="561">
        <f>IFERROR(SUM(Y195:Y202),"0")</f>
        <v>390.6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801.6</v>
      </c>
      <c r="Y209" s="560">
        <f t="shared" si="26"/>
        <v>801.6</v>
      </c>
      <c r="Z209" s="36">
        <f t="shared" ref="Z209:Z214" si="31">IFERROR(IF(Y209=0,"",ROUNDUP(Y209/H209,0)*0.00651),"")</f>
        <v>2.1743399999999999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891.78</v>
      </c>
      <c r="BN209" s="64">
        <f t="shared" si="28"/>
        <v>891.78</v>
      </c>
      <c r="BO209" s="64">
        <f t="shared" si="29"/>
        <v>1.8351648351648353</v>
      </c>
      <c r="BP209" s="64">
        <f t="shared" si="30"/>
        <v>1.8351648351648353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600</v>
      </c>
      <c r="Y211" s="560">
        <f t="shared" si="26"/>
        <v>600</v>
      </c>
      <c r="Z211" s="36">
        <f t="shared" si="31"/>
        <v>1.6274999999999999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663</v>
      </c>
      <c r="BN211" s="64">
        <f t="shared" si="28"/>
        <v>663</v>
      </c>
      <c r="BO211" s="64">
        <f t="shared" si="29"/>
        <v>1.3736263736263736</v>
      </c>
      <c r="BP211" s="64">
        <f t="shared" si="30"/>
        <v>1.3736263736263736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584</v>
      </c>
      <c r="Y215" s="561">
        <f>IFERROR(Y206/H206,"0")+IFERROR(Y207/H207,"0")+IFERROR(Y208/H208,"0")+IFERROR(Y209/H209,"0")+IFERROR(Y210/H210,"0")+IFERROR(Y211/H211,"0")+IFERROR(Y212/H212,"0")+IFERROR(Y213/H213,"0")+IFERROR(Y214/H214,"0")</f>
        <v>584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3.8018399999999999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1401.6</v>
      </c>
      <c r="Y216" s="561">
        <f>IFERROR(SUM(Y206:Y214),"0")</f>
        <v>1401.6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174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362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139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384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2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389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402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418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174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hidden="1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1050</v>
      </c>
      <c r="Y337" s="560">
        <f>IFERROR(IF(X337="",0,CEILING((X337/$H337),1)*$H337),"")</f>
        <v>1050</v>
      </c>
      <c r="Z337" s="36">
        <f>IFERROR(IF(Y337=0,"",ROUNDUP(Y337/H337,0)*0.00651),"")</f>
        <v>3.2549999999999999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1176</v>
      </c>
      <c r="BN337" s="64">
        <f>IFERROR(Y337*I337/H337,"0")</f>
        <v>1176</v>
      </c>
      <c r="BO337" s="64">
        <f>IFERROR(1/J337*(X337/H337),"0")</f>
        <v>2.7472527472527473</v>
      </c>
      <c r="BP337" s="64">
        <f>IFERROR(1/J337*(Y337/H337),"0")</f>
        <v>2.7472527472527473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701.4</v>
      </c>
      <c r="Y338" s="560">
        <f>IFERROR(IF(X338="",0,CEILING((X338/$H338),1)*$H338),"")</f>
        <v>701.4</v>
      </c>
      <c r="Z338" s="36">
        <f>IFERROR(IF(Y338=0,"",ROUNDUP(Y338/H338,0)*0.00651),"")</f>
        <v>2.1743399999999999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781.56</v>
      </c>
      <c r="BN338" s="64">
        <f>IFERROR(Y338*I338/H338,"0")</f>
        <v>781.56</v>
      </c>
      <c r="BO338" s="64">
        <f>IFERROR(1/J338*(X338/H338),"0")</f>
        <v>1.8351648351648353</v>
      </c>
      <c r="BP338" s="64">
        <f>IFERROR(1/J338*(Y338/H338),"0")</f>
        <v>1.8351648351648353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834</v>
      </c>
      <c r="Y339" s="561">
        <f>IFERROR(Y336/H336,"0")+IFERROR(Y337/H337,"0")+IFERROR(Y338/H338,"0")</f>
        <v>834</v>
      </c>
      <c r="Z339" s="561">
        <f>IFERROR(IF(Z336="",0,Z336),"0")+IFERROR(IF(Z337="",0,Z337),"0")+IFERROR(IF(Z338="",0,Z338),"0")</f>
        <v>5.4293399999999998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1751.4</v>
      </c>
      <c r="Y340" s="561">
        <f>IFERROR(SUM(Y336:Y338),"0")</f>
        <v>1751.4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hidden="1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hidden="1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0</v>
      </c>
      <c r="Y351" s="561">
        <f>IFERROR(Y344/H344,"0")+IFERROR(Y345/H345,"0")+IFERROR(Y346/H346,"0")+IFERROR(Y347/H347,"0")+IFERROR(Y348/H348,"0")+IFERROR(Y349/H349,"0")+IFERROR(Y350/H350,"0")</f>
        <v>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2"/>
      <c r="AB351" s="562"/>
      <c r="AC351" s="562"/>
    </row>
    <row r="352" spans="1:68" hidden="1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0</v>
      </c>
      <c r="Y352" s="561">
        <f>IFERROR(SUM(Y344:Y350),"0")</f>
        <v>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139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105</v>
      </c>
      <c r="Y354" s="560">
        <f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108.36</v>
      </c>
      <c r="BN354" s="64">
        <f>IFERROR(Y354*I354/H354,"0")</f>
        <v>108.36</v>
      </c>
      <c r="BO354" s="64">
        <f>IFERROR(1/J354*(X354/H354),"0")</f>
        <v>0.14583333333333331</v>
      </c>
      <c r="BP354" s="64">
        <f>IFERROR(1/J354*(Y354/H354),"0")</f>
        <v>0.14583333333333331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7</v>
      </c>
      <c r="Y356" s="561">
        <f>IFERROR(Y354/H354,"0")+IFERROR(Y355/H355,"0")</f>
        <v>7</v>
      </c>
      <c r="Z356" s="561">
        <f>IFERROR(IF(Z354="",0,Z354),"0")+IFERROR(IF(Z355="",0,Z355),"0")</f>
        <v>0.15225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105</v>
      </c>
      <c r="Y357" s="561">
        <f>IFERROR(SUM(Y354:Y355),"0")</f>
        <v>105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174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174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139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139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hidden="1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hidden="1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139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174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139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8468.6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8468.6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9147.81</v>
      </c>
      <c r="Y507" s="561">
        <f>IFERROR(SUM(BN22:BN503),"0")</f>
        <v>9147.81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9597.81</v>
      </c>
      <c r="Y509" s="561">
        <f>GrossWeightTotalR+PalletQtyTotalR*25</f>
        <v>9597.81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2922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2922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20.763369999999998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260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431</v>
      </c>
      <c r="P514" s="583" t="s">
        <v>441</v>
      </c>
      <c r="Q514" s="583" t="s">
        <v>448</v>
      </c>
      <c r="R514" s="583" t="s">
        <v>453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16" s="46">
        <f>IFERROR(Y89*1,"0")+IFERROR(Y90*1,"0")+IFERROR(Y91*1,"0")+IFERROR(Y95*1,"0")+IFERROR(Y96*1,"0")+IFERROR(Y97*1,"0")+IFERROR(Y98*1,"0")+IFERROR(Y99*1,"0")</f>
        <v>900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2250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1792.2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1751.4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nECH5wpwbTX/dhEV8XHaOjSnlIg+DJiu8VMuZycyh28FqomzpA45mZxRhjQ09FreOXzMbd66XxFcewQIYjYhRQ==" saltValue="EA/RUvJv1J5L3rzJ5gfB9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350,00"/>
        <filter val="1 401,60"/>
        <filter val="1 751,40"/>
        <filter val="105,00"/>
        <filter val="18"/>
        <filter val="2 922,00"/>
        <filter val="200,00"/>
        <filter val="217,00"/>
        <filter val="300,00"/>
        <filter val="300,60"/>
        <filter val="320,00"/>
        <filter val="390,60"/>
        <filter val="500,00"/>
        <filter val="584,00"/>
        <filter val="600,00"/>
        <filter val="7,00"/>
        <filter val="701,40"/>
        <filter val="8 468,60"/>
        <filter val="80,00"/>
        <filter val="801,60"/>
        <filter val="834,00"/>
        <filter val="9 147,81"/>
        <filter val="9 597,81"/>
        <filter val="90,00"/>
        <filter val="900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ch4JZxIicI+K1Sbh1zHzq6vEKMY8P35sYzNEpzxdyHM5vTKvo88kcSNO/6+zXXkzj2Ur25cvg4jCY0dM84ySdQ==" saltValue="42DuXdXLV2G3XWt8yHlI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