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41388A-FAAA-4EB7-82AB-F91B8838D9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Y66" i="1"/>
  <c r="Z75" i="1"/>
  <c r="BN75" i="1"/>
  <c r="Y80" i="1"/>
  <c r="Z79" i="1"/>
  <c r="BN79" i="1"/>
  <c r="Z90" i="1"/>
  <c r="BN90" i="1"/>
  <c r="Z95" i="1"/>
  <c r="BN95" i="1"/>
  <c r="BP95" i="1"/>
  <c r="Z99" i="1"/>
  <c r="BN99" i="1"/>
  <c r="Y108" i="1"/>
  <c r="Z106" i="1"/>
  <c r="BN106" i="1"/>
  <c r="F51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Y37" i="1"/>
  <c r="D516" i="1"/>
  <c r="Y59" i="1"/>
  <c r="BP84" i="1"/>
  <c r="BN84" i="1"/>
  <c r="Z84" i="1"/>
  <c r="Z85" i="1" s="1"/>
  <c r="E516" i="1"/>
  <c r="Y92" i="1"/>
  <c r="BP89" i="1"/>
  <c r="BN89" i="1"/>
  <c r="Z89" i="1"/>
  <c r="BP98" i="1"/>
  <c r="BN98" i="1"/>
  <c r="Z98" i="1"/>
  <c r="Y109" i="1"/>
  <c r="BP136" i="1"/>
  <c r="BN136" i="1"/>
  <c r="Z136" i="1"/>
  <c r="Z137" i="1" s="1"/>
  <c r="Y143" i="1"/>
  <c r="BP140" i="1"/>
  <c r="BN140" i="1"/>
  <c r="Z140" i="1"/>
  <c r="BP163" i="1"/>
  <c r="BN163" i="1"/>
  <c r="Z163" i="1"/>
  <c r="BP167" i="1"/>
  <c r="BN167" i="1"/>
  <c r="Z167" i="1"/>
  <c r="BP175" i="1"/>
  <c r="BN175" i="1"/>
  <c r="Z175" i="1"/>
  <c r="Z177" i="1" s="1"/>
  <c r="BP196" i="1"/>
  <c r="BN196" i="1"/>
  <c r="Z196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H9" i="1"/>
  <c r="A10" i="1"/>
  <c r="Y33" i="1"/>
  <c r="Y45" i="1"/>
  <c r="Y49" i="1"/>
  <c r="Y58" i="1"/>
  <c r="BP64" i="1"/>
  <c r="BN64" i="1"/>
  <c r="Z64" i="1"/>
  <c r="Y71" i="1"/>
  <c r="BP68" i="1"/>
  <c r="BN68" i="1"/>
  <c r="Z68" i="1"/>
  <c r="BP76" i="1"/>
  <c r="BN76" i="1"/>
  <c r="Z76" i="1"/>
  <c r="Y86" i="1"/>
  <c r="BP107" i="1"/>
  <c r="BN107" i="1"/>
  <c r="Z107" i="1"/>
  <c r="Y114" i="1"/>
  <c r="BP111" i="1"/>
  <c r="BN111" i="1"/>
  <c r="Z111" i="1"/>
  <c r="BP119" i="1"/>
  <c r="BN119" i="1"/>
  <c r="Z119" i="1"/>
  <c r="Y138" i="1"/>
  <c r="Y171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BP261" i="1"/>
  <c r="BN261" i="1"/>
  <c r="Z261" i="1"/>
  <c r="Z264" i="1" s="1"/>
  <c r="Y264" i="1"/>
  <c r="Z339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121" i="1"/>
  <c r="Z108" i="1"/>
  <c r="Z100" i="1"/>
  <c r="Z32" i="1"/>
  <c r="Z142" i="1"/>
  <c r="Z469" i="1"/>
  <c r="Z453" i="1"/>
  <c r="Z447" i="1"/>
  <c r="Z418" i="1"/>
  <c r="Y508" i="1"/>
  <c r="Z351" i="1"/>
  <c r="Y510" i="1"/>
  <c r="Z80" i="1"/>
  <c r="Z44" i="1"/>
  <c r="Y507" i="1"/>
  <c r="Z231" i="1"/>
  <c r="Z71" i="1"/>
  <c r="Z295" i="1"/>
  <c r="Z203" i="1"/>
  <c r="Z171" i="1"/>
  <c r="Z215" i="1"/>
  <c r="Y506" i="1"/>
  <c r="Z305" i="1"/>
  <c r="Z494" i="1"/>
  <c r="Z484" i="1"/>
  <c r="Z463" i="1"/>
  <c r="Z401" i="1"/>
  <c r="Z247" i="1"/>
  <c r="Z58" i="1"/>
  <c r="X509" i="1"/>
  <c r="Z114" i="1"/>
  <c r="Z92" i="1"/>
  <c r="Z511" i="1" l="1"/>
  <c r="Y509" i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<sst xmlns="http://schemas.openxmlformats.org/spreadsheetml/2006/main" count="2252" uniqueCount="810">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</sst>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45877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Пятница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0.41666666666666669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40</v>
      </c>
      <c r="Y44" s="561">
        <f>IFERROR(Y41/H41,"0")+IFERROR(Y42/H42,"0")+IFERROR(Y43/H43,"0")</f>
        <v>40</v>
      </c>
      <c r="Z44" s="561">
        <f>IFERROR(IF(Z41="",0,Z41),"0")+IFERROR(IF(Z42="",0,Z42),"0")+IFERROR(IF(Z43="",0,Z43),"0")</f>
        <v>0.36080000000000001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160</v>
      </c>
      <c r="Y45" s="561">
        <f>IFERROR(SUM(Y41:Y43),"0")</f>
        <v>160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50</v>
      </c>
      <c r="Y58" s="561">
        <f>IFERROR(Y52/H52,"0")+IFERROR(Y53/H53,"0")+IFERROR(Y54/H54,"0")+IFERROR(Y55/H55,"0")+IFERROR(Y56/H56,"0")+IFERROR(Y57/H57,"0")</f>
        <v>50</v>
      </c>
      <c r="Z58" s="561">
        <f>IFERROR(IF(Z52="",0,Z52),"0")+IFERROR(IF(Z53="",0,Z53),"0")+IFERROR(IF(Z54="",0,Z54),"0")+IFERROR(IF(Z55="",0,Z55),"0")+IFERROR(IF(Z56="",0,Z56),"0")+IFERROR(IF(Z57="",0,Z57),"0")</f>
        <v>0.45100000000000001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225</v>
      </c>
      <c r="Y59" s="561">
        <f>IFERROR(SUM(Y52:Y57),"0")</f>
        <v>225</v>
      </c>
      <c r="Z59" s="37"/>
      <c r="AA59" s="562"/>
      <c r="AB59" s="562"/>
      <c r="AC59" s="562"/>
    </row>
    <row r="60" spans="1:68" ht="14.25" hidden="1" customHeight="1" x14ac:dyDescent="0.25">
      <c r="A60" s="578" t="s">
        <v>137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172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40</v>
      </c>
      <c r="Y83" s="560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5.1282051282051286</v>
      </c>
      <c r="Y85" s="561">
        <f>IFERROR(Y83/H83,"0")+IFERROR(Y84/H84,"0")</f>
        <v>6</v>
      </c>
      <c r="Z85" s="561">
        <f>IFERROR(IF(Z83="",0,Z83),"0")+IFERROR(IF(Z84="",0,Z84),"0")</f>
        <v>0.11388000000000001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40</v>
      </c>
      <c r="Y86" s="561">
        <f>IFERROR(SUM(Y83:Y84),"0")</f>
        <v>46.8</v>
      </c>
      <c r="Z86" s="37"/>
      <c r="AA86" s="562"/>
      <c r="AB86" s="562"/>
      <c r="AC86" s="562"/>
    </row>
    <row r="87" spans="1:68" ht="16.5" hidden="1" customHeight="1" x14ac:dyDescent="0.25">
      <c r="A87" s="563" t="s">
        <v>179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500</v>
      </c>
      <c r="Y89" s="56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495</v>
      </c>
      <c r="Y91" s="560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156.2962962962963</v>
      </c>
      <c r="Y92" s="561">
        <f>IFERROR(Y89/H89,"0")+IFERROR(Y90/H90,"0")+IFERROR(Y91/H91,"0")</f>
        <v>157</v>
      </c>
      <c r="Z92" s="561">
        <f>IFERROR(IF(Z89="",0,Z89),"0")+IFERROR(IF(Z90="",0,Z90),"0")+IFERROR(IF(Z91="",0,Z91),"0")</f>
        <v>1.8842599999999998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995</v>
      </c>
      <c r="Y93" s="561">
        <f>IFERROR(SUM(Y89:Y91),"0")</f>
        <v>1002.6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400</v>
      </c>
      <c r="Y95" s="560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810</v>
      </c>
      <c r="Y98" s="560">
        <f>IFERROR(IF(X98="",0,CEILING((X98/$H98),1)*$H98),"")</f>
        <v>810</v>
      </c>
      <c r="Z98" s="36">
        <f>IFERROR(IF(Y98=0,"",ROUNDUP(Y98/H98,0)*0.00651),"")</f>
        <v>1.9530000000000001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885.59999999999991</v>
      </c>
      <c r="BN98" s="64">
        <f>IFERROR(Y98*I98/H98,"0")</f>
        <v>885.59999999999991</v>
      </c>
      <c r="BO98" s="64">
        <f>IFERROR(1/J98*(X98/H98),"0")</f>
        <v>1.6483516483516485</v>
      </c>
      <c r="BP98" s="64">
        <f>IFERROR(1/J98*(Y98/H98),"0")</f>
        <v>1.6483516483516485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349.38271604938274</v>
      </c>
      <c r="Y100" s="561">
        <f>IFERROR(Y95/H95,"0")+IFERROR(Y96/H96,"0")+IFERROR(Y97/H97,"0")+IFERROR(Y98/H98,"0")+IFERROR(Y99/H99,"0")</f>
        <v>350</v>
      </c>
      <c r="Z100" s="561">
        <f>IFERROR(IF(Z95="",0,Z95),"0")+IFERROR(IF(Z96="",0,Z96),"0")+IFERROR(IF(Z97="",0,Z97),"0")+IFERROR(IF(Z98="",0,Z98),"0")+IFERROR(IF(Z99="",0,Z99),"0")</f>
        <v>2.9020000000000001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1210</v>
      </c>
      <c r="Y101" s="561">
        <f>IFERROR(SUM(Y95:Y99),"0")</f>
        <v>1215</v>
      </c>
      <c r="Z101" s="37"/>
      <c r="AA101" s="562"/>
      <c r="AB101" s="562"/>
      <c r="AC101" s="562"/>
    </row>
    <row r="102" spans="1:68" ht="16.5" hidden="1" customHeight="1" x14ac:dyDescent="0.25">
      <c r="A102" s="563" t="s">
        <v>201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137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800</v>
      </c>
      <c r="Y117" s="560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495</v>
      </c>
      <c r="Y119" s="560">
        <f>IFERROR(IF(X119="",0,CEILING((X119/$H119),1)*$H119),"")</f>
        <v>496.8</v>
      </c>
      <c r="Z119" s="36">
        <f>IFERROR(IF(Y119=0,"",ROUNDUP(Y119/H119,0)*0.00651),"")</f>
        <v>1.19784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541.19999999999993</v>
      </c>
      <c r="BN119" s="64">
        <f>IFERROR(Y119*I119/H119,"0")</f>
        <v>543.16800000000001</v>
      </c>
      <c r="BO119" s="64">
        <f>IFERROR(1/J119*(X119/H119),"0")</f>
        <v>1.0073260073260073</v>
      </c>
      <c r="BP119" s="64">
        <f>IFERROR(1/J119*(Y119/H119),"0")</f>
        <v>1.0109890109890112</v>
      </c>
    </row>
    <row r="120" spans="1:68" ht="16.5" hidden="1" customHeight="1" x14ac:dyDescent="0.25">
      <c r="A120" s="54" t="s">
        <v>225</v>
      </c>
      <c r="B120" s="54" t="s">
        <v>226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282.09876543209873</v>
      </c>
      <c r="Y121" s="561">
        <f>IFERROR(Y117/H117,"0")+IFERROR(Y118/H118,"0")+IFERROR(Y119/H119,"0")+IFERROR(Y120/H120,"0")</f>
        <v>283</v>
      </c>
      <c r="Z121" s="561">
        <f>IFERROR(IF(Z117="",0,Z117),"0")+IFERROR(IF(Z118="",0,Z118),"0")+IFERROR(IF(Z119="",0,Z119),"0")+IFERROR(IF(Z120="",0,Z120),"0")</f>
        <v>3.0768599999999999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1295</v>
      </c>
      <c r="Y122" s="561">
        <f>IFERROR(SUM(Y117:Y120),"0")</f>
        <v>1298.7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16.5</v>
      </c>
      <c r="Y125" s="56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8.3333333333333339</v>
      </c>
      <c r="Y126" s="561">
        <f>IFERROR(Y124/H124,"0")+IFERROR(Y125/H125,"0")</f>
        <v>9</v>
      </c>
      <c r="Z126" s="561">
        <f>IFERROR(IF(Z124="",0,Z124),"0")+IFERROR(IF(Z125="",0,Z125),"0")</f>
        <v>5.8590000000000003E-2</v>
      </c>
      <c r="AA126" s="562"/>
      <c r="AB126" s="562"/>
      <c r="AC126" s="562"/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16.5</v>
      </c>
      <c r="Y127" s="561">
        <f>IFERROR(SUM(Y124:Y125),"0")</f>
        <v>17.82</v>
      </c>
      <c r="Z127" s="37"/>
      <c r="AA127" s="562"/>
      <c r="AB127" s="562"/>
      <c r="AC127" s="562"/>
    </row>
    <row r="128" spans="1:68" ht="16.5" hidden="1" customHeight="1" x14ac:dyDescent="0.25">
      <c r="A128" s="563" t="s">
        <v>234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120</v>
      </c>
      <c r="Y131" s="560">
        <f>IFERROR(IF(X131="",0,CEILING((X131/$H131),1)*$H131),"")</f>
        <v>121.60000000000001</v>
      </c>
      <c r="Z131" s="36">
        <f>IFERROR(IF(Y131=0,"",ROUNDUP(Y131/H131,0)*0.00651),"")</f>
        <v>0.24738000000000002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126.74999999999999</v>
      </c>
      <c r="BN131" s="64">
        <f>IFERROR(Y131*I131/H131,"0")</f>
        <v>128.44</v>
      </c>
      <c r="BO131" s="64">
        <f>IFERROR(1/J131*(X131/H131),"0")</f>
        <v>0.20604395604395606</v>
      </c>
      <c r="BP131" s="64">
        <f>IFERROR(1/J131*(Y131/H131),"0")</f>
        <v>0.2087912087912088</v>
      </c>
    </row>
    <row r="132" spans="1:68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37.5</v>
      </c>
      <c r="Y132" s="561">
        <f>IFERROR(Y130/H130,"0")+IFERROR(Y131/H131,"0")</f>
        <v>38</v>
      </c>
      <c r="Z132" s="561">
        <f>IFERROR(IF(Z130="",0,Z130),"0")+IFERROR(IF(Z131="",0,Z131),"0")</f>
        <v>0.24738000000000002</v>
      </c>
      <c r="AA132" s="562"/>
      <c r="AB132" s="562"/>
      <c r="AC132" s="562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120</v>
      </c>
      <c r="Y133" s="561">
        <f>IFERROR(SUM(Y130:Y131),"0")</f>
        <v>121.60000000000001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258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259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137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250</v>
      </c>
      <c r="Y162" s="560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50</v>
      </c>
      <c r="Y164" s="560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175</v>
      </c>
      <c r="Y165" s="560">
        <f t="shared" si="16"/>
        <v>176.4</v>
      </c>
      <c r="Z165" s="36">
        <f>IFERROR(IF(Y165=0,"",ROUNDUP(Y165/H165,0)*0.00502),"")</f>
        <v>0.42168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185.83333333333331</v>
      </c>
      <c r="BN165" s="64">
        <f t="shared" si="18"/>
        <v>187.32</v>
      </c>
      <c r="BO165" s="64">
        <f t="shared" si="19"/>
        <v>0.35612535612535612</v>
      </c>
      <c r="BP165" s="64">
        <f t="shared" si="20"/>
        <v>0.35897435897435903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140</v>
      </c>
      <c r="Y166" s="560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148.66666666666666</v>
      </c>
      <c r="BN166" s="64">
        <f t="shared" si="18"/>
        <v>149.41</v>
      </c>
      <c r="BO166" s="64">
        <f t="shared" si="19"/>
        <v>0.28490028490028491</v>
      </c>
      <c r="BP166" s="64">
        <f t="shared" si="20"/>
        <v>0.28632478632478636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245</v>
      </c>
      <c r="Y168" s="560">
        <f t="shared" si="16"/>
        <v>245.70000000000002</v>
      </c>
      <c r="Z168" s="36">
        <f>IFERROR(IF(Y168=0,"",ROUNDUP(Y168/H168,0)*0.00502),"")</f>
        <v>0.58733999999999997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256.66666666666663</v>
      </c>
      <c r="BN168" s="64">
        <f t="shared" si="18"/>
        <v>257.40000000000003</v>
      </c>
      <c r="BO168" s="64">
        <f t="shared" si="19"/>
        <v>0.4985754985754986</v>
      </c>
      <c r="BP168" s="64">
        <f t="shared" si="20"/>
        <v>0.5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338.09523809523807</v>
      </c>
      <c r="Y171" s="561">
        <f>IFERROR(Y162/H162,"0")+IFERROR(Y163/H163,"0")+IFERROR(Y164/H164,"0")+IFERROR(Y165/H165,"0")+IFERROR(Y166/H166,"0")+IFERROR(Y167/H167,"0")+IFERROR(Y168/H168,"0")+IFERROR(Y169/H169,"0")+IFERROR(Y170/H170,"0")</f>
        <v>340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1.9948000000000001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860</v>
      </c>
      <c r="Y172" s="561">
        <f>IFERROR(SUM(Y162:Y170),"0")</f>
        <v>865.2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13.888888888888889</v>
      </c>
      <c r="Y177" s="561">
        <f>IFERROR(Y174/H174,"0")+IFERROR(Y175/H175,"0")+IFERROR(Y176/H176,"0")</f>
        <v>15</v>
      </c>
      <c r="Z177" s="561">
        <f>IFERROR(IF(Z174="",0,Z174),"0")+IFERROR(IF(Z175="",0,Z175),"0")+IFERROR(IF(Z176="",0,Z176),"0")</f>
        <v>8.8499999999999995E-2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17.5</v>
      </c>
      <c r="Y178" s="561">
        <f>IFERROR(SUM(Y174:Y176),"0")</f>
        <v>18.899999999999999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296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hidden="1" customHeight="1" x14ac:dyDescent="0.25">
      <c r="A183" s="563" t="s">
        <v>299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137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310</v>
      </c>
      <c r="B195" s="54" t="s">
        <v>311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200</v>
      </c>
      <c r="Y197" s="56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80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30</v>
      </c>
      <c r="Y200" s="560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45</v>
      </c>
      <c r="Y201" s="560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45</v>
      </c>
      <c r="Y202" s="560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168.51851851851853</v>
      </c>
      <c r="Y203" s="561">
        <f>IFERROR(Y195/H195,"0")+IFERROR(Y196/H196,"0")+IFERROR(Y197/H197,"0")+IFERROR(Y198/H198,"0")+IFERROR(Y199/H199,"0")+IFERROR(Y200/H200,"0")+IFERROR(Y201/H201,"0")+IFERROR(Y202/H202,"0")</f>
        <v>170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1.0653999999999999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490</v>
      </c>
      <c r="Y204" s="561">
        <f>IFERROR(SUM(Y195:Y202),"0")</f>
        <v>496.80000000000007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320</v>
      </c>
      <c r="Y209" s="560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440</v>
      </c>
      <c r="Y211" s="560">
        <f t="shared" si="26"/>
        <v>441.59999999999997</v>
      </c>
      <c r="Z211" s="36">
        <f t="shared" si="31"/>
        <v>1.19784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340</v>
      </c>
      <c r="Y214" s="560">
        <f t="shared" si="26"/>
        <v>340.8</v>
      </c>
      <c r="Z214" s="36">
        <f t="shared" si="31"/>
        <v>0.92442000000000002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376.55</v>
      </c>
      <c r="BN214" s="64">
        <f t="shared" si="28"/>
        <v>377.43600000000004</v>
      </c>
      <c r="BO214" s="64">
        <f t="shared" si="29"/>
        <v>0.77838827838827851</v>
      </c>
      <c r="BP214" s="64">
        <f t="shared" si="30"/>
        <v>0.78021978021978033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541.66666666666674</v>
      </c>
      <c r="Y215" s="561">
        <f>IFERROR(Y206/H206,"0")+IFERROR(Y207/H207,"0")+IFERROR(Y208/H208,"0")+IFERROR(Y209/H209,"0")+IFERROR(Y210/H210,"0")+IFERROR(Y211/H211,"0")+IFERROR(Y212/H212,"0")+IFERROR(Y213/H213,"0")+IFERROR(Y214/H214,"0")</f>
        <v>544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3.5414400000000001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1300</v>
      </c>
      <c r="Y216" s="561">
        <f>IFERROR(SUM(Y206:Y214),"0")</f>
        <v>1305.5999999999999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172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32</v>
      </c>
      <c r="Y218" s="560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26.666666666666668</v>
      </c>
      <c r="Y220" s="561">
        <f>IFERROR(Y218/H218,"0")+IFERROR(Y219/H219,"0")</f>
        <v>28.000000000000004</v>
      </c>
      <c r="Z220" s="561">
        <f>IFERROR(IF(Z218="",0,Z218),"0")+IFERROR(IF(Z219="",0,Z219),"0")</f>
        <v>0.18228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64</v>
      </c>
      <c r="Y221" s="561">
        <f>IFERROR(SUM(Y218:Y219),"0")</f>
        <v>67.2</v>
      </c>
      <c r="Z221" s="37"/>
      <c r="AA221" s="562"/>
      <c r="AB221" s="562"/>
      <c r="AC221" s="562"/>
    </row>
    <row r="222" spans="1:68" ht="16.5" hidden="1" customHeight="1" x14ac:dyDescent="0.25">
      <c r="A222" s="563" t="s">
        <v>360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250</v>
      </c>
      <c r="Y226" s="560">
        <f t="shared" si="32"/>
        <v>255.2</v>
      </c>
      <c r="Z226" s="36">
        <f>IFERROR(IF(Y226=0,"",ROUNDUP(Y226/H226,0)*0.01898),"")</f>
        <v>0.41755999999999999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259.375</v>
      </c>
      <c r="BN226" s="64">
        <f t="shared" si="34"/>
        <v>264.77</v>
      </c>
      <c r="BO226" s="64">
        <f t="shared" si="35"/>
        <v>0.33674568965517243</v>
      </c>
      <c r="BP226" s="64">
        <f t="shared" si="36"/>
        <v>0.34375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32</v>
      </c>
      <c r="Y227" s="56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49.551724137931032</v>
      </c>
      <c r="Y231" s="561">
        <f>IFERROR(Y224/H224,"0")+IFERROR(Y225/H225,"0")+IFERROR(Y226/H226,"0")+IFERROR(Y227/H227,"0")+IFERROR(Y228/H228,"0")+IFERROR(Y229/H229,"0")+IFERROR(Y230/H230,"0")</f>
        <v>50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0.67012000000000005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362</v>
      </c>
      <c r="Y232" s="561">
        <f>IFERROR(SUM(Y224:Y230),"0")</f>
        <v>367.2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137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382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52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387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0.35</v>
      </c>
      <c r="Y243" s="560">
        <f>IFERROR(IF(X243="",0,CEILING((X243/$H243),1)*$H243),"")</f>
        <v>1.8</v>
      </c>
      <c r="Z243" s="36">
        <f>IFERROR(IF(Y243=0,"",ROUNDUP(Y243/H243,0)*0.0059),"")</f>
        <v>5.8999999999999999E-3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0.3840277777777778</v>
      </c>
      <c r="BN243" s="64">
        <f>IFERROR(Y243*I243/H243,"0")</f>
        <v>1.9750000000000001</v>
      </c>
      <c r="BO243" s="64">
        <f>IFERROR(1/J243*(X243/H243),"0")</f>
        <v>9.0020576131687223E-4</v>
      </c>
      <c r="BP243" s="64">
        <f>IFERROR(1/J243*(Y243/H243),"0")</f>
        <v>4.6296296296296294E-3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0.19444444444444442</v>
      </c>
      <c r="Y247" s="561">
        <f>IFERROR(Y242/H242,"0")+IFERROR(Y243/H243,"0")+IFERROR(Y244/H244,"0")+IFERROR(Y245/H245,"0")+IFERROR(Y246/H246,"0")</f>
        <v>1</v>
      </c>
      <c r="Z247" s="561">
        <f>IFERROR(IF(Z242="",0,Z242),"0")+IFERROR(IF(Z243="",0,Z243),"0")+IFERROR(IF(Z244="",0,Z244),"0")+IFERROR(IF(Z245="",0,Z245),"0")+IFERROR(IF(Z246="",0,Z246),"0")</f>
        <v>5.8999999999999999E-3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0.35</v>
      </c>
      <c r="Y248" s="561">
        <f>IFERROR(SUM(Y242:Y246),"0")</f>
        <v>1.8</v>
      </c>
      <c r="Z248" s="37"/>
      <c r="AA248" s="562"/>
      <c r="AB248" s="562"/>
      <c r="AC248" s="562"/>
    </row>
    <row r="249" spans="1:68" ht="16.5" hidden="1" customHeight="1" x14ac:dyDescent="0.25">
      <c r="A249" s="563" t="s">
        <v>400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416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429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140</v>
      </c>
      <c r="Y269" s="56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360</v>
      </c>
      <c r="Y270" s="560">
        <f>IFERROR(IF(X270="",0,CEILING((X270/$H270),1)*$H270),"")</f>
        <v>360</v>
      </c>
      <c r="Z270" s="36">
        <f>IFERROR(IF(Y270=0,"",ROUNDUP(Y270/H270,0)*0.00651),"")</f>
        <v>0.97650000000000003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387.00000000000006</v>
      </c>
      <c r="BN270" s="64">
        <f>IFERROR(Y270*I270/H270,"0")</f>
        <v>387.00000000000006</v>
      </c>
      <c r="BO270" s="64">
        <f>IFERROR(1/J270*(X270/H270),"0")</f>
        <v>0.82417582417582425</v>
      </c>
      <c r="BP270" s="64">
        <f>IFERROR(1/J270*(Y270/H270),"0")</f>
        <v>0.82417582417582425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208.33333333333334</v>
      </c>
      <c r="Y271" s="561">
        <f>IFERROR(Y268/H268,"0")+IFERROR(Y269/H269,"0")+IFERROR(Y270/H270,"0")</f>
        <v>209</v>
      </c>
      <c r="Z271" s="561">
        <f>IFERROR(IF(Z268="",0,Z268),"0")+IFERROR(IF(Z269="",0,Z269),"0")+IFERROR(IF(Z270="",0,Z270),"0")</f>
        <v>1.36059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500</v>
      </c>
      <c r="Y272" s="561">
        <f>IFERROR(SUM(Y268:Y270),"0")</f>
        <v>501.6</v>
      </c>
      <c r="Z272" s="37"/>
      <c r="AA272" s="562"/>
      <c r="AB272" s="562"/>
      <c r="AC272" s="562"/>
    </row>
    <row r="273" spans="1:68" ht="16.5" hidden="1" customHeight="1" x14ac:dyDescent="0.25">
      <c r="A273" s="563" t="s">
        <v>439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446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15</v>
      </c>
      <c r="Y304" s="560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8.3333333333333339</v>
      </c>
      <c r="Y305" s="561">
        <f>IFERROR(Y298/H298,"0")+IFERROR(Y299/H299,"0")+IFERROR(Y300/H300,"0")+IFERROR(Y301/H301,"0")+IFERROR(Y302/H302,"0")+IFERROR(Y303/H303,"0")+IFERROR(Y304/H304,"0")</f>
        <v>9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15</v>
      </c>
      <c r="Y306" s="561">
        <f>IFERROR(SUM(Y298:Y304),"0")</f>
        <v>16.2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172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120</v>
      </c>
      <c r="Y317" s="560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127.9846153846154</v>
      </c>
      <c r="BN317" s="64">
        <f>IFERROR(Y317*I317/H317,"0")</f>
        <v>133.10400000000001</v>
      </c>
      <c r="BO317" s="64">
        <f>IFERROR(1/J317*(X317/H317),"0")</f>
        <v>0.24038461538461539</v>
      </c>
      <c r="BP317" s="64">
        <f>IFERROR(1/J317*(Y317/H317),"0")</f>
        <v>0.25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18.956043956043956</v>
      </c>
      <c r="Y319" s="561">
        <f>IFERROR(Y316/H316,"0")+IFERROR(Y317/H317,"0")+IFERROR(Y318/H318,"0")</f>
        <v>20</v>
      </c>
      <c r="Z319" s="561">
        <f>IFERROR(IF(Z316="",0,Z316),"0")+IFERROR(IF(Z317="",0,Z317),"0")+IFERROR(IF(Z318="",0,Z318),"0")</f>
        <v>0.37959999999999999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150</v>
      </c>
      <c r="Y320" s="561">
        <f>IFERROR(SUM(Y316:Y318),"0")</f>
        <v>158.4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34</v>
      </c>
      <c r="Y324" s="560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85</v>
      </c>
      <c r="Y325" s="560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46.666666666666671</v>
      </c>
      <c r="Y326" s="561">
        <f>IFERROR(Y322/H322,"0")+IFERROR(Y323/H323,"0")+IFERROR(Y324/H324,"0")+IFERROR(Y325/H325,"0")</f>
        <v>48</v>
      </c>
      <c r="Z326" s="561">
        <f>IFERROR(IF(Z322="",0,Z322),"0")+IFERROR(IF(Z323="",0,Z323),"0")+IFERROR(IF(Z324="",0,Z324),"0")+IFERROR(IF(Z325="",0,Z325),"0")</f>
        <v>0.31247999999999998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119</v>
      </c>
      <c r="Y327" s="561">
        <f>IFERROR(SUM(Y322:Y325),"0")</f>
        <v>122.39999999999998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100</v>
      </c>
      <c r="Y329" s="56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100</v>
      </c>
      <c r="Y331" s="560">
        <f>IFERROR(IF(X331="",0,CEILING((X331/$H331),1)*$H331),"")</f>
        <v>100</v>
      </c>
      <c r="Z331" s="36">
        <f>IFERROR(IF(Y331=0,"",ROUNDUP(Y331/H331,0)*0.00474),"")</f>
        <v>0.23700000000000002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112.00000000000001</v>
      </c>
      <c r="BN331" s="64">
        <f>IFERROR(Y331*I331/H331,"0")</f>
        <v>112.00000000000001</v>
      </c>
      <c r="BO331" s="64">
        <f>IFERROR(1/J331*(X331/H331),"0")</f>
        <v>0.21008403361344538</v>
      </c>
      <c r="BP331" s="64">
        <f>IFERROR(1/J331*(Y331/H331),"0")</f>
        <v>0.21008403361344538</v>
      </c>
    </row>
    <row r="332" spans="1:68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100</v>
      </c>
      <c r="Y332" s="561">
        <f>IFERROR(Y329/H329,"0")+IFERROR(Y330/H330,"0")+IFERROR(Y331/H331,"0")</f>
        <v>100</v>
      </c>
      <c r="Z332" s="561">
        <f>IFERROR(IF(Z329="",0,Z329),"0")+IFERROR(IF(Z330="",0,Z330),"0")+IFERROR(IF(Z331="",0,Z331),"0")</f>
        <v>0.47400000000000003</v>
      </c>
      <c r="AA332" s="562"/>
      <c r="AB332" s="562"/>
      <c r="AC332" s="562"/>
    </row>
    <row r="333" spans="1:68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200</v>
      </c>
      <c r="Y333" s="561">
        <f>IFERROR(SUM(Y329:Y331),"0")</f>
        <v>200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583.33333333333326</v>
      </c>
      <c r="Y339" s="561">
        <f>IFERROR(Y336/H336,"0")+IFERROR(Y337/H337,"0")+IFERROR(Y338/H338,"0")</f>
        <v>584</v>
      </c>
      <c r="Z339" s="561">
        <f>IFERROR(IF(Z336="",0,Z336),"0")+IFERROR(IF(Z337="",0,Z337),"0")+IFERROR(IF(Z338="",0,Z338),"0")</f>
        <v>3.8018399999999999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1225</v>
      </c>
      <c r="Y340" s="561">
        <f>IFERROR(SUM(Y336:Y338),"0")</f>
        <v>1226.4000000000001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1400</v>
      </c>
      <c r="Y344" s="560">
        <f t="shared" ref="Y344:Y350" si="47">IFERROR(IF(X344="",0,CEILING((X344/$H344),1)*$H344),"")</f>
        <v>1410</v>
      </c>
      <c r="Z344" s="36">
        <f>IFERROR(IF(Y344=0,"",ROUNDUP(Y344/H344,0)*0.02175),"")</f>
        <v>2.0444999999999998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1444.8</v>
      </c>
      <c r="BN344" s="64">
        <f t="shared" ref="BN344:BN350" si="49">IFERROR(Y344*I344/H344,"0")</f>
        <v>1455.12</v>
      </c>
      <c r="BO344" s="64">
        <f t="shared" ref="BO344:BO350" si="50">IFERROR(1/J344*(X344/H344),"0")</f>
        <v>1.9444444444444442</v>
      </c>
      <c r="BP344" s="64">
        <f t="shared" ref="BP344:BP350" si="51">IFERROR(1/J344*(Y344/H344),"0")</f>
        <v>1.9583333333333333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500</v>
      </c>
      <c r="Y345" s="560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100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103.2</v>
      </c>
      <c r="BN346" s="64">
        <f t="shared" si="49"/>
        <v>108.36</v>
      </c>
      <c r="BO346" s="64">
        <f t="shared" si="50"/>
        <v>0.1388888888888889</v>
      </c>
      <c r="BP346" s="64">
        <f t="shared" si="51"/>
        <v>0.14583333333333331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30</v>
      </c>
      <c r="Y350" s="560">
        <f t="shared" si="47"/>
        <v>30</v>
      </c>
      <c r="Z350" s="36">
        <f>IFERROR(IF(Y350=0,"",ROUNDUP(Y350/H350,0)*0.00902),"")</f>
        <v>5.4120000000000001E-2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31.26</v>
      </c>
      <c r="BN350" s="64">
        <f t="shared" si="49"/>
        <v>31.26</v>
      </c>
      <c r="BO350" s="64">
        <f t="shared" si="50"/>
        <v>4.5454545454545456E-2</v>
      </c>
      <c r="BP350" s="64">
        <f t="shared" si="51"/>
        <v>4.5454545454545456E-2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172.66666666666666</v>
      </c>
      <c r="Y351" s="561">
        <f>IFERROR(Y344/H344,"0")+IFERROR(Y345/H345,"0")+IFERROR(Y346/H346,"0")+IFERROR(Y347/H347,"0")+IFERROR(Y348/H348,"0")+IFERROR(Y349/H349,"0")+IFERROR(Y350/H350,"0")</f>
        <v>175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3.72987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2530</v>
      </c>
      <c r="Y352" s="561">
        <f>IFERROR(SUM(Y344:Y350),"0")</f>
        <v>2565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137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1420</v>
      </c>
      <c r="Y354" s="560">
        <f>IFERROR(IF(X354="",0,CEILING((X354/$H354),1)*$H354),"")</f>
        <v>1425</v>
      </c>
      <c r="Z354" s="36">
        <f>IFERROR(IF(Y354=0,"",ROUNDUP(Y354/H354,0)*0.02175),"")</f>
        <v>2.0662499999999997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1465.44</v>
      </c>
      <c r="BN354" s="64">
        <f>IFERROR(Y354*I354/H354,"0")</f>
        <v>1470.6</v>
      </c>
      <c r="BO354" s="64">
        <f>IFERROR(1/J354*(X354/H354),"0")</f>
        <v>1.9722222222222223</v>
      </c>
      <c r="BP354" s="64">
        <f>IFERROR(1/J354*(Y354/H354),"0")</f>
        <v>1.9791666666666665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94.666666666666671</v>
      </c>
      <c r="Y356" s="561">
        <f>IFERROR(Y354/H354,"0")+IFERROR(Y355/H355,"0")</f>
        <v>95</v>
      </c>
      <c r="Z356" s="561">
        <f>IFERROR(IF(Z354="",0,Z354),"0")+IFERROR(IF(Z355="",0,Z355),"0")</f>
        <v>2.0662499999999997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1420</v>
      </c>
      <c r="Y357" s="561">
        <f>IFERROR(SUM(Y354:Y355),"0")</f>
        <v>1425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250</v>
      </c>
      <c r="Y360" s="560">
        <f>IFERROR(IF(X360="",0,CEILING((X360/$H360),1)*$H360),"")</f>
        <v>252</v>
      </c>
      <c r="Z360" s="36">
        <f>IFERROR(IF(Y360=0,"",ROUNDUP(Y360/H360,0)*0.01898),"")</f>
        <v>0.53144000000000002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264.41666666666669</v>
      </c>
      <c r="BN360" s="64">
        <f>IFERROR(Y360*I360/H360,"0")</f>
        <v>266.53199999999998</v>
      </c>
      <c r="BO360" s="64">
        <f>IFERROR(1/J360*(X360/H360),"0")</f>
        <v>0.43402777777777779</v>
      </c>
      <c r="BP360" s="64">
        <f>IFERROR(1/J360*(Y360/H360),"0")</f>
        <v>0.4375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27.777777777777779</v>
      </c>
      <c r="Y361" s="561">
        <f>IFERROR(Y359/H359,"0")+IFERROR(Y360/H360,"0")</f>
        <v>28</v>
      </c>
      <c r="Z361" s="561">
        <f>IFERROR(IF(Z359="",0,Z359),"0")+IFERROR(IF(Z360="",0,Z360),"0")</f>
        <v>0.53144000000000002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250</v>
      </c>
      <c r="Y362" s="561">
        <f>IFERROR(SUM(Y359:Y360),"0")</f>
        <v>252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172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30</v>
      </c>
      <c r="Y371" s="560">
        <f>IFERROR(IF(X371="",0,CEILING((X371/$H371),1)*$H371),"")</f>
        <v>36</v>
      </c>
      <c r="Z371" s="36">
        <f>IFERROR(IF(Y371=0,"",ROUNDUP(Y371/H371,0)*0.01898),"")</f>
        <v>5.6940000000000004E-2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31.087500000000002</v>
      </c>
      <c r="BN371" s="64">
        <f>IFERROR(Y371*I371/H371,"0")</f>
        <v>37.305</v>
      </c>
      <c r="BO371" s="64">
        <f>IFERROR(1/J371*(X371/H371),"0")</f>
        <v>3.90625E-2</v>
      </c>
      <c r="BP371" s="64">
        <f>IFERROR(1/J371*(Y371/H371),"0")</f>
        <v>4.6875E-2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2.5</v>
      </c>
      <c r="Y373" s="561">
        <f>IFERROR(Y369/H369,"0")+IFERROR(Y370/H370,"0")+IFERROR(Y371/H371,"0")+IFERROR(Y372/H372,"0")</f>
        <v>3</v>
      </c>
      <c r="Z373" s="561">
        <f>IFERROR(IF(Z369="",0,Z369),"0")+IFERROR(IF(Z370="",0,Z370),"0")+IFERROR(IF(Z371="",0,Z371),"0")+IFERROR(IF(Z372="",0,Z372),"0")</f>
        <v>5.6940000000000004E-2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30</v>
      </c>
      <c r="Y374" s="561">
        <f>IFERROR(SUM(Y369:Y372),"0")</f>
        <v>36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40</v>
      </c>
      <c r="Y380" s="560">
        <f>IFERROR(IF(X380="",0,CEILING((X380/$H380),1)*$H380),"")</f>
        <v>45</v>
      </c>
      <c r="Z380" s="36">
        <f>IFERROR(IF(Y380=0,"",ROUNDUP(Y380/H380,0)*0.01898),"")</f>
        <v>9.4899999999999998E-2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42.306666666666665</v>
      </c>
      <c r="BN380" s="64">
        <f>IFERROR(Y380*I380/H380,"0")</f>
        <v>47.594999999999999</v>
      </c>
      <c r="BO380" s="64">
        <f>IFERROR(1/J380*(X380/H380),"0")</f>
        <v>6.9444444444444448E-2</v>
      </c>
      <c r="BP380" s="64">
        <f>IFERROR(1/J380*(Y380/H380),"0")</f>
        <v>7.8125E-2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4.4444444444444446</v>
      </c>
      <c r="Y382" s="561">
        <f>IFERROR(Y380/H380,"0")+IFERROR(Y381/H381,"0")</f>
        <v>5</v>
      </c>
      <c r="Z382" s="561">
        <f>IFERROR(IF(Z380="",0,Z380),"0")+IFERROR(IF(Z381="",0,Z381),"0")</f>
        <v>9.4899999999999998E-2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40</v>
      </c>
      <c r="Y383" s="561">
        <f>IFERROR(SUM(Y380:Y381),"0")</f>
        <v>45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172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52.5</v>
      </c>
      <c r="Y397" s="560">
        <f t="shared" si="52"/>
        <v>52.5</v>
      </c>
      <c r="Z397" s="36">
        <f t="shared" si="57"/>
        <v>0.1255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55.75</v>
      </c>
      <c r="BN397" s="64">
        <f t="shared" si="54"/>
        <v>55.75</v>
      </c>
      <c r="BO397" s="64">
        <f t="shared" si="55"/>
        <v>0.10683760683760685</v>
      </c>
      <c r="BP397" s="64">
        <f t="shared" si="56"/>
        <v>0.10683760683760685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52.5</v>
      </c>
      <c r="Y399" s="560">
        <f t="shared" si="52"/>
        <v>52.5</v>
      </c>
      <c r="Z399" s="36">
        <f t="shared" si="57"/>
        <v>0.1255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55.75</v>
      </c>
      <c r="BN399" s="64">
        <f t="shared" si="54"/>
        <v>55.75</v>
      </c>
      <c r="BO399" s="64">
        <f t="shared" si="55"/>
        <v>0.10683760683760685</v>
      </c>
      <c r="BP399" s="64">
        <f t="shared" si="56"/>
        <v>0.10683760683760685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51.851851851851848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52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0.26904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115</v>
      </c>
      <c r="Y402" s="561">
        <f>IFERROR(SUM(Y391:Y400),"0")</f>
        <v>115.8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137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20</v>
      </c>
      <c r="Y414" s="560">
        <f>IFERROR(IF(X414="",0,CEILING((X414/$H414),1)*$H414),"")</f>
        <v>21.6</v>
      </c>
      <c r="Z414" s="36">
        <f>IFERROR(IF(Y414=0,"",ROUNDUP(Y414/H414,0)*0.00902),"")</f>
        <v>3.6080000000000001E-2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20.777777777777779</v>
      </c>
      <c r="BN414" s="64">
        <f>IFERROR(Y414*I414/H414,"0")</f>
        <v>22.44</v>
      </c>
      <c r="BO414" s="64">
        <f>IFERROR(1/J414*(X414/H414),"0")</f>
        <v>2.8058361391694722E-2</v>
      </c>
      <c r="BP414" s="64">
        <f>IFERROR(1/J414*(Y414/H414),"0")</f>
        <v>3.0303030303030304E-2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17.5</v>
      </c>
      <c r="Y417" s="560">
        <f>IFERROR(IF(X417="",0,CEILING((X417/$H417),1)*$H417),"")</f>
        <v>18.900000000000002</v>
      </c>
      <c r="Z417" s="36">
        <f>IFERROR(IF(Y417=0,"",ROUNDUP(Y417/H417,0)*0.00502),"")</f>
        <v>4.5179999999999998E-2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18.583333333333332</v>
      </c>
      <c r="BN417" s="64">
        <f>IFERROR(Y417*I417/H417,"0")</f>
        <v>20.07</v>
      </c>
      <c r="BO417" s="64">
        <f>IFERROR(1/J417*(X417/H417),"0")</f>
        <v>3.5612535612535613E-2</v>
      </c>
      <c r="BP417" s="64">
        <f>IFERROR(1/J417*(Y417/H417),"0")</f>
        <v>3.8461538461538464E-2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12.037037037037035</v>
      </c>
      <c r="Y418" s="561">
        <f>IFERROR(Y414/H414,"0")+IFERROR(Y415/H415,"0")+IFERROR(Y416/H416,"0")+IFERROR(Y417/H417,"0")</f>
        <v>13</v>
      </c>
      <c r="Z418" s="561">
        <f>IFERROR(IF(Z414="",0,Z414),"0")+IFERROR(IF(Z415="",0,Z415),"0")+IFERROR(IF(Z416="",0,Z416),"0")+IFERROR(IF(Z417="",0,Z417),"0")</f>
        <v>8.1259999999999999E-2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37.5</v>
      </c>
      <c r="Y419" s="561">
        <f>IFERROR(SUM(Y414:Y417),"0")</f>
        <v>40.5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20</v>
      </c>
      <c r="Y422" s="560">
        <f>IFERROR(IF(X422="",0,CEILING((X422/$H422),1)*$H422),"")</f>
        <v>20.399999999999999</v>
      </c>
      <c r="Z422" s="36">
        <f>IFERROR(IF(Y422=0,"",ROUNDUP(Y422/H422,0)*0.00651),"")</f>
        <v>0.11067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35</v>
      </c>
      <c r="BN422" s="64">
        <f>IFERROR(Y422*I422/H422,"0")</f>
        <v>35.699999999999996</v>
      </c>
      <c r="BO422" s="64">
        <f>IFERROR(1/J422*(X422/H422),"0")</f>
        <v>9.1575091575091583E-2</v>
      </c>
      <c r="BP422" s="64">
        <f>IFERROR(1/J422*(Y422/H422),"0")</f>
        <v>9.3406593406593408E-2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16.666666666666668</v>
      </c>
      <c r="Y423" s="561">
        <f>IFERROR(Y422/H422,"0")</f>
        <v>17</v>
      </c>
      <c r="Z423" s="561">
        <f>IFERROR(IF(Z422="",0,Z422),"0")</f>
        <v>0.11067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20</v>
      </c>
      <c r="Y424" s="561">
        <f>IFERROR(SUM(Y422:Y422),"0")</f>
        <v>20.399999999999999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120</v>
      </c>
      <c r="Y433" s="560">
        <f t="shared" ref="Y433:Y446" si="58">IFERROR(IF(X433="",0,CEILING((X433/$H433),1)*$H433),"")</f>
        <v>121.44000000000001</v>
      </c>
      <c r="Z433" s="36">
        <f t="shared" ref="Z433:Z439" si="59">IFERROR(IF(Y433=0,"",ROUNDUP(Y433/H433,0)*0.01196),"")</f>
        <v>0.27507999999999999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128.18181818181816</v>
      </c>
      <c r="BN433" s="64">
        <f t="shared" ref="BN433:BN446" si="61">IFERROR(Y433*I433/H433,"0")</f>
        <v>129.72</v>
      </c>
      <c r="BO433" s="64">
        <f t="shared" ref="BO433:BO446" si="62">IFERROR(1/J433*(X433/H433),"0")</f>
        <v>0.21853146853146854</v>
      </c>
      <c r="BP433" s="64">
        <f t="shared" ref="BP433:BP446" si="63">IFERROR(1/J433*(Y433/H433),"0")</f>
        <v>0.22115384615384617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260</v>
      </c>
      <c r="Y438" s="560">
        <f t="shared" si="58"/>
        <v>264</v>
      </c>
      <c r="Z438" s="36">
        <f t="shared" si="59"/>
        <v>0.59799999999999998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277.72727272727269</v>
      </c>
      <c r="BN438" s="64">
        <f t="shared" si="61"/>
        <v>281.99999999999994</v>
      </c>
      <c r="BO438" s="64">
        <f t="shared" si="62"/>
        <v>0.47348484848484851</v>
      </c>
      <c r="BP438" s="64">
        <f t="shared" si="63"/>
        <v>0.48076923076923078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150</v>
      </c>
      <c r="Y441" s="560">
        <f t="shared" si="58"/>
        <v>153.6</v>
      </c>
      <c r="Z441" s="36">
        <f>IFERROR(IF(Y441=0,"",ROUNDUP(Y441/H441,0)*0.00902),"")</f>
        <v>0.28864000000000001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216.5625</v>
      </c>
      <c r="BN441" s="64">
        <f t="shared" si="61"/>
        <v>221.76</v>
      </c>
      <c r="BO441" s="64">
        <f t="shared" si="62"/>
        <v>0.23674242424242425</v>
      </c>
      <c r="BP441" s="64">
        <f t="shared" si="63"/>
        <v>0.24242424242424243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210</v>
      </c>
      <c r="Y445" s="560">
        <f t="shared" si="58"/>
        <v>212.4</v>
      </c>
      <c r="Z445" s="36">
        <f>IFERROR(IF(Y445=0,"",ROUNDUP(Y445/H445,0)*0.00902),"")</f>
        <v>0.53217999999999999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222.25</v>
      </c>
      <c r="BN445" s="64">
        <f t="shared" si="61"/>
        <v>224.79</v>
      </c>
      <c r="BO445" s="64">
        <f t="shared" si="62"/>
        <v>0.44191919191919188</v>
      </c>
      <c r="BP445" s="64">
        <f t="shared" si="63"/>
        <v>0.44696969696969696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180.49242424242425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1.9211399999999998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840</v>
      </c>
      <c r="Y448" s="561">
        <f>IFERROR(SUM(Y433:Y446),"0")</f>
        <v>851.76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137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170</v>
      </c>
      <c r="Y450" s="560">
        <f>IFERROR(IF(X450="",0,CEILING((X450/$H450),1)*$H450),"")</f>
        <v>174.24</v>
      </c>
      <c r="Z450" s="36">
        <f>IFERROR(IF(Y450=0,"",ROUNDUP(Y450/H450,0)*0.01196),"")</f>
        <v>0.39468000000000003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181.59090909090907</v>
      </c>
      <c r="BN450" s="64">
        <f>IFERROR(Y450*I450/H450,"0")</f>
        <v>186.12</v>
      </c>
      <c r="BO450" s="64">
        <f>IFERROR(1/J450*(X450/H450),"0")</f>
        <v>0.3095862470862471</v>
      </c>
      <c r="BP450" s="64">
        <f>IFERROR(1/J450*(Y450/H450),"0")</f>
        <v>0.31730769230769235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32.196969696969695</v>
      </c>
      <c r="Y453" s="561">
        <f>IFERROR(Y450/H450,"0")+IFERROR(Y451/H451,"0")+IFERROR(Y452/H452,"0")</f>
        <v>33</v>
      </c>
      <c r="Z453" s="561">
        <f>IFERROR(IF(Z450="",0,Z450),"0")+IFERROR(IF(Z451="",0,Z451),"0")+IFERROR(IF(Z452="",0,Z452),"0")</f>
        <v>0.39468000000000003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170</v>
      </c>
      <c r="Y454" s="561">
        <f>IFERROR(SUM(Y450:Y452),"0")</f>
        <v>174.24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260</v>
      </c>
      <c r="Y458" s="560">
        <f t="shared" si="64"/>
        <v>264</v>
      </c>
      <c r="Z458" s="36">
        <f>IFERROR(IF(Y458=0,"",ROUNDUP(Y458/H458,0)*0.01196),"")</f>
        <v>0.59799999999999998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277.72727272727269</v>
      </c>
      <c r="BN458" s="64">
        <f t="shared" si="66"/>
        <v>281.99999999999994</v>
      </c>
      <c r="BO458" s="64">
        <f t="shared" si="67"/>
        <v>0.47348484848484851</v>
      </c>
      <c r="BP458" s="64">
        <f t="shared" si="68"/>
        <v>0.48076923076923078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90</v>
      </c>
      <c r="Y460" s="560">
        <f t="shared" si="64"/>
        <v>91.2</v>
      </c>
      <c r="Z460" s="36">
        <f>IFERROR(IF(Y460=0,"",ROUNDUP(Y460/H460,0)*0.00902),"")</f>
        <v>0.17138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129.9375</v>
      </c>
      <c r="BN460" s="64">
        <f t="shared" si="66"/>
        <v>131.66999999999999</v>
      </c>
      <c r="BO460" s="64">
        <f t="shared" si="67"/>
        <v>0.14204545454545456</v>
      </c>
      <c r="BP460" s="64">
        <f t="shared" si="68"/>
        <v>0.14393939393939395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108</v>
      </c>
      <c r="Y462" s="560">
        <f t="shared" si="64"/>
        <v>110.39999999999999</v>
      </c>
      <c r="Z462" s="36">
        <f>IFERROR(IF(Y462=0,"",ROUNDUP(Y462/H462,0)*0.00902),"")</f>
        <v>0.20746000000000001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150.52500000000003</v>
      </c>
      <c r="BN462" s="64">
        <f t="shared" si="66"/>
        <v>153.87</v>
      </c>
      <c r="BO462" s="64">
        <f t="shared" si="67"/>
        <v>0.17045454545454547</v>
      </c>
      <c r="BP462" s="64">
        <f t="shared" si="68"/>
        <v>0.17424242424242425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113.18181818181819</v>
      </c>
      <c r="Y463" s="561">
        <f>IFERROR(Y456/H456,"0")+IFERROR(Y457/H457,"0")+IFERROR(Y458/H458,"0")+IFERROR(Y459/H459,"0")+IFERROR(Y460/H460,"0")+IFERROR(Y461/H461,"0")+IFERROR(Y462/H462,"0")</f>
        <v>116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1.2521199999999999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576</v>
      </c>
      <c r="Y464" s="561">
        <f>IFERROR(SUM(Y456:Y462),"0")</f>
        <v>590.4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10</v>
      </c>
      <c r="Y476" s="560">
        <f>IFERROR(IF(X476="",0,CEILING((X476/$H476),1)*$H476),"")</f>
        <v>12</v>
      </c>
      <c r="Z476" s="36">
        <f>IFERROR(IF(Y476=0,"",ROUNDUP(Y476/H476,0)*0.01898),"")</f>
        <v>1.898E-2</v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10.362500000000001</v>
      </c>
      <c r="BN476" s="64">
        <f>IFERROR(Y476*I476/H476,"0")</f>
        <v>12.435</v>
      </c>
      <c r="BO476" s="64">
        <f>IFERROR(1/J476*(X476/H476),"0")</f>
        <v>1.3020833333333334E-2</v>
      </c>
      <c r="BP476" s="64">
        <f>IFERROR(1/J476*(Y476/H476),"0")</f>
        <v>1.5625E-2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0.83333333333333337</v>
      </c>
      <c r="Y478" s="561">
        <f>IFERROR(Y474/H474,"0")+IFERROR(Y475/H475,"0")+IFERROR(Y476/H476,"0")+IFERROR(Y477/H477,"0")</f>
        <v>1</v>
      </c>
      <c r="Z478" s="561">
        <f>IFERROR(IF(Z474="",0,Z474),"0")+IFERROR(IF(Z475="",0,Z475),"0")+IFERROR(IF(Z476="",0,Z476),"0")+IFERROR(IF(Z477="",0,Z477),"0")</f>
        <v>1.898E-2</v>
      </c>
      <c r="AA478" s="562"/>
      <c r="AB478" s="562"/>
      <c r="AC478" s="562"/>
    </row>
    <row r="479" spans="1:68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10</v>
      </c>
      <c r="Y479" s="561">
        <f>IFERROR(SUM(Y474:Y477),"0")</f>
        <v>12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137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1400</v>
      </c>
      <c r="Y492" s="560">
        <f>IFERROR(IF(X492="",0,CEILING((X492/$H492),1)*$H492),"")</f>
        <v>1404</v>
      </c>
      <c r="Z492" s="36">
        <f>IFERROR(IF(Y492=0,"",ROUNDUP(Y492/H492,0)*0.01898),"")</f>
        <v>2.96088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1480.7333333333333</v>
      </c>
      <c r="BN492" s="64">
        <f>IFERROR(Y492*I492/H492,"0")</f>
        <v>1484.9639999999999</v>
      </c>
      <c r="BO492" s="64">
        <f>IFERROR(1/J492*(X492/H492),"0")</f>
        <v>2.4305555555555554</v>
      </c>
      <c r="BP492" s="64">
        <f>IFERROR(1/J492*(Y492/H492),"0")</f>
        <v>2.4375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155.55555555555554</v>
      </c>
      <c r="Y494" s="561">
        <f>IFERROR(Y492/H492,"0")+IFERROR(Y493/H493,"0")</f>
        <v>156</v>
      </c>
      <c r="Z494" s="561">
        <f>IFERROR(IF(Z492="",0,Z492),"0")+IFERROR(IF(Z493="",0,Z493),"0")</f>
        <v>2.96088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1400</v>
      </c>
      <c r="Y495" s="561">
        <f>IFERROR(SUM(Y492:Y493),"0")</f>
        <v>1404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172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137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17513.849999999999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17689.82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18790.04240060865</v>
      </c>
      <c r="Y507" s="561">
        <f>IFERROR(SUM(BN22:BN503),"0")</f>
        <v>18979.545999999995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33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19615.04240060865</v>
      </c>
      <c r="Y509" s="561">
        <f>GrossWeightTotalR+PalletQtyTotalR*25</f>
        <v>19804.545999999995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4069.4357567719626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4102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38.022649999999992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258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179</v>
      </c>
      <c r="F514" s="583" t="s">
        <v>201</v>
      </c>
      <c r="G514" s="583" t="s">
        <v>234</v>
      </c>
      <c r="H514" s="583" t="s">
        <v>101</v>
      </c>
      <c r="I514" s="583" t="s">
        <v>259</v>
      </c>
      <c r="J514" s="583" t="s">
        <v>299</v>
      </c>
      <c r="K514" s="583" t="s">
        <v>360</v>
      </c>
      <c r="L514" s="583" t="s">
        <v>400</v>
      </c>
      <c r="M514" s="583" t="s">
        <v>416</v>
      </c>
      <c r="N514" s="557"/>
      <c r="O514" s="583" t="s">
        <v>429</v>
      </c>
      <c r="P514" s="583" t="s">
        <v>439</v>
      </c>
      <c r="Q514" s="583" t="s">
        <v>446</v>
      </c>
      <c r="R514" s="583" t="s">
        <v>451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160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379.8</v>
      </c>
      <c r="E516" s="46">
        <f>IFERROR(Y89*1,"0")+IFERROR(Y90*1,"0")+IFERROR(Y91*1,"0")+IFERROR(Y95*1,"0")+IFERROR(Y96*1,"0")+IFERROR(Y97*1,"0")+IFERROR(Y98*1,"0")+IFERROR(Y99*1,"0")</f>
        <v>2217.6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1766.52</v>
      </c>
      <c r="G516" s="46">
        <f>IFERROR(Y130*1,"0")+IFERROR(Y131*1,"0")+IFERROR(Y135*1,"0")+IFERROR(Y136*1,"0")+IFERROR(Y140*1,"0")+IFERROR(Y141*1,"0")</f>
        <v>275.12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887.87999999999988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1869.5999999999997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376.2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501.6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497</v>
      </c>
      <c r="S516" s="46">
        <f>IFERROR(Y336*1,"0")+IFERROR(Y337*1,"0")+IFERROR(Y338*1,"0")</f>
        <v>1226.4000000000001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4242</v>
      </c>
      <c r="U516" s="46">
        <f>IFERROR(Y369*1,"0")+IFERROR(Y370*1,"0")+IFERROR(Y371*1,"0")+IFERROR(Y372*1,"0")+IFERROR(Y376*1,"0")+IFERROR(Y380*1,"0")+IFERROR(Y381*1,"0")+IFERROR(Y385*1,"0")</f>
        <v>81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115.8</v>
      </c>
      <c r="W516" s="46">
        <f>IFERROR(Y410*1,"0")+IFERROR(Y414*1,"0")+IFERROR(Y415*1,"0")+IFERROR(Y416*1,"0")+IFERROR(Y417*1,"0")</f>
        <v>40.5</v>
      </c>
      <c r="X516" s="46">
        <f>IFERROR(Y422*1,"0")</f>
        <v>20.399999999999999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1616.4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1416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19"/>
        <filter val="0,35"/>
        <filter val="0,83"/>
        <filter val="1 210,00"/>
        <filter val="1 225,00"/>
        <filter val="1 295,00"/>
        <filter val="1 300,00"/>
        <filter val="1 400,00"/>
        <filter val="1 420,00"/>
        <filter val="10,00"/>
        <filter val="100,00"/>
        <filter val="108,00"/>
        <filter val="113,18"/>
        <filter val="115,00"/>
        <filter val="119,00"/>
        <filter val="12,04"/>
        <filter val="120,00"/>
        <filter val="13,89"/>
        <filter val="140,00"/>
        <filter val="15,00"/>
        <filter val="150,00"/>
        <filter val="155,56"/>
        <filter val="156,30"/>
        <filter val="16,50"/>
        <filter val="16,67"/>
        <filter val="160,00"/>
        <filter val="168,52"/>
        <filter val="17 513,85"/>
        <filter val="17,50"/>
        <filter val="170,00"/>
        <filter val="172,67"/>
        <filter val="175,00"/>
        <filter val="18 790,04"/>
        <filter val="18,00"/>
        <filter val="18,75"/>
        <filter val="18,96"/>
        <filter val="180,49"/>
        <filter val="19 615,04"/>
        <filter val="2 530,00"/>
        <filter val="2,50"/>
        <filter val="2,78"/>
        <filter val="20,00"/>
        <filter val="200,00"/>
        <filter val="208,33"/>
        <filter val="210,00"/>
        <filter val="225,00"/>
        <filter val="245,00"/>
        <filter val="250,00"/>
        <filter val="26,67"/>
        <filter val="260,00"/>
        <filter val="27,78"/>
        <filter val="282,10"/>
        <filter val="3,33"/>
        <filter val="3,50"/>
        <filter val="30,00"/>
        <filter val="32,00"/>
        <filter val="32,20"/>
        <filter val="320,00"/>
        <filter val="33"/>
        <filter val="338,10"/>
        <filter val="34,00"/>
        <filter val="340,00"/>
        <filter val="349,38"/>
        <filter val="350,00"/>
        <filter val="360,00"/>
        <filter val="362,00"/>
        <filter val="37,50"/>
        <filter val="4 069,44"/>
        <filter val="4,44"/>
        <filter val="40,00"/>
        <filter val="400,00"/>
        <filter val="440,00"/>
        <filter val="45,00"/>
        <filter val="450,00"/>
        <filter val="46,67"/>
        <filter val="49,55"/>
        <filter val="490,00"/>
        <filter val="495,00"/>
        <filter val="5,13"/>
        <filter val="50,00"/>
        <filter val="500,00"/>
        <filter val="51,85"/>
        <filter val="52,50"/>
        <filter val="541,67"/>
        <filter val="576,00"/>
        <filter val="583,33"/>
        <filter val="6,00"/>
        <filter val="64,00"/>
        <filter val="7,00"/>
        <filter val="8,33"/>
        <filter val="80,00"/>
        <filter val="800,00"/>
        <filter val="810,00"/>
        <filter val="840,00"/>
        <filter val="85,00"/>
        <filter val="860,00"/>
        <filter val="875,00"/>
        <filter val="9,26"/>
        <filter val="90,00"/>
        <filter val="94,67"/>
        <filter val="99,00"/>
        <filter val="995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