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FBBD99-C674-40D1-B37A-7A7723F155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0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113" i="1" l="1"/>
  <c r="BN113" i="1"/>
  <c r="BP130" i="1"/>
  <c r="BN130" i="1"/>
  <c r="Z130" i="1"/>
  <c r="BP175" i="1"/>
  <c r="BN175" i="1"/>
  <c r="Z175" i="1"/>
  <c r="BP210" i="1"/>
  <c r="BN210" i="1"/>
  <c r="Z210" i="1"/>
  <c r="BP254" i="1"/>
  <c r="BN254" i="1"/>
  <c r="Z254" i="1"/>
  <c r="BP303" i="1"/>
  <c r="BN303" i="1"/>
  <c r="Z303" i="1"/>
  <c r="BP336" i="1"/>
  <c r="BN336" i="1"/>
  <c r="Z336" i="1"/>
  <c r="BP381" i="1"/>
  <c r="BN381" i="1"/>
  <c r="Z381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B516" i="1"/>
  <c r="X508" i="1"/>
  <c r="Y33" i="1"/>
  <c r="Z35" i="1"/>
  <c r="Z36" i="1" s="1"/>
  <c r="BN35" i="1"/>
  <c r="BP35" i="1"/>
  <c r="Y36" i="1"/>
  <c r="Z41" i="1"/>
  <c r="BN41" i="1"/>
  <c r="Z56" i="1"/>
  <c r="BN56" i="1"/>
  <c r="Z62" i="1"/>
  <c r="BN62" i="1"/>
  <c r="Z74" i="1"/>
  <c r="BN74" i="1"/>
  <c r="Z89" i="1"/>
  <c r="BN89" i="1"/>
  <c r="Z98" i="1"/>
  <c r="BN98" i="1"/>
  <c r="F516" i="1"/>
  <c r="Z113" i="1"/>
  <c r="BP163" i="1"/>
  <c r="BN163" i="1"/>
  <c r="Z163" i="1"/>
  <c r="BP200" i="1"/>
  <c r="BN200" i="1"/>
  <c r="Z200" i="1"/>
  <c r="BP225" i="1"/>
  <c r="BN225" i="1"/>
  <c r="Z225" i="1"/>
  <c r="BP291" i="1"/>
  <c r="BN291" i="1"/>
  <c r="Z291" i="1"/>
  <c r="BP325" i="1"/>
  <c r="BN325" i="1"/>
  <c r="Z325" i="1"/>
  <c r="BP350" i="1"/>
  <c r="BN350" i="1"/>
  <c r="Z350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J516" i="1"/>
  <c r="J9" i="1"/>
  <c r="X507" i="1"/>
  <c r="X509" i="1" s="1"/>
  <c r="X510" i="1"/>
  <c r="Z27" i="1"/>
  <c r="BN27" i="1"/>
  <c r="Z31" i="1"/>
  <c r="BN31" i="1"/>
  <c r="Z43" i="1"/>
  <c r="BN43" i="1"/>
  <c r="Y58" i="1"/>
  <c r="Z54" i="1"/>
  <c r="BN54" i="1"/>
  <c r="BP70" i="1"/>
  <c r="BN70" i="1"/>
  <c r="Z70" i="1"/>
  <c r="BP84" i="1"/>
  <c r="BN84" i="1"/>
  <c r="Z84" i="1"/>
  <c r="BP96" i="1"/>
  <c r="BN96" i="1"/>
  <c r="Z96" i="1"/>
  <c r="Y115" i="1"/>
  <c r="BP111" i="1"/>
  <c r="BN111" i="1"/>
  <c r="Z111" i="1"/>
  <c r="BP125" i="1"/>
  <c r="BN125" i="1"/>
  <c r="Z125" i="1"/>
  <c r="BP64" i="1"/>
  <c r="BN64" i="1"/>
  <c r="Z64" i="1"/>
  <c r="BP76" i="1"/>
  <c r="BN76" i="1"/>
  <c r="Z76" i="1"/>
  <c r="BP91" i="1"/>
  <c r="BN91" i="1"/>
  <c r="Z91" i="1"/>
  <c r="BP105" i="1"/>
  <c r="BN105" i="1"/>
  <c r="Z105" i="1"/>
  <c r="Y121" i="1"/>
  <c r="BP117" i="1"/>
  <c r="BN117" i="1"/>
  <c r="Z117" i="1"/>
  <c r="BP136" i="1"/>
  <c r="BN136" i="1"/>
  <c r="Z136" i="1"/>
  <c r="Y66" i="1"/>
  <c r="Y72" i="1"/>
  <c r="Y80" i="1"/>
  <c r="Y142" i="1"/>
  <c r="Z151" i="1"/>
  <c r="BN151" i="1"/>
  <c r="I516" i="1"/>
  <c r="Y171" i="1"/>
  <c r="Z165" i="1"/>
  <c r="BN165" i="1"/>
  <c r="Z169" i="1"/>
  <c r="BN169" i="1"/>
  <c r="Y177" i="1"/>
  <c r="Z186" i="1"/>
  <c r="BN186" i="1"/>
  <c r="Y187" i="1"/>
  <c r="Z190" i="1"/>
  <c r="BN190" i="1"/>
  <c r="BP190" i="1"/>
  <c r="Y204" i="1"/>
  <c r="Z198" i="1"/>
  <c r="BN198" i="1"/>
  <c r="Z202" i="1"/>
  <c r="BN202" i="1"/>
  <c r="Y216" i="1"/>
  <c r="Z208" i="1"/>
  <c r="BN208" i="1"/>
  <c r="Z212" i="1"/>
  <c r="BN212" i="1"/>
  <c r="Z218" i="1"/>
  <c r="BN218" i="1"/>
  <c r="BP218" i="1"/>
  <c r="K516" i="1"/>
  <c r="Z227" i="1"/>
  <c r="BN227" i="1"/>
  <c r="Y247" i="1"/>
  <c r="BP242" i="1"/>
  <c r="BN242" i="1"/>
  <c r="BP243" i="1"/>
  <c r="BN243" i="1"/>
  <c r="Z243" i="1"/>
  <c r="M516" i="1"/>
  <c r="BP261" i="1"/>
  <c r="BN261" i="1"/>
  <c r="Z261" i="1"/>
  <c r="BP293" i="1"/>
  <c r="BN293" i="1"/>
  <c r="Z293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BP371" i="1"/>
  <c r="BN371" i="1"/>
  <c r="Z37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BP252" i="1"/>
  <c r="BN252" i="1"/>
  <c r="Z252" i="1"/>
  <c r="BP269" i="1"/>
  <c r="BN269" i="1"/>
  <c r="Z26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3" i="1"/>
  <c r="BN393" i="1"/>
  <c r="Z393" i="1"/>
  <c r="BP405" i="1"/>
  <c r="BN405" i="1"/>
  <c r="Z405" i="1"/>
  <c r="BP439" i="1"/>
  <c r="BN439" i="1"/>
  <c r="Z439" i="1"/>
  <c r="BP457" i="1"/>
  <c r="BN457" i="1"/>
  <c r="Z457" i="1"/>
  <c r="Y500" i="1"/>
  <c r="Y499" i="1"/>
  <c r="BP497" i="1"/>
  <c r="BN497" i="1"/>
  <c r="Z497" i="1"/>
  <c r="Z499" i="1" s="1"/>
  <c r="S516" i="1"/>
  <c r="Y339" i="1"/>
  <c r="W516" i="1"/>
  <c r="Y418" i="1"/>
  <c r="Y32" i="1"/>
  <c r="Y44" i="1"/>
  <c r="Y59" i="1"/>
  <c r="Y71" i="1"/>
  <c r="Y81" i="1"/>
  <c r="Y85" i="1"/>
  <c r="Y114" i="1"/>
  <c r="Y122" i="1"/>
  <c r="Y143" i="1"/>
  <c r="Y154" i="1"/>
  <c r="Y178" i="1"/>
  <c r="Y193" i="1"/>
  <c r="Y203" i="1"/>
  <c r="Y215" i="1"/>
  <c r="Y221" i="1"/>
  <c r="Y232" i="1"/>
  <c r="Y236" i="1"/>
  <c r="Y248" i="1"/>
  <c r="Y257" i="1"/>
  <c r="Y265" i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D516" i="1"/>
  <c r="L516" i="1"/>
  <c r="U516" i="1"/>
  <c r="Y24" i="1"/>
  <c r="Y65" i="1"/>
  <c r="Y92" i="1"/>
  <c r="Y101" i="1"/>
  <c r="Y108" i="1"/>
  <c r="Y126" i="1"/>
  <c r="Y133" i="1"/>
  <c r="Y137" i="1"/>
  <c r="Y148" i="1"/>
  <c r="Y160" i="1"/>
  <c r="Y172" i="1"/>
  <c r="Y182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Z53" i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Z260" i="1"/>
  <c r="BN260" i="1"/>
  <c r="BP260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33" i="1"/>
  <c r="Y332" i="1"/>
  <c r="BP337" i="1"/>
  <c r="BN337" i="1"/>
  <c r="Z337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121" i="1" l="1"/>
  <c r="Z80" i="1"/>
  <c r="Z478" i="1"/>
  <c r="Z469" i="1"/>
  <c r="Z418" i="1"/>
  <c r="Z339" i="1"/>
  <c r="Z305" i="1"/>
  <c r="Z271" i="1"/>
  <c r="Z264" i="1"/>
  <c r="Z231" i="1"/>
  <c r="Z65" i="1"/>
  <c r="Z406" i="1"/>
  <c r="Z489" i="1"/>
  <c r="Z247" i="1"/>
  <c r="Z215" i="1"/>
  <c r="Z171" i="1"/>
  <c r="Z100" i="1"/>
  <c r="Z58" i="1"/>
  <c r="Z401" i="1"/>
  <c r="Z373" i="1"/>
  <c r="Z351" i="1"/>
  <c r="Z319" i="1"/>
  <c r="Z494" i="1"/>
  <c r="Y508" i="1"/>
  <c r="Z313" i="1"/>
  <c r="Z484" i="1"/>
  <c r="Z463" i="1"/>
  <c r="Z295" i="1"/>
  <c r="Z256" i="1"/>
  <c r="Z203" i="1"/>
  <c r="Z177" i="1"/>
  <c r="Z153" i="1"/>
  <c r="Z108" i="1"/>
  <c r="Z32" i="1"/>
  <c r="Y510" i="1"/>
  <c r="Y507" i="1"/>
  <c r="Y506" i="1"/>
  <c r="Z447" i="1"/>
  <c r="Z511" i="1" l="1"/>
  <c r="Y509" i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<sst xmlns="http://schemas.openxmlformats.org/spreadsheetml/2006/main" count="2252" uniqueCount="810">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</sst>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45878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0.375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50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100</v>
      </c>
      <c r="Y42" s="560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29.62962962962963</v>
      </c>
      <c r="Y44" s="561">
        <f>IFERROR(Y41/H41,"0")+IFERROR(Y42/H42,"0")+IFERROR(Y43/H43,"0")</f>
        <v>30</v>
      </c>
      <c r="Z44" s="561">
        <f>IFERROR(IF(Z41="",0,Z41),"0")+IFERROR(IF(Z42="",0,Z42),"0")+IFERROR(IF(Z43="",0,Z43),"0")</f>
        <v>0.32040000000000002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150</v>
      </c>
      <c r="Y45" s="561">
        <f>IFERROR(SUM(Y41:Y43),"0")</f>
        <v>154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495</v>
      </c>
      <c r="Y57" s="560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128.51851851851853</v>
      </c>
      <c r="Y58" s="561">
        <f>IFERROR(Y52/H52,"0")+IFERROR(Y53/H53,"0")+IFERROR(Y54/H54,"0")+IFERROR(Y55/H55,"0")+IFERROR(Y56/H56,"0")+IFERROR(Y57/H57,"0")</f>
        <v>129</v>
      </c>
      <c r="Z58" s="561">
        <f>IFERROR(IF(Z52="",0,Z52),"0")+IFERROR(IF(Z53="",0,Z53),"0")+IFERROR(IF(Z54="",0,Z54),"0")+IFERROR(IF(Z55="",0,Z55),"0")+IFERROR(IF(Z56="",0,Z56),"0")+IFERROR(IF(Z57="",0,Z57),"0")</f>
        <v>1.3528199999999999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695</v>
      </c>
      <c r="Y59" s="561">
        <f>IFERROR(SUM(Y52:Y57),"0")</f>
        <v>700.2</v>
      </c>
      <c r="Z59" s="37"/>
      <c r="AA59" s="562"/>
      <c r="AB59" s="562"/>
      <c r="AC59" s="562"/>
    </row>
    <row r="60" spans="1:68" ht="14.25" hidden="1" customHeight="1" x14ac:dyDescent="0.25">
      <c r="A60" s="578" t="s">
        <v>137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112.5</v>
      </c>
      <c r="Y64" s="560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46.296296296296291</v>
      </c>
      <c r="Y65" s="561">
        <f>IFERROR(Y61/H61,"0")+IFERROR(Y62/H62,"0")+IFERROR(Y63/H63,"0")+IFERROR(Y64/H64,"0")</f>
        <v>47</v>
      </c>
      <c r="Z65" s="561">
        <f>IFERROR(IF(Z61="",0,Z61),"0")+IFERROR(IF(Z62="",0,Z62),"0")+IFERROR(IF(Z63="",0,Z63),"0")+IFERROR(IF(Z64="",0,Z64),"0")</f>
        <v>0.36831999999999998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162.5</v>
      </c>
      <c r="Y66" s="561">
        <f>IFERROR(SUM(Y61:Y64),"0")</f>
        <v>167.4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172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hidden="1" customHeight="1" x14ac:dyDescent="0.25">
      <c r="A87" s="563" t="s">
        <v>179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400</v>
      </c>
      <c r="Y89" s="560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495</v>
      </c>
      <c r="Y91" s="560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147.03703703703704</v>
      </c>
      <c r="Y92" s="561">
        <f>IFERROR(Y89/H89,"0")+IFERROR(Y90/H90,"0")+IFERROR(Y91/H91,"0")</f>
        <v>148</v>
      </c>
      <c r="Z92" s="561">
        <f>IFERROR(IF(Z89="",0,Z89),"0")+IFERROR(IF(Z90="",0,Z90),"0")+IFERROR(IF(Z91="",0,Z91),"0")</f>
        <v>1.7134399999999999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895</v>
      </c>
      <c r="Y93" s="561">
        <f>IFERROR(SUM(Y89:Y91),"0")</f>
        <v>905.40000000000009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630</v>
      </c>
      <c r="Y98" s="560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270.37037037037032</v>
      </c>
      <c r="Y100" s="561">
        <f>IFERROR(Y95/H95,"0")+IFERROR(Y96/H96,"0")+IFERROR(Y97/H97,"0")+IFERROR(Y98/H98,"0")+IFERROR(Y99/H99,"0")</f>
        <v>272</v>
      </c>
      <c r="Z100" s="561">
        <f>IFERROR(IF(Z95="",0,Z95),"0")+IFERROR(IF(Z96="",0,Z96),"0")+IFERROR(IF(Z97="",0,Z97),"0")+IFERROR(IF(Z98="",0,Z98),"0")+IFERROR(IF(Z99="",0,Z99),"0")</f>
        <v>2.24458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930</v>
      </c>
      <c r="Y101" s="561">
        <f>IFERROR(SUM(Y95:Y99),"0")</f>
        <v>939.60000000000014</v>
      </c>
      <c r="Z101" s="37"/>
      <c r="AA101" s="562"/>
      <c r="AB101" s="562"/>
      <c r="AC101" s="562"/>
    </row>
    <row r="102" spans="1:68" ht="16.5" hidden="1" customHeight="1" x14ac:dyDescent="0.25">
      <c r="A102" s="563" t="s">
        <v>201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137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700</v>
      </c>
      <c r="Y117" s="56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15</v>
      </c>
      <c r="Y120" s="560">
        <f>IFERROR(IF(X120="",0,CEILING((X120/$H120),1)*$H120),"")</f>
        <v>16.2</v>
      </c>
      <c r="Z120" s="36">
        <f>IFERROR(IF(Y120=0,"",ROUNDUP(Y120/H120,0)*0.00651),"")</f>
        <v>5.8590000000000003E-2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16.5</v>
      </c>
      <c r="BN120" s="64">
        <f>IFERROR(Y120*I120/H120,"0")</f>
        <v>17.82</v>
      </c>
      <c r="BO120" s="64">
        <f>IFERROR(1/J120*(X120/H120),"0")</f>
        <v>4.5787545787545791E-2</v>
      </c>
      <c r="BP120" s="64">
        <f>IFERROR(1/J120*(Y120/H120),"0")</f>
        <v>4.9450549450549455E-2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311.41975308641975</v>
      </c>
      <c r="Y121" s="561">
        <f>IFERROR(Y117/H117,"0")+IFERROR(Y118/H118,"0")+IFERROR(Y119/H119,"0")+IFERROR(Y120/H120,"0")</f>
        <v>313</v>
      </c>
      <c r="Z121" s="561">
        <f>IFERROR(IF(Z117="",0,Z117),"0")+IFERROR(IF(Z118="",0,Z118),"0")+IFERROR(IF(Z119="",0,Z119),"0")+IFERROR(IF(Z120="",0,Z120),"0")</f>
        <v>3.1225200000000002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1300</v>
      </c>
      <c r="Y122" s="561">
        <f>IFERROR(SUM(Y117:Y120),"0")</f>
        <v>1306.8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16.5</v>
      </c>
      <c r="Y125" s="56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8.3333333333333339</v>
      </c>
      <c r="Y126" s="561">
        <f>IFERROR(Y124/H124,"0")+IFERROR(Y125/H125,"0")</f>
        <v>9</v>
      </c>
      <c r="Z126" s="561">
        <f>IFERROR(IF(Z124="",0,Z124),"0")+IFERROR(IF(Z125="",0,Z125),"0")</f>
        <v>5.8590000000000003E-2</v>
      </c>
      <c r="AA126" s="562"/>
      <c r="AB126" s="562"/>
      <c r="AC126" s="562"/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16.5</v>
      </c>
      <c r="Y127" s="561">
        <f>IFERROR(SUM(Y124:Y125),"0")</f>
        <v>17.82</v>
      </c>
      <c r="Z127" s="37"/>
      <c r="AA127" s="562"/>
      <c r="AB127" s="562"/>
      <c r="AC127" s="562"/>
    </row>
    <row r="128" spans="1:68" ht="16.5" hidden="1" customHeight="1" x14ac:dyDescent="0.25">
      <c r="A128" s="563" t="s">
        <v>234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100</v>
      </c>
      <c r="Y131" s="560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31.25</v>
      </c>
      <c r="Y132" s="561">
        <f>IFERROR(Y130/H130,"0")+IFERROR(Y131/H131,"0")</f>
        <v>32</v>
      </c>
      <c r="Z132" s="561">
        <f>IFERROR(IF(Z130="",0,Z130),"0")+IFERROR(IF(Z131="",0,Z131),"0")</f>
        <v>0.20832000000000001</v>
      </c>
      <c r="AA132" s="562"/>
      <c r="AB132" s="562"/>
      <c r="AC132" s="562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100</v>
      </c>
      <c r="Y133" s="561">
        <f>IFERROR(SUM(Y130:Y131),"0")</f>
        <v>102.4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258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259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137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200</v>
      </c>
      <c r="Y162" s="560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122.5</v>
      </c>
      <c r="Y166" s="56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262.5</v>
      </c>
      <c r="Y168" s="560">
        <f t="shared" si="16"/>
        <v>262.5</v>
      </c>
      <c r="Z168" s="36">
        <f>IFERROR(IF(Y168=0,"",ROUNDUP(Y168/H168,0)*0.00502),"")</f>
        <v>0.62750000000000006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275</v>
      </c>
      <c r="BN168" s="64">
        <f t="shared" si="18"/>
        <v>275</v>
      </c>
      <c r="BO168" s="64">
        <f t="shared" si="19"/>
        <v>0.53418803418803429</v>
      </c>
      <c r="BP168" s="64">
        <f t="shared" si="20"/>
        <v>0.53418803418803429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304.76190476190476</v>
      </c>
      <c r="Y171" s="561">
        <f>IFERROR(Y162/H162,"0")+IFERROR(Y163/H163,"0")+IFERROR(Y164/H164,"0")+IFERROR(Y165/H165,"0")+IFERROR(Y166/H166,"0")+IFERROR(Y167/H167,"0")+IFERROR(Y168/H168,"0")+IFERROR(Y169/H169,"0")+IFERROR(Y170/H170,"0")</f>
        <v>306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1.8241200000000002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790</v>
      </c>
      <c r="Y172" s="561">
        <f>IFERROR(SUM(Y162:Y170),"0")</f>
        <v>793.80000000000007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13.888888888888889</v>
      </c>
      <c r="Y177" s="561">
        <f>IFERROR(Y174/H174,"0")+IFERROR(Y175/H175,"0")+IFERROR(Y176/H176,"0")</f>
        <v>15</v>
      </c>
      <c r="Z177" s="561">
        <f>IFERROR(IF(Z174="",0,Z174),"0")+IFERROR(IF(Z175="",0,Z175),"0")+IFERROR(IF(Z176="",0,Z176),"0")</f>
        <v>8.8499999999999995E-2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17.5</v>
      </c>
      <c r="Y178" s="561">
        <f>IFERROR(SUM(Y174:Y176),"0")</f>
        <v>18.899999999999999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296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hidden="1" customHeight="1" x14ac:dyDescent="0.25">
      <c r="A183" s="563" t="s">
        <v>299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137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50</v>
      </c>
      <c r="Y195" s="560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50</v>
      </c>
      <c r="Y196" s="56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200</v>
      </c>
      <c r="Y197" s="56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50</v>
      </c>
      <c r="Y198" s="560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135</v>
      </c>
      <c r="Y199" s="560">
        <f t="shared" si="21"/>
        <v>135</v>
      </c>
      <c r="Z199" s="36">
        <f>IFERROR(IF(Y199=0,"",ROUNDUP(Y199/H199,0)*0.00502),"")</f>
        <v>0.3765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144.75</v>
      </c>
      <c r="BN199" s="64">
        <f t="shared" si="23"/>
        <v>144.75</v>
      </c>
      <c r="BO199" s="64">
        <f t="shared" si="24"/>
        <v>0.32051282051282054</v>
      </c>
      <c r="BP199" s="64">
        <f t="shared" si="25"/>
        <v>0.32051282051282054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75</v>
      </c>
      <c r="Y201" s="56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51</v>
      </c>
      <c r="Y202" s="560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239.81481481481481</v>
      </c>
      <c r="Y203" s="561">
        <f>IFERROR(Y195/H195,"0")+IFERROR(Y196/H196,"0")+IFERROR(Y197/H197,"0")+IFERROR(Y198/H198,"0")+IFERROR(Y199/H199,"0")+IFERROR(Y200/H200,"0")+IFERROR(Y201/H201,"0")+IFERROR(Y202/H202,"0")</f>
        <v>244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1.4968800000000002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665</v>
      </c>
      <c r="Y204" s="561">
        <f>IFERROR(SUM(Y195:Y202),"0")</f>
        <v>684.00000000000011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320</v>
      </c>
      <c r="Y209" s="560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360</v>
      </c>
      <c r="Y211" s="560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160</v>
      </c>
      <c r="Y213" s="560">
        <f t="shared" si="26"/>
        <v>160.79999999999998</v>
      </c>
      <c r="Z213" s="36">
        <f t="shared" si="31"/>
        <v>0.43617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176.80000000000004</v>
      </c>
      <c r="BN213" s="64">
        <f t="shared" si="28"/>
        <v>177.684</v>
      </c>
      <c r="BO213" s="64">
        <f t="shared" si="29"/>
        <v>0.36630036630036633</v>
      </c>
      <c r="BP213" s="64">
        <f t="shared" si="30"/>
        <v>0.36813186813186816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320</v>
      </c>
      <c r="Y214" s="560">
        <f t="shared" si="26"/>
        <v>321.59999999999997</v>
      </c>
      <c r="Z214" s="36">
        <f t="shared" si="31"/>
        <v>0.87234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354.4</v>
      </c>
      <c r="BN214" s="64">
        <f t="shared" si="28"/>
        <v>356.17199999999997</v>
      </c>
      <c r="BO214" s="64">
        <f t="shared" si="29"/>
        <v>0.73260073260073266</v>
      </c>
      <c r="BP214" s="64">
        <f t="shared" si="30"/>
        <v>0.73626373626373631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483.33333333333337</v>
      </c>
      <c r="Y215" s="561">
        <f>IFERROR(Y206/H206,"0")+IFERROR(Y207/H207,"0")+IFERROR(Y208/H208,"0")+IFERROR(Y209/H209,"0")+IFERROR(Y210/H210,"0")+IFERROR(Y211/H211,"0")+IFERROR(Y212/H212,"0")+IFERROR(Y213/H213,"0")+IFERROR(Y214/H214,"0")</f>
        <v>485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3.1573500000000001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1160</v>
      </c>
      <c r="Y216" s="561">
        <f>IFERROR(SUM(Y206:Y214),"0")</f>
        <v>1163.9999999999998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172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36</v>
      </c>
      <c r="Y218" s="560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36</v>
      </c>
      <c r="Y219" s="560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30</v>
      </c>
      <c r="Y220" s="561">
        <f>IFERROR(Y218/H218,"0")+IFERROR(Y219/H219,"0")</f>
        <v>30</v>
      </c>
      <c r="Z220" s="561">
        <f>IFERROR(IF(Z218="",0,Z218),"0")+IFERROR(IF(Z219="",0,Z219),"0")</f>
        <v>0.1953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72</v>
      </c>
      <c r="Y221" s="561">
        <f>IFERROR(SUM(Y218:Y219),"0")</f>
        <v>72</v>
      </c>
      <c r="Z221" s="37"/>
      <c r="AA221" s="562"/>
      <c r="AB221" s="562"/>
      <c r="AC221" s="562"/>
    </row>
    <row r="222" spans="1:68" ht="16.5" hidden="1" customHeight="1" x14ac:dyDescent="0.25">
      <c r="A222" s="563" t="s">
        <v>360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220</v>
      </c>
      <c r="Y226" s="560">
        <f t="shared" si="32"/>
        <v>220.4</v>
      </c>
      <c r="Z226" s="36">
        <f>IFERROR(IF(Y226=0,"",ROUNDUP(Y226/H226,0)*0.01898),"")</f>
        <v>0.36062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228.25</v>
      </c>
      <c r="BN226" s="64">
        <f t="shared" si="34"/>
        <v>228.66500000000002</v>
      </c>
      <c r="BO226" s="64">
        <f t="shared" si="35"/>
        <v>0.29633620689655171</v>
      </c>
      <c r="BP226" s="64">
        <f t="shared" si="36"/>
        <v>0.296875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32</v>
      </c>
      <c r="Y227" s="56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46.96551724137931</v>
      </c>
      <c r="Y231" s="561">
        <f>IFERROR(Y224/H224,"0")+IFERROR(Y225/H225,"0")+IFERROR(Y226/H226,"0")+IFERROR(Y227/H227,"0")+IFERROR(Y228/H228,"0")+IFERROR(Y229/H229,"0")+IFERROR(Y230/H230,"0")</f>
        <v>47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0.61318000000000006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332</v>
      </c>
      <c r="Y232" s="561">
        <f>IFERROR(SUM(Y224:Y230),"0")</f>
        <v>332.4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137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382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52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387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7.7777777777777777</v>
      </c>
      <c r="Y247" s="561">
        <f>IFERROR(Y242/H242,"0")+IFERROR(Y243/H243,"0")+IFERROR(Y244/H244,"0")+IFERROR(Y245/H245,"0")+IFERROR(Y246/H246,"0")</f>
        <v>9</v>
      </c>
      <c r="Z247" s="561">
        <f>IFERROR(IF(Z242="",0,Z242),"0")+IFERROR(IF(Z243="",0,Z243),"0")+IFERROR(IF(Z244="",0,Z244),"0")+IFERROR(IF(Z245="",0,Z245),"0")+IFERROR(IF(Z246="",0,Z246),"0")</f>
        <v>5.3100000000000001E-2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9</v>
      </c>
      <c r="Y248" s="561">
        <f>IFERROR(SUM(Y242:Y246),"0")</f>
        <v>10.17</v>
      </c>
      <c r="Z248" s="37"/>
      <c r="AA248" s="562"/>
      <c r="AB248" s="562"/>
      <c r="AC248" s="562"/>
    </row>
    <row r="249" spans="1:68" ht="16.5" hidden="1" customHeight="1" x14ac:dyDescent="0.25">
      <c r="A249" s="563" t="s">
        <v>400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416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429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120</v>
      </c>
      <c r="Y269" s="56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280</v>
      </c>
      <c r="Y270" s="560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166.66666666666669</v>
      </c>
      <c r="Y271" s="561">
        <f>IFERROR(Y268/H268,"0")+IFERROR(Y269/H269,"0")+IFERROR(Y270/H270,"0")</f>
        <v>167</v>
      </c>
      <c r="Z271" s="561">
        <f>IFERROR(IF(Z268="",0,Z268),"0")+IFERROR(IF(Z269="",0,Z269),"0")+IFERROR(IF(Z270="",0,Z270),"0")</f>
        <v>1.08717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400</v>
      </c>
      <c r="Y272" s="561">
        <f>IFERROR(SUM(Y268:Y270),"0")</f>
        <v>400.8</v>
      </c>
      <c r="Z272" s="37"/>
      <c r="AA272" s="562"/>
      <c r="AB272" s="562"/>
      <c r="AC272" s="562"/>
    </row>
    <row r="273" spans="1:68" ht="16.5" hidden="1" customHeight="1" x14ac:dyDescent="0.25">
      <c r="A273" s="563" t="s">
        <v>439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446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42</v>
      </c>
      <c r="Y302" s="560">
        <f t="shared" si="42"/>
        <v>42</v>
      </c>
      <c r="Z302" s="36">
        <f>IFERROR(IF(Y302=0,"",ROUNDUP(Y302/H302,0)*0.00502),"")</f>
        <v>0.1004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44</v>
      </c>
      <c r="BN302" s="64">
        <f t="shared" si="44"/>
        <v>44</v>
      </c>
      <c r="BO302" s="64">
        <f t="shared" si="45"/>
        <v>8.5470085470085472E-2</v>
      </c>
      <c r="BP302" s="64">
        <f t="shared" si="46"/>
        <v>8.5470085470085472E-2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15</v>
      </c>
      <c r="Y304" s="560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28.333333333333336</v>
      </c>
      <c r="Y305" s="561">
        <f>IFERROR(Y298/H298,"0")+IFERROR(Y299/H299,"0")+IFERROR(Y300/H300,"0")+IFERROR(Y301/H301,"0")+IFERROR(Y302/H302,"0")+IFERROR(Y303/H303,"0")+IFERROR(Y304/H304,"0")</f>
        <v>29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0.15899000000000002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57</v>
      </c>
      <c r="Y306" s="561">
        <f>IFERROR(SUM(Y298:Y304),"0")</f>
        <v>58.2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172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30</v>
      </c>
      <c r="Y316" s="56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300</v>
      </c>
      <c r="Y317" s="560">
        <f>IFERROR(IF(X317="",0,CEILING((X317/$H317),1)*$H317),"")</f>
        <v>304.2</v>
      </c>
      <c r="Z317" s="36">
        <f>IFERROR(IF(Y317=0,"",ROUNDUP(Y317/H317,0)*0.01898),"")</f>
        <v>0.74021999999999999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319.96153846153851</v>
      </c>
      <c r="BN317" s="64">
        <f>IFERROR(Y317*I317/H317,"0")</f>
        <v>324.44100000000003</v>
      </c>
      <c r="BO317" s="64">
        <f>IFERROR(1/J317*(X317/H317),"0")</f>
        <v>0.60096153846153844</v>
      </c>
      <c r="BP317" s="64">
        <f>IFERROR(1/J317*(Y317/H317),"0")</f>
        <v>0.609375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45.604395604395599</v>
      </c>
      <c r="Y319" s="561">
        <f>IFERROR(Y316/H316,"0")+IFERROR(Y317/H317,"0")+IFERROR(Y318/H318,"0")</f>
        <v>47</v>
      </c>
      <c r="Z319" s="561">
        <f>IFERROR(IF(Z316="",0,Z316),"0")+IFERROR(IF(Z317="",0,Z317),"0")+IFERROR(IF(Z318="",0,Z318),"0")</f>
        <v>0.89205999999999996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360</v>
      </c>
      <c r="Y320" s="561">
        <f>IFERROR(SUM(Y316:Y318),"0")</f>
        <v>371.40000000000003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770</v>
      </c>
      <c r="Y337" s="560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280</v>
      </c>
      <c r="Y338" s="560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499.99999999999994</v>
      </c>
      <c r="Y339" s="561">
        <f>IFERROR(Y336/H336,"0")+IFERROR(Y337/H337,"0")+IFERROR(Y338/H338,"0")</f>
        <v>501</v>
      </c>
      <c r="Z339" s="561">
        <f>IFERROR(IF(Z336="",0,Z336),"0")+IFERROR(IF(Z337="",0,Z337),"0")+IFERROR(IF(Z338="",0,Z338),"0")</f>
        <v>3.2615099999999999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1050</v>
      </c>
      <c r="Y340" s="561">
        <f>IFERROR(SUM(Y336:Y338),"0")</f>
        <v>1052.1000000000001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2100</v>
      </c>
      <c r="Y344" s="560">
        <f t="shared" ref="Y344:Y350" si="47">IFERROR(IF(X344="",0,CEILING((X344/$H344),1)*$H344),"")</f>
        <v>2100</v>
      </c>
      <c r="Z344" s="36">
        <f>IFERROR(IF(Y344=0,"",ROUNDUP(Y344/H344,0)*0.02175),"")</f>
        <v>3.0449999999999999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2167.1999999999998</v>
      </c>
      <c r="BN344" s="64">
        <f t="shared" ref="BN344:BN350" si="49">IFERROR(Y344*I344/H344,"0")</f>
        <v>2167.1999999999998</v>
      </c>
      <c r="BO344" s="64">
        <f t="shared" ref="BO344:BO350" si="50">IFERROR(1/J344*(X344/H344),"0")</f>
        <v>2.9166666666666665</v>
      </c>
      <c r="BP344" s="64">
        <f t="shared" ref="BP344:BP350" si="51">IFERROR(1/J344*(Y344/H344),"0")</f>
        <v>2.9166666666666665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600</v>
      </c>
      <c r="Y345" s="560">
        <f t="shared" si="47"/>
        <v>600</v>
      </c>
      <c r="Z345" s="36">
        <f>IFERROR(IF(Y345=0,"",ROUNDUP(Y345/H345,0)*0.02175),"")</f>
        <v>0.86999999999999988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619.20000000000005</v>
      </c>
      <c r="BN345" s="64">
        <f t="shared" si="49"/>
        <v>619.20000000000005</v>
      </c>
      <c r="BO345" s="64">
        <f t="shared" si="50"/>
        <v>0.83333333333333326</v>
      </c>
      <c r="BP345" s="64">
        <f t="shared" si="51"/>
        <v>0.83333333333333326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280</v>
      </c>
      <c r="Y346" s="560">
        <f t="shared" si="47"/>
        <v>285</v>
      </c>
      <c r="Z346" s="36">
        <f>IFERROR(IF(Y346=0,"",ROUNDUP(Y346/H346,0)*0.02175),"")</f>
        <v>0.41324999999999995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288.96000000000004</v>
      </c>
      <c r="BN346" s="64">
        <f t="shared" si="49"/>
        <v>294.12</v>
      </c>
      <c r="BO346" s="64">
        <f t="shared" si="50"/>
        <v>0.3888888888888889</v>
      </c>
      <c r="BP346" s="64">
        <f t="shared" si="51"/>
        <v>0.39583333333333331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25</v>
      </c>
      <c r="Y350" s="560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270.33333333333331</v>
      </c>
      <c r="Y351" s="561">
        <f>IFERROR(Y344/H344,"0")+IFERROR(Y345/H345,"0")+IFERROR(Y346/H346,"0")+IFERROR(Y347/H347,"0")+IFERROR(Y348/H348,"0")+IFERROR(Y349/H349,"0")+IFERROR(Y350/H350,"0")</f>
        <v>271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5.8305999999999996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4005</v>
      </c>
      <c r="Y352" s="561">
        <f>IFERROR(SUM(Y344:Y350),"0")</f>
        <v>4015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137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1300</v>
      </c>
      <c r="Y354" s="560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1341.6</v>
      </c>
      <c r="BN354" s="64">
        <f>IFERROR(Y354*I354/H354,"0")</f>
        <v>1346.76</v>
      </c>
      <c r="BO354" s="64">
        <f>IFERROR(1/J354*(X354/H354),"0")</f>
        <v>1.8055555555555556</v>
      </c>
      <c r="BP354" s="64">
        <f>IFERROR(1/J354*(Y354/H354),"0")</f>
        <v>1.8125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86.666666666666671</v>
      </c>
      <c r="Y356" s="561">
        <f>IFERROR(Y354/H354,"0")+IFERROR(Y355/H355,"0")</f>
        <v>87</v>
      </c>
      <c r="Z356" s="561">
        <f>IFERROR(IF(Z354="",0,Z354),"0")+IFERROR(IF(Z355="",0,Z355),"0")</f>
        <v>1.8922499999999998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1300</v>
      </c>
      <c r="Y357" s="561">
        <f>IFERROR(SUM(Y354:Y355),"0")</f>
        <v>1305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150</v>
      </c>
      <c r="Y360" s="560">
        <f>IFERROR(IF(X360="",0,CEILING((X360/$H360),1)*$H360),"")</f>
        <v>153</v>
      </c>
      <c r="Z360" s="36">
        <f>IFERROR(IF(Y360=0,"",ROUNDUP(Y360/H360,0)*0.01898),"")</f>
        <v>0.32266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158.64999999999998</v>
      </c>
      <c r="BN360" s="64">
        <f>IFERROR(Y360*I360/H360,"0")</f>
        <v>161.82299999999998</v>
      </c>
      <c r="BO360" s="64">
        <f>IFERROR(1/J360*(X360/H360),"0")</f>
        <v>0.26041666666666669</v>
      </c>
      <c r="BP360" s="64">
        <f>IFERROR(1/J360*(Y360/H360),"0")</f>
        <v>0.265625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16.666666666666668</v>
      </c>
      <c r="Y361" s="561">
        <f>IFERROR(Y359/H359,"0")+IFERROR(Y360/H360,"0")</f>
        <v>17</v>
      </c>
      <c r="Z361" s="561">
        <f>IFERROR(IF(Z359="",0,Z359),"0")+IFERROR(IF(Z360="",0,Z360),"0")</f>
        <v>0.32266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150</v>
      </c>
      <c r="Y362" s="561">
        <f>IFERROR(SUM(Y359:Y360),"0")</f>
        <v>153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172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30</v>
      </c>
      <c r="Y364" s="560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3.3333333333333335</v>
      </c>
      <c r="Y365" s="561">
        <f>IFERROR(Y364/H364,"0")</f>
        <v>4</v>
      </c>
      <c r="Z365" s="561">
        <f>IFERROR(IF(Z364="",0,Z364),"0")</f>
        <v>7.5920000000000001E-2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30</v>
      </c>
      <c r="Y366" s="561">
        <f>IFERROR(SUM(Y364:Y364),"0")</f>
        <v>36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50</v>
      </c>
      <c r="Y371" s="560">
        <f>IFERROR(IF(X371="",0,CEILING((X371/$H371),1)*$H371),"")</f>
        <v>60</v>
      </c>
      <c r="Z371" s="36">
        <f>IFERROR(IF(Y371=0,"",ROUNDUP(Y371/H371,0)*0.01898),"")</f>
        <v>9.4899999999999998E-2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51.8125</v>
      </c>
      <c r="BN371" s="64">
        <f>IFERROR(Y371*I371/H371,"0")</f>
        <v>62.175000000000004</v>
      </c>
      <c r="BO371" s="64">
        <f>IFERROR(1/J371*(X371/H371),"0")</f>
        <v>6.5104166666666671E-2</v>
      </c>
      <c r="BP371" s="64">
        <f>IFERROR(1/J371*(Y371/H371),"0")</f>
        <v>7.8125E-2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4.166666666666667</v>
      </c>
      <c r="Y373" s="561">
        <f>IFERROR(Y369/H369,"0")+IFERROR(Y370/H370,"0")+IFERROR(Y371/H371,"0")+IFERROR(Y372/H372,"0")</f>
        <v>5</v>
      </c>
      <c r="Z373" s="561">
        <f>IFERROR(IF(Z369="",0,Z369),"0")+IFERROR(IF(Z370="",0,Z370),"0")+IFERROR(IF(Z371="",0,Z371),"0")+IFERROR(IF(Z372="",0,Z372),"0")</f>
        <v>9.4899999999999998E-2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50</v>
      </c>
      <c r="Y374" s="561">
        <f>IFERROR(SUM(Y369:Y372),"0")</f>
        <v>60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20</v>
      </c>
      <c r="Y380" s="56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2.2222222222222223</v>
      </c>
      <c r="Y382" s="561">
        <f>IFERROR(Y380/H380,"0")+IFERROR(Y381/H381,"0")</f>
        <v>3</v>
      </c>
      <c r="Z382" s="561">
        <f>IFERROR(IF(Z380="",0,Z380),"0")+IFERROR(IF(Z381="",0,Z381),"0")</f>
        <v>5.6940000000000004E-2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20</v>
      </c>
      <c r="Y383" s="561">
        <f>IFERROR(SUM(Y380:Y381),"0")</f>
        <v>27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172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42</v>
      </c>
      <c r="Y396" s="560">
        <f t="shared" si="52"/>
        <v>42</v>
      </c>
      <c r="Z396" s="36">
        <f t="shared" si="57"/>
        <v>0.1004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44.599999999999994</v>
      </c>
      <c r="BN396" s="64">
        <f t="shared" si="54"/>
        <v>44.599999999999994</v>
      </c>
      <c r="BO396" s="64">
        <f t="shared" si="55"/>
        <v>8.5470085470085472E-2</v>
      </c>
      <c r="BP396" s="64">
        <f t="shared" si="56"/>
        <v>8.5470085470085472E-2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87.5</v>
      </c>
      <c r="Y397" s="560">
        <f t="shared" si="52"/>
        <v>88.2</v>
      </c>
      <c r="Z397" s="36">
        <f t="shared" si="57"/>
        <v>0.21084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92.916666666666657</v>
      </c>
      <c r="BN397" s="64">
        <f t="shared" si="54"/>
        <v>93.66</v>
      </c>
      <c r="BO397" s="64">
        <f t="shared" si="55"/>
        <v>0.17806267806267806</v>
      </c>
      <c r="BP397" s="64">
        <f t="shared" si="56"/>
        <v>0.17948717948717952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52.5</v>
      </c>
      <c r="Y399" s="560">
        <f t="shared" si="52"/>
        <v>52.5</v>
      </c>
      <c r="Z399" s="36">
        <f t="shared" si="57"/>
        <v>0.1255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55.75</v>
      </c>
      <c r="BN399" s="64">
        <f t="shared" si="54"/>
        <v>55.75</v>
      </c>
      <c r="BO399" s="64">
        <f t="shared" si="55"/>
        <v>0.10683760683760685</v>
      </c>
      <c r="BP399" s="64">
        <f t="shared" si="56"/>
        <v>0.10683760683760685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86.666666666666657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87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0.43674000000000002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182</v>
      </c>
      <c r="Y402" s="561">
        <f>IFERROR(SUM(Y391:Y400),"0")</f>
        <v>182.7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137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10</v>
      </c>
      <c r="Y414" s="560">
        <f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10.388888888888889</v>
      </c>
      <c r="BN414" s="64">
        <f>IFERROR(Y414*I414/H414,"0")</f>
        <v>11.22</v>
      </c>
      <c r="BO414" s="64">
        <f>IFERROR(1/J414*(X414/H414),"0")</f>
        <v>1.4029180695847361E-2</v>
      </c>
      <c r="BP414" s="64">
        <f>IFERROR(1/J414*(Y414/H414),"0")</f>
        <v>1.5151515151515152E-2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10.5</v>
      </c>
      <c r="Y417" s="560">
        <f>IFERROR(IF(X417="",0,CEILING((X417/$H417),1)*$H417),"")</f>
        <v>10.5</v>
      </c>
      <c r="Z417" s="36">
        <f>IFERROR(IF(Y417=0,"",ROUNDUP(Y417/H417,0)*0.00502),"")</f>
        <v>2.5100000000000001E-2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11.149999999999999</v>
      </c>
      <c r="BN417" s="64">
        <f>IFERROR(Y417*I417/H417,"0")</f>
        <v>11.149999999999999</v>
      </c>
      <c r="BO417" s="64">
        <f>IFERROR(1/J417*(X417/H417),"0")</f>
        <v>2.1367521367521368E-2</v>
      </c>
      <c r="BP417" s="64">
        <f>IFERROR(1/J417*(Y417/H417),"0")</f>
        <v>2.1367521367521368E-2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6.8518518518518512</v>
      </c>
      <c r="Y418" s="561">
        <f>IFERROR(Y414/H414,"0")+IFERROR(Y415/H415,"0")+IFERROR(Y416/H416,"0")+IFERROR(Y417/H417,"0")</f>
        <v>7</v>
      </c>
      <c r="Z418" s="561">
        <f>IFERROR(IF(Z414="",0,Z414),"0")+IFERROR(IF(Z415="",0,Z415),"0")+IFERROR(IF(Z416="",0,Z416),"0")+IFERROR(IF(Z417="",0,Z417),"0")</f>
        <v>4.3139999999999998E-2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20.5</v>
      </c>
      <c r="Y419" s="561">
        <f>IFERROR(SUM(Y414:Y417),"0")</f>
        <v>21.3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20</v>
      </c>
      <c r="Y422" s="560">
        <f>IFERROR(IF(X422="",0,CEILING((X422/$H422),1)*$H422),"")</f>
        <v>20.399999999999999</v>
      </c>
      <c r="Z422" s="36">
        <f>IFERROR(IF(Y422=0,"",ROUNDUP(Y422/H422,0)*0.00651),"")</f>
        <v>0.11067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35</v>
      </c>
      <c r="BN422" s="64">
        <f>IFERROR(Y422*I422/H422,"0")</f>
        <v>35.699999999999996</v>
      </c>
      <c r="BO422" s="64">
        <f>IFERROR(1/J422*(X422/H422),"0")</f>
        <v>9.1575091575091583E-2</v>
      </c>
      <c r="BP422" s="64">
        <f>IFERROR(1/J422*(Y422/H422),"0")</f>
        <v>9.3406593406593408E-2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16.666666666666668</v>
      </c>
      <c r="Y423" s="561">
        <f>IFERROR(Y422/H422,"0")</f>
        <v>17</v>
      </c>
      <c r="Z423" s="561">
        <f>IFERROR(IF(Z422="",0,Z422),"0")</f>
        <v>0.11067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20</v>
      </c>
      <c r="Y424" s="561">
        <f>IFERROR(SUM(Y422:Y422),"0")</f>
        <v>20.399999999999999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90</v>
      </c>
      <c r="Y433" s="560">
        <f t="shared" ref="Y433:Y446" si="58">IFERROR(IF(X433="",0,CEILING((X433/$H433),1)*$H433),"")</f>
        <v>95.04</v>
      </c>
      <c r="Z433" s="36">
        <f t="shared" ref="Z433:Z439" si="59">IFERROR(IF(Y433=0,"",ROUNDUP(Y433/H433,0)*0.01196),"")</f>
        <v>0.21528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96.136363636363626</v>
      </c>
      <c r="BN433" s="64">
        <f t="shared" ref="BN433:BN446" si="61">IFERROR(Y433*I433/H433,"0")</f>
        <v>101.52000000000001</v>
      </c>
      <c r="BO433" s="64">
        <f t="shared" ref="BO433:BO446" si="62">IFERROR(1/J433*(X433/H433),"0")</f>
        <v>0.16389860139860138</v>
      </c>
      <c r="BP433" s="64">
        <f t="shared" ref="BP433:BP446" si="63">IFERROR(1/J433*(Y433/H433),"0")</f>
        <v>0.17307692307692307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160</v>
      </c>
      <c r="Y438" s="560">
        <f t="shared" si="58"/>
        <v>163.68</v>
      </c>
      <c r="Z438" s="36">
        <f t="shared" si="59"/>
        <v>0.37075999999999998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170.90909090909091</v>
      </c>
      <c r="BN438" s="64">
        <f t="shared" si="61"/>
        <v>174.84</v>
      </c>
      <c r="BO438" s="64">
        <f t="shared" si="62"/>
        <v>0.29137529137529139</v>
      </c>
      <c r="BP438" s="64">
        <f t="shared" si="63"/>
        <v>0.29807692307692307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108</v>
      </c>
      <c r="Y441" s="560">
        <f t="shared" si="58"/>
        <v>110.39999999999999</v>
      </c>
      <c r="Z441" s="36">
        <f>IFERROR(IF(Y441=0,"",ROUNDUP(Y441/H441,0)*0.00902),"")</f>
        <v>0.20746000000000001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155.92499999999998</v>
      </c>
      <c r="BN441" s="64">
        <f t="shared" si="61"/>
        <v>159.38999999999999</v>
      </c>
      <c r="BO441" s="64">
        <f t="shared" si="62"/>
        <v>0.17045454545454547</v>
      </c>
      <c r="BP441" s="64">
        <f t="shared" si="63"/>
        <v>0.17424242424242425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156</v>
      </c>
      <c r="Y445" s="560">
        <f t="shared" si="58"/>
        <v>158.4</v>
      </c>
      <c r="Z445" s="36">
        <f>IFERROR(IF(Y445=0,"",ROUNDUP(Y445/H445,0)*0.00902),"")</f>
        <v>0.39688000000000001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165.1</v>
      </c>
      <c r="BN445" s="64">
        <f t="shared" si="61"/>
        <v>167.64000000000001</v>
      </c>
      <c r="BO445" s="64">
        <f t="shared" si="62"/>
        <v>0.32828282828282829</v>
      </c>
      <c r="BP445" s="64">
        <f t="shared" si="63"/>
        <v>0.33333333333333337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132.12121212121212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1.4176199999999999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614</v>
      </c>
      <c r="Y448" s="561">
        <f>IFERROR(SUM(Y433:Y446),"0")</f>
        <v>627.84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137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30</v>
      </c>
      <c r="Y456" s="560">
        <f t="shared" ref="Y456:Y462" si="64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32.04545454545454</v>
      </c>
      <c r="BN456" s="64">
        <f t="shared" ref="BN456:BN462" si="66">IFERROR(Y456*I456/H456,"0")</f>
        <v>33.839999999999996</v>
      </c>
      <c r="BO456" s="64">
        <f t="shared" ref="BO456:BO462" si="67">IFERROR(1/J456*(X456/H456),"0")</f>
        <v>5.4632867132867136E-2</v>
      </c>
      <c r="BP456" s="64">
        <f t="shared" ref="BP456:BP462" si="68">IFERROR(1/J456*(Y456/H456),"0")</f>
        <v>5.7692307692307696E-2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140</v>
      </c>
      <c r="Y458" s="560">
        <f t="shared" si="64"/>
        <v>142.56</v>
      </c>
      <c r="Z458" s="36">
        <f>IFERROR(IF(Y458=0,"",ROUNDUP(Y458/H458,0)*0.01196),"")</f>
        <v>0.32291999999999998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149.54545454545453</v>
      </c>
      <c r="BN458" s="64">
        <f t="shared" si="66"/>
        <v>152.27999999999997</v>
      </c>
      <c r="BO458" s="64">
        <f t="shared" si="67"/>
        <v>0.25495337995337997</v>
      </c>
      <c r="BP458" s="64">
        <f t="shared" si="68"/>
        <v>0.25961538461538464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66</v>
      </c>
      <c r="Y460" s="560">
        <f t="shared" si="64"/>
        <v>67.2</v>
      </c>
      <c r="Z460" s="36">
        <f>IFERROR(IF(Y460=0,"",ROUNDUP(Y460/H460,0)*0.00902),"")</f>
        <v>0.12628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95.287500000000009</v>
      </c>
      <c r="BN460" s="64">
        <f t="shared" si="66"/>
        <v>97.02000000000001</v>
      </c>
      <c r="BO460" s="64">
        <f t="shared" si="67"/>
        <v>0.10416666666666667</v>
      </c>
      <c r="BP460" s="64">
        <f t="shared" si="68"/>
        <v>0.10606060606060608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72</v>
      </c>
      <c r="Y462" s="560">
        <f t="shared" si="64"/>
        <v>72</v>
      </c>
      <c r="Z462" s="36">
        <f>IFERROR(IF(Y462=0,"",ROUNDUP(Y462/H462,0)*0.00902),"")</f>
        <v>0.1353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100.35000000000001</v>
      </c>
      <c r="BN462" s="64">
        <f t="shared" si="66"/>
        <v>100.35000000000001</v>
      </c>
      <c r="BO462" s="64">
        <f t="shared" si="67"/>
        <v>0.11363636363636365</v>
      </c>
      <c r="BP462" s="64">
        <f t="shared" si="68"/>
        <v>0.11363636363636365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70.378787878787875</v>
      </c>
      <c r="Y463" s="561">
        <f>IFERROR(Y456/H456,"0")+IFERROR(Y457/H457,"0")+IFERROR(Y458/H458,"0")+IFERROR(Y459/H459,"0")+IFERROR(Y460/H460,"0")+IFERROR(Y461/H461,"0")+IFERROR(Y462/H462,"0")</f>
        <v>72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0.76409999999999989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356</v>
      </c>
      <c r="Y464" s="561">
        <f>IFERROR(SUM(Y456:Y462),"0")</f>
        <v>364.32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137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900</v>
      </c>
      <c r="Y492" s="560">
        <f>IFERROR(IF(X492="",0,CEILING((X492/$H492),1)*$H492),"")</f>
        <v>900</v>
      </c>
      <c r="Z492" s="36">
        <f>IFERROR(IF(Y492=0,"",ROUNDUP(Y492/H492,0)*0.01898),"")</f>
        <v>1.8980000000000001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951.90000000000009</v>
      </c>
      <c r="BN492" s="64">
        <f>IFERROR(Y492*I492/H492,"0")</f>
        <v>951.90000000000009</v>
      </c>
      <c r="BO492" s="64">
        <f>IFERROR(1/J492*(X492/H492),"0")</f>
        <v>1.5625</v>
      </c>
      <c r="BP492" s="64">
        <f>IFERROR(1/J492*(Y492/H492),"0")</f>
        <v>1.5625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100</v>
      </c>
      <c r="Y494" s="561">
        <f>IFERROR(Y492/H492,"0")+IFERROR(Y493/H493,"0")</f>
        <v>100</v>
      </c>
      <c r="Z494" s="561">
        <f>IFERROR(IF(Z492="",0,Z492),"0")+IFERROR(IF(Z493="",0,Z493),"0")</f>
        <v>1.8980000000000001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900</v>
      </c>
      <c r="Y495" s="561">
        <f>IFERROR(SUM(Y492:Y493),"0")</f>
        <v>900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172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10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10.483333333333334</v>
      </c>
      <c r="BN497" s="64">
        <f>IFERROR(Y497*I497/H497,"0")</f>
        <v>18.87</v>
      </c>
      <c r="BO497" s="64">
        <f>IFERROR(1/J497*(X497/H497),"0")</f>
        <v>1.7361111111111112E-2</v>
      </c>
      <c r="BP497" s="64">
        <f>IFERROR(1/J497*(Y497/H497),"0")</f>
        <v>3.125E-2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1.1111111111111112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10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137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17600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17772.489999999998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18757.97388167389</v>
      </c>
      <c r="Y507" s="561">
        <f>IFERROR(SUM(BN22:BN503),"0")</f>
        <v>18942.494000000006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32</v>
      </c>
      <c r="Y508" s="38">
        <f>ROUNDUP(SUM(BP22:BP503),0)</f>
        <v>32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19557.97388167389</v>
      </c>
      <c r="Y509" s="561">
        <f>GrossWeightTotalR+PalletQtyTotalR*25</f>
        <v>19742.494000000006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3828.6853961279244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3861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36.920960000000001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258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179</v>
      </c>
      <c r="F514" s="583" t="s">
        <v>201</v>
      </c>
      <c r="G514" s="583" t="s">
        <v>234</v>
      </c>
      <c r="H514" s="583" t="s">
        <v>101</v>
      </c>
      <c r="I514" s="583" t="s">
        <v>259</v>
      </c>
      <c r="J514" s="583" t="s">
        <v>299</v>
      </c>
      <c r="K514" s="583" t="s">
        <v>360</v>
      </c>
      <c r="L514" s="583" t="s">
        <v>400</v>
      </c>
      <c r="M514" s="583" t="s">
        <v>416</v>
      </c>
      <c r="N514" s="557"/>
      <c r="O514" s="583" t="s">
        <v>429</v>
      </c>
      <c r="P514" s="583" t="s">
        <v>439</v>
      </c>
      <c r="Q514" s="583" t="s">
        <v>446</v>
      </c>
      <c r="R514" s="583" t="s">
        <v>451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154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922.2</v>
      </c>
      <c r="E516" s="46">
        <f>IFERROR(Y89*1,"0")+IFERROR(Y90*1,"0")+IFERROR(Y91*1,"0")+IFERROR(Y95*1,"0")+IFERROR(Y96*1,"0")+IFERROR(Y97*1,"0")+IFERROR(Y98*1,"0")+IFERROR(Y99*1,"0")</f>
        <v>1845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1774.62</v>
      </c>
      <c r="G516" s="46">
        <f>IFERROR(Y130*1,"0")+IFERROR(Y131*1,"0")+IFERROR(Y135*1,"0")+IFERROR(Y136*1,"0")+IFERROR(Y140*1,"0")+IFERROR(Y141*1,"0")</f>
        <v>255.92000000000002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816.4799999999999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1920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349.77000000000004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400.8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429.6</v>
      </c>
      <c r="S516" s="46">
        <f>IFERROR(Y336*1,"0")+IFERROR(Y337*1,"0")+IFERROR(Y338*1,"0")</f>
        <v>1052.1000000000001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5509</v>
      </c>
      <c r="U516" s="46">
        <f>IFERROR(Y369*1,"0")+IFERROR(Y370*1,"0")+IFERROR(Y371*1,"0")+IFERROR(Y372*1,"0")+IFERROR(Y376*1,"0")+IFERROR(Y380*1,"0")+IFERROR(Y381*1,"0")+IFERROR(Y385*1,"0")</f>
        <v>87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182.7</v>
      </c>
      <c r="W516" s="46">
        <f>IFERROR(Y410*1,"0")+IFERROR(Y414*1,"0")+IFERROR(Y415*1,"0")+IFERROR(Y416*1,"0")+IFERROR(Y417*1,"0")</f>
        <v>21.3</v>
      </c>
      <c r="X516" s="46">
        <f>IFERROR(Y422*1,"0")</f>
        <v>20.399999999999999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1113.6000000000001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918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60,00"/>
        <filter val="1 300,00"/>
        <filter val="1,11"/>
        <filter val="10,00"/>
        <filter val="10,50"/>
        <filter val="100,00"/>
        <filter val="105,00"/>
        <filter val="108,00"/>
        <filter val="112,50"/>
        <filter val="120,00"/>
        <filter val="122,50"/>
        <filter val="128,52"/>
        <filter val="13,89"/>
        <filter val="132,12"/>
        <filter val="135,00"/>
        <filter val="140,00"/>
        <filter val="147,04"/>
        <filter val="15,00"/>
        <filter val="150,00"/>
        <filter val="156,00"/>
        <filter val="16,50"/>
        <filter val="16,67"/>
        <filter val="160,00"/>
        <filter val="162,50"/>
        <filter val="166,67"/>
        <filter val="17 600,00"/>
        <filter val="17,50"/>
        <filter val="18 757,97"/>
        <filter val="18,00"/>
        <filter val="18,75"/>
        <filter val="182,00"/>
        <filter val="19 557,97"/>
        <filter val="2 100,00"/>
        <filter val="2,22"/>
        <filter val="2,75"/>
        <filter val="2,78"/>
        <filter val="20,00"/>
        <filter val="20,50"/>
        <filter val="200,00"/>
        <filter val="22,73"/>
        <filter val="220,00"/>
        <filter val="239,81"/>
        <filter val="25,00"/>
        <filter val="262,50"/>
        <filter val="270,33"/>
        <filter val="270,37"/>
        <filter val="28,33"/>
        <filter val="280,00"/>
        <filter val="29,63"/>
        <filter val="3 828,69"/>
        <filter val="3,33"/>
        <filter val="3,50"/>
        <filter val="30,00"/>
        <filter val="300,00"/>
        <filter val="304,76"/>
        <filter val="31,25"/>
        <filter val="311,42"/>
        <filter val="32"/>
        <filter val="32,00"/>
        <filter val="320,00"/>
        <filter val="332,00"/>
        <filter val="356,00"/>
        <filter val="36,00"/>
        <filter val="360,00"/>
        <filter val="37,50"/>
        <filter val="4 005,00"/>
        <filter val="4,17"/>
        <filter val="400,00"/>
        <filter val="42,00"/>
        <filter val="45,60"/>
        <filter val="450,00"/>
        <filter val="46,30"/>
        <filter val="46,97"/>
        <filter val="483,33"/>
        <filter val="495,00"/>
        <filter val="50,00"/>
        <filter val="500,00"/>
        <filter val="51,00"/>
        <filter val="52,50"/>
        <filter val="54,00"/>
        <filter val="57,00"/>
        <filter val="585,00"/>
        <filter val="6,00"/>
        <filter val="6,41"/>
        <filter val="6,85"/>
        <filter val="600,00"/>
        <filter val="614,00"/>
        <filter val="630,00"/>
        <filter val="66,00"/>
        <filter val="665,00"/>
        <filter val="695,00"/>
        <filter val="7,00"/>
        <filter val="7,78"/>
        <filter val="70,38"/>
        <filter val="700,00"/>
        <filter val="72,00"/>
        <filter val="75,00"/>
        <filter val="770,00"/>
        <filter val="790,00"/>
        <filter val="8,33"/>
        <filter val="80,00"/>
        <filter val="86,67"/>
        <filter val="87,50"/>
        <filter val="895,00"/>
        <filter val="9,00"/>
        <filter val="90,00"/>
        <filter val="900,00"/>
        <filter val="930,00"/>
        <filter val="99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2025-08-06T11:43:45Z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