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210151-1060-4C3D-A7F8-4E0F0B0DDD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P259" i="1"/>
  <c r="BO258" i="1"/>
  <c r="BM258" i="1"/>
  <c r="Z258" i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BO247" i="1"/>
  <c r="BM247" i="1"/>
  <c r="Z247" i="1"/>
  <c r="Y247" i="1"/>
  <c r="Y251" i="1" s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BO218" i="1"/>
  <c r="BM218" i="1"/>
  <c r="Z218" i="1"/>
  <c r="Z220" i="1" s="1"/>
  <c r="Y218" i="1"/>
  <c r="Y221" i="1" s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O195" i="1"/>
  <c r="BM195" i="1"/>
  <c r="Z195" i="1"/>
  <c r="Y195" i="1"/>
  <c r="BP195" i="1" s="1"/>
  <c r="BO194" i="1"/>
  <c r="BM194" i="1"/>
  <c r="Z194" i="1"/>
  <c r="Y194" i="1"/>
  <c r="BP194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P171" i="1"/>
  <c r="BO170" i="1"/>
  <c r="BM170" i="1"/>
  <c r="Z170" i="1"/>
  <c r="Y170" i="1"/>
  <c r="BP170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2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X280" i="1" l="1"/>
  <c r="X278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2" i="1"/>
  <c r="BP182" i="1"/>
  <c r="Y183" i="1"/>
  <c r="Z190" i="1"/>
  <c r="BN186" i="1"/>
  <c r="BN188" i="1"/>
  <c r="BN202" i="1"/>
  <c r="BP202" i="1"/>
  <c r="Y203" i="1"/>
  <c r="BN207" i="1"/>
  <c r="BP207" i="1"/>
  <c r="Y208" i="1"/>
  <c r="Z214" i="1"/>
  <c r="BN211" i="1"/>
  <c r="BN213" i="1"/>
  <c r="A10" i="1"/>
  <c r="F10" i="1"/>
  <c r="F9" i="1"/>
  <c r="J9" i="1"/>
  <c r="BN22" i="1"/>
  <c r="BP22" i="1"/>
  <c r="Y23" i="1"/>
  <c r="Z30" i="1"/>
  <c r="BN28" i="1"/>
  <c r="BP28" i="1"/>
  <c r="X279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5" i="1"/>
  <c r="BP115" i="1"/>
  <c r="Y116" i="1"/>
  <c r="Y127" i="1"/>
  <c r="BN125" i="1"/>
  <c r="Y132" i="1"/>
  <c r="BN137" i="1"/>
  <c r="Z173" i="1"/>
  <c r="BN170" i="1"/>
  <c r="BN172" i="1"/>
  <c r="Y190" i="1"/>
  <c r="Y191" i="1"/>
  <c r="Z198" i="1"/>
  <c r="BN194" i="1"/>
  <c r="BN195" i="1"/>
  <c r="Y215" i="1"/>
  <c r="BN218" i="1"/>
  <c r="BP218" i="1"/>
  <c r="BN219" i="1"/>
  <c r="Y220" i="1"/>
  <c r="BN225" i="1"/>
  <c r="BP225" i="1"/>
  <c r="Y226" i="1"/>
  <c r="BN231" i="1"/>
  <c r="BP231" i="1"/>
  <c r="Y232" i="1"/>
  <c r="BN237" i="1"/>
  <c r="BP237" i="1"/>
  <c r="Y238" i="1"/>
  <c r="BN241" i="1"/>
  <c r="BP241" i="1"/>
  <c r="Y242" i="1"/>
  <c r="Z250" i="1"/>
  <c r="BN247" i="1"/>
  <c r="BP247" i="1"/>
  <c r="BN249" i="1"/>
  <c r="Y255" i="1"/>
  <c r="Y256" i="1"/>
  <c r="Z261" i="1"/>
  <c r="BN259" i="1"/>
  <c r="Z276" i="1"/>
  <c r="X281" i="1"/>
  <c r="Y31" i="1"/>
  <c r="Y38" i="1"/>
  <c r="Y45" i="1"/>
  <c r="Y64" i="1"/>
  <c r="Y70" i="1"/>
  <c r="Y75" i="1"/>
  <c r="Y87" i="1"/>
  <c r="Y96" i="1"/>
  <c r="Y103" i="1"/>
  <c r="Y113" i="1"/>
  <c r="Y121" i="1"/>
  <c r="Y126" i="1"/>
  <c r="Y133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BP196" i="1"/>
  <c r="BN196" i="1"/>
  <c r="BP197" i="1"/>
  <c r="BN197" i="1"/>
  <c r="Y261" i="1"/>
  <c r="BP258" i="1"/>
  <c r="BN258" i="1"/>
  <c r="BP260" i="1"/>
  <c r="BN260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Z138" i="1"/>
  <c r="Z165" i="1"/>
  <c r="Y174" i="1"/>
  <c r="Y178" i="1"/>
  <c r="BP187" i="1"/>
  <c r="BN187" i="1"/>
  <c r="BP189" i="1"/>
  <c r="BN189" i="1"/>
  <c r="Y198" i="1"/>
  <c r="Y199" i="1"/>
  <c r="BP212" i="1"/>
  <c r="BN212" i="1"/>
  <c r="Y214" i="1"/>
  <c r="BP248" i="1"/>
  <c r="BN248" i="1"/>
  <c r="Y250" i="1"/>
  <c r="BP254" i="1"/>
  <c r="BN254" i="1"/>
  <c r="Y262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Y279" i="1" l="1"/>
  <c r="Z283" i="1"/>
  <c r="Y282" i="1"/>
  <c r="Y278" i="1"/>
  <c r="Y280" i="1"/>
  <c r="Y281" i="1" s="1"/>
  <c r="C291" i="1" l="1"/>
  <c r="A291" i="1"/>
  <c r="B291" i="1"/>
</calcChain>
</file>

<file path=xl/sharedStrings.xml><?xml version="1.0" encoding="utf-8"?>
<sst xmlns="http://schemas.openxmlformats.org/spreadsheetml/2006/main" count="1253" uniqueCount="410">
  <si>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</si>
  <si>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</si>
  <si>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</si>
  <si>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</si>
  <si>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</si>
  <si>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</si>
  <si>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</si>
  <si>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</si>
  <si>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</si>
  <si>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</si>
  <si>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</si>
  <si>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</si>
  <si>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</si>
  <si>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</si>
  <si>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</si>
  <si>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</si>
  <si>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</si>
  <si>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</si>
  <si>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</si>
  <si>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</si>
  <si>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</si>
  <si>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</si>
  <si>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</si>
  <si>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</si>
  <si>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</si>
  <si>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</si>
  <si>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</si>
  <si>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</si>
  <si>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</si>
  <si>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</si>
  <si>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</si>
  <si>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</si>
  <si>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</si>
  <si>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</si>
  <si>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</si>
  <si>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</si>
  <si>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</si>
  <si>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</si>
  <si>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</si>
  <si>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</si>
  <si>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</si>
  <si>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</si>
  <si>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</si>
  <si>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</si>
  <si>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</si>
  <si>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</si>
  <si>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</si>
  <si>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</si>
  <si>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</si>
  <si>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</si>
  <si>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</si>
  <si>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</si>
  <si>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</si>
  <si>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</si>
  <si>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</si>
  <si>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</si>
  <si>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</si>
  <si>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</si>
  <si>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</si>
  <si>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</si>
  <si>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</si>
  <si>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</si>
  <si>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</si>
  <si>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</si>
  <si>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</si>
  <si>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</si>
  <si>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</si>
  <si>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</si>
  <si>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</si>
  <si>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</si>
  <si>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</si>
  <si>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</si>
  <si>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</si>
  <si>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</si>
  <si>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</si>
  <si>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</si>
  <si>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</si>
  <si>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</si>
  <si>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</si>
  <si>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</si>
  <si>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</si>
  <si>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</si>
  <si>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</si>
  <si>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</si>
  <si>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</si>
  <si>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</si>
  <si>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</si>
  <si>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Палетта, мин. 1</t>
  </si>
  <si>
    <t>Палетта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</si>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</sst>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8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5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2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33" t="s">
        <v>0</v>
      </c>
      <c r="E1" s="300"/>
      <c r="F1" s="300"/>
      <c r="G1" s="12" t="s">
        <v>1</v>
      </c>
      <c r="H1" s="333" t="s">
        <v>2</v>
      </c>
      <c r="I1" s="300"/>
      <c r="J1" s="300"/>
      <c r="K1" s="300"/>
      <c r="L1" s="300"/>
      <c r="M1" s="300"/>
      <c r="N1" s="300"/>
      <c r="O1" s="300"/>
      <c r="P1" s="300"/>
      <c r="Q1" s="300"/>
      <c r="R1" s="299" t="s">
        <v>3</v>
      </c>
      <c r="S1" s="300"/>
      <c r="T1" s="3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9"/>
      <c r="R2" s="279"/>
      <c r="S2" s="279"/>
      <c r="T2" s="279"/>
      <c r="U2" s="279"/>
      <c r="V2" s="279"/>
      <c r="W2" s="279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9"/>
      <c r="Q3" s="279"/>
      <c r="R3" s="279"/>
      <c r="S3" s="279"/>
      <c r="T3" s="279"/>
      <c r="U3" s="279"/>
      <c r="V3" s="279"/>
      <c r="W3" s="279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56" t="s">
        <v>8</v>
      </c>
      <c r="B5" s="322"/>
      <c r="C5" s="323"/>
      <c r="D5" s="335"/>
      <c r="E5" s="336"/>
      <c r="F5" s="446" t="s">
        <v>9</v>
      </c>
      <c r="G5" s="323"/>
      <c r="H5" s="335" t="s">
        <v>409</v>
      </c>
      <c r="I5" s="406"/>
      <c r="J5" s="406"/>
      <c r="K5" s="406"/>
      <c r="L5" s="406"/>
      <c r="M5" s="336"/>
      <c r="N5" s="61"/>
      <c r="P5" s="24" t="s">
        <v>10</v>
      </c>
      <c r="Q5" s="451">
        <v>45940</v>
      </c>
      <c r="R5" s="345"/>
      <c r="T5" s="372" t="s">
        <v>11</v>
      </c>
      <c r="U5" s="373"/>
      <c r="V5" s="374" t="s">
        <v>12</v>
      </c>
      <c r="W5" s="345"/>
      <c r="AB5" s="51"/>
      <c r="AC5" s="51"/>
      <c r="AD5" s="51"/>
      <c r="AE5" s="51"/>
    </row>
    <row r="6" spans="1:32" s="267" customFormat="1" ht="24" customHeight="1" x14ac:dyDescent="0.2">
      <c r="A6" s="356" t="s">
        <v>13</v>
      </c>
      <c r="B6" s="322"/>
      <c r="C6" s="323"/>
      <c r="D6" s="408" t="s">
        <v>14</v>
      </c>
      <c r="E6" s="409"/>
      <c r="F6" s="409"/>
      <c r="G6" s="409"/>
      <c r="H6" s="409"/>
      <c r="I6" s="409"/>
      <c r="J6" s="409"/>
      <c r="K6" s="409"/>
      <c r="L6" s="409"/>
      <c r="M6" s="345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Пятница</v>
      </c>
      <c r="R6" s="277"/>
      <c r="T6" s="376" t="s">
        <v>16</v>
      </c>
      <c r="U6" s="373"/>
      <c r="V6" s="382" t="s">
        <v>17</v>
      </c>
      <c r="W6" s="305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7" t="str">
        <f>IFERROR(VLOOKUP(DeliveryAddress,Table,3,0),1)</f>
        <v>1</v>
      </c>
      <c r="E7" s="308"/>
      <c r="F7" s="308"/>
      <c r="G7" s="308"/>
      <c r="H7" s="308"/>
      <c r="I7" s="308"/>
      <c r="J7" s="308"/>
      <c r="K7" s="308"/>
      <c r="L7" s="308"/>
      <c r="M7" s="309"/>
      <c r="N7" s="63"/>
      <c r="P7" s="24"/>
      <c r="Q7" s="42"/>
      <c r="R7" s="42"/>
      <c r="T7" s="279"/>
      <c r="U7" s="373"/>
      <c r="V7" s="383"/>
      <c r="W7" s="384"/>
      <c r="AB7" s="51"/>
      <c r="AC7" s="51"/>
      <c r="AD7" s="51"/>
      <c r="AE7" s="51"/>
    </row>
    <row r="8" spans="1:32" s="267" customFormat="1" ht="25.5" customHeight="1" x14ac:dyDescent="0.2">
      <c r="A8" s="453" t="s">
        <v>18</v>
      </c>
      <c r="B8" s="288"/>
      <c r="C8" s="289"/>
      <c r="D8" s="316" t="s">
        <v>19</v>
      </c>
      <c r="E8" s="317"/>
      <c r="F8" s="317"/>
      <c r="G8" s="317"/>
      <c r="H8" s="317"/>
      <c r="I8" s="317"/>
      <c r="J8" s="317"/>
      <c r="K8" s="317"/>
      <c r="L8" s="317"/>
      <c r="M8" s="318"/>
      <c r="N8" s="64"/>
      <c r="P8" s="24" t="s">
        <v>20</v>
      </c>
      <c r="Q8" s="359">
        <v>0.41666666666666669</v>
      </c>
      <c r="R8" s="309"/>
      <c r="T8" s="279"/>
      <c r="U8" s="373"/>
      <c r="V8" s="383"/>
      <c r="W8" s="384"/>
      <c r="AB8" s="51"/>
      <c r="AC8" s="51"/>
      <c r="AD8" s="51"/>
      <c r="AE8" s="51"/>
    </row>
    <row r="9" spans="1:32" s="26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9"/>
      <c r="C9" s="279"/>
      <c r="D9" s="367"/>
      <c r="E9" s="349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9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L9" s="349"/>
      <c r="M9" s="349"/>
      <c r="N9" s="268"/>
      <c r="P9" s="26" t="s">
        <v>21</v>
      </c>
      <c r="Q9" s="342"/>
      <c r="R9" s="343"/>
      <c r="T9" s="279"/>
      <c r="U9" s="373"/>
      <c r="V9" s="385"/>
      <c r="W9" s="386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9"/>
      <c r="C10" s="279"/>
      <c r="D10" s="367"/>
      <c r="E10" s="349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9"/>
      <c r="H10" s="381" t="str">
        <f>IFERROR(VLOOKUP($D$10,Proxy,2,FALSE),"")</f>
        <v/>
      </c>
      <c r="I10" s="279"/>
      <c r="J10" s="279"/>
      <c r="K10" s="279"/>
      <c r="L10" s="279"/>
      <c r="M10" s="279"/>
      <c r="N10" s="266"/>
      <c r="P10" s="26" t="s">
        <v>22</v>
      </c>
      <c r="Q10" s="377"/>
      <c r="R10" s="378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4"/>
      <c r="R11" s="345"/>
      <c r="U11" s="24" t="s">
        <v>27</v>
      </c>
      <c r="V11" s="423" t="s">
        <v>28</v>
      </c>
      <c r="W11" s="343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61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9"/>
      <c r="R12" s="309"/>
      <c r="S12" s="23"/>
      <c r="U12" s="24"/>
      <c r="V12" s="300"/>
      <c r="W12" s="279"/>
      <c r="AB12" s="51"/>
      <c r="AC12" s="51"/>
      <c r="AD12" s="51"/>
      <c r="AE12" s="51"/>
    </row>
    <row r="13" spans="1:32" s="267" customFormat="1" ht="23.25" customHeight="1" x14ac:dyDescent="0.2">
      <c r="A13" s="361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3"/>
      <c r="R13" s="3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61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363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50" t="s">
        <v>35</v>
      </c>
      <c r="Q15" s="300"/>
      <c r="R15" s="300"/>
      <c r="S15" s="300"/>
      <c r="T15" s="3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1"/>
      <c r="Q16" s="351"/>
      <c r="R16" s="351"/>
      <c r="S16" s="351"/>
      <c r="T16" s="3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3" t="s">
        <v>36</v>
      </c>
      <c r="B17" s="293" t="s">
        <v>37</v>
      </c>
      <c r="C17" s="364" t="s">
        <v>38</v>
      </c>
      <c r="D17" s="293" t="s">
        <v>39</v>
      </c>
      <c r="E17" s="329"/>
      <c r="F17" s="293" t="s">
        <v>40</v>
      </c>
      <c r="G17" s="293" t="s">
        <v>41</v>
      </c>
      <c r="H17" s="293" t="s">
        <v>42</v>
      </c>
      <c r="I17" s="293" t="s">
        <v>43</v>
      </c>
      <c r="J17" s="293" t="s">
        <v>44</v>
      </c>
      <c r="K17" s="293" t="s">
        <v>45</v>
      </c>
      <c r="L17" s="293" t="s">
        <v>46</v>
      </c>
      <c r="M17" s="293" t="s">
        <v>47</v>
      </c>
      <c r="N17" s="293" t="s">
        <v>48</v>
      </c>
      <c r="O17" s="293" t="s">
        <v>49</v>
      </c>
      <c r="P17" s="293" t="s">
        <v>50</v>
      </c>
      <c r="Q17" s="328"/>
      <c r="R17" s="328"/>
      <c r="S17" s="328"/>
      <c r="T17" s="329"/>
      <c r="U17" s="456" t="s">
        <v>51</v>
      </c>
      <c r="V17" s="323"/>
      <c r="W17" s="293" t="s">
        <v>52</v>
      </c>
      <c r="X17" s="293" t="s">
        <v>53</v>
      </c>
      <c r="Y17" s="457" t="s">
        <v>54</v>
      </c>
      <c r="Z17" s="404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41"/>
      <c r="AF17" s="442"/>
      <c r="AG17" s="69"/>
      <c r="BD17" s="68" t="s">
        <v>60</v>
      </c>
    </row>
    <row r="18" spans="1:68" ht="14.25" customHeight="1" x14ac:dyDescent="0.2">
      <c r="A18" s="294"/>
      <c r="B18" s="294"/>
      <c r="C18" s="294"/>
      <c r="D18" s="330"/>
      <c r="E18" s="332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30"/>
      <c r="Q18" s="331"/>
      <c r="R18" s="331"/>
      <c r="S18" s="331"/>
      <c r="T18" s="332"/>
      <c r="U18" s="70" t="s">
        <v>61</v>
      </c>
      <c r="V18" s="70" t="s">
        <v>62</v>
      </c>
      <c r="W18" s="294"/>
      <c r="X18" s="294"/>
      <c r="Y18" s="458"/>
      <c r="Z18" s="405"/>
      <c r="AA18" s="395"/>
      <c r="AB18" s="395"/>
      <c r="AC18" s="395"/>
      <c r="AD18" s="443"/>
      <c r="AE18" s="444"/>
      <c r="AF18" s="445"/>
      <c r="AG18" s="69"/>
      <c r="BD18" s="68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8"/>
      <c r="AB19" s="48"/>
      <c r="AC19" s="48"/>
    </row>
    <row r="20" spans="1:68" ht="16.5" hidden="1" customHeight="1" x14ac:dyDescent="0.25">
      <c r="A20" s="286" t="s">
        <v>63</v>
      </c>
      <c r="B20" s="27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65"/>
      <c r="AB20" s="265"/>
      <c r="AC20" s="265"/>
    </row>
    <row r="21" spans="1:68" ht="14.25" hidden="1" customHeight="1" x14ac:dyDescent="0.25">
      <c r="A21" s="295" t="s">
        <v>64</v>
      </c>
      <c r="B21" s="27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2"/>
      <c r="R22" s="282"/>
      <c r="S22" s="282"/>
      <c r="T22" s="283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78"/>
      <c r="B23" s="27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80"/>
      <c r="P23" s="287" t="s">
        <v>73</v>
      </c>
      <c r="Q23" s="288"/>
      <c r="R23" s="288"/>
      <c r="S23" s="288"/>
      <c r="T23" s="288"/>
      <c r="U23" s="288"/>
      <c r="V23" s="289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79"/>
      <c r="B24" s="27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80"/>
      <c r="P24" s="287" t="s">
        <v>73</v>
      </c>
      <c r="Q24" s="288"/>
      <c r="R24" s="288"/>
      <c r="S24" s="288"/>
      <c r="T24" s="288"/>
      <c r="U24" s="288"/>
      <c r="V24" s="289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8"/>
      <c r="AB25" s="48"/>
      <c r="AC25" s="48"/>
    </row>
    <row r="26" spans="1:68" ht="16.5" hidden="1" customHeight="1" x14ac:dyDescent="0.25">
      <c r="A26" s="286" t="s">
        <v>76</v>
      </c>
      <c r="B26" s="27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65"/>
      <c r="AB26" s="265"/>
      <c r="AC26" s="265"/>
    </row>
    <row r="27" spans="1:68" ht="14.25" hidden="1" customHeight="1" x14ac:dyDescent="0.25">
      <c r="A27" s="295" t="s">
        <v>77</v>
      </c>
      <c r="B27" s="27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  <c r="W27" s="279"/>
      <c r="X27" s="279"/>
      <c r="Y27" s="279"/>
      <c r="Z27" s="279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2"/>
      <c r="R28" s="282"/>
      <c r="S28" s="282"/>
      <c r="T28" s="283"/>
      <c r="U28" s="34"/>
      <c r="V28" s="34"/>
      <c r="W28" s="35" t="s">
        <v>70</v>
      </c>
      <c r="X28" s="270">
        <v>140</v>
      </c>
      <c r="Y28" s="27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87</v>
      </c>
      <c r="M29" s="33" t="s">
        <v>69</v>
      </c>
      <c r="N29" s="33"/>
      <c r="O29" s="32">
        <v>365</v>
      </c>
      <c r="P29" s="31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2"/>
      <c r="R29" s="282"/>
      <c r="S29" s="282"/>
      <c r="T29" s="283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88</v>
      </c>
      <c r="AK29" s="71">
        <v>140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78"/>
      <c r="B30" s="27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79"/>
      <c r="N30" s="279"/>
      <c r="O30" s="280"/>
      <c r="P30" s="287" t="s">
        <v>73</v>
      </c>
      <c r="Q30" s="288"/>
      <c r="R30" s="288"/>
      <c r="S30" s="288"/>
      <c r="T30" s="288"/>
      <c r="U30" s="288"/>
      <c r="V30" s="289"/>
      <c r="W30" s="37" t="s">
        <v>70</v>
      </c>
      <c r="X30" s="272">
        <f>IFERROR(SUM(X28:X29),"0")</f>
        <v>140</v>
      </c>
      <c r="Y30" s="272">
        <f>IFERROR(SUM(Y28:Y29),"0")</f>
        <v>140</v>
      </c>
      <c r="Z30" s="272">
        <f>IFERROR(IF(Z28="",0,Z28),"0")+IFERROR(IF(Z29="",0,Z29),"0")</f>
        <v>1.3173999999999999</v>
      </c>
      <c r="AA30" s="273"/>
      <c r="AB30" s="273"/>
      <c r="AC30" s="273"/>
    </row>
    <row r="31" spans="1:68" x14ac:dyDescent="0.2">
      <c r="A31" s="279"/>
      <c r="B31" s="27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O31" s="280"/>
      <c r="P31" s="287" t="s">
        <v>73</v>
      </c>
      <c r="Q31" s="288"/>
      <c r="R31" s="288"/>
      <c r="S31" s="288"/>
      <c r="T31" s="288"/>
      <c r="U31" s="288"/>
      <c r="V31" s="289"/>
      <c r="W31" s="37" t="s">
        <v>74</v>
      </c>
      <c r="X31" s="272">
        <f>IFERROR(SUMPRODUCT(X28:X29*H28:H29),"0")</f>
        <v>210</v>
      </c>
      <c r="Y31" s="272">
        <f>IFERROR(SUMPRODUCT(Y28:Y29*H28:H29),"0")</f>
        <v>210</v>
      </c>
      <c r="Z31" s="37"/>
      <c r="AA31" s="273"/>
      <c r="AB31" s="273"/>
      <c r="AC31" s="273"/>
    </row>
    <row r="32" spans="1:68" ht="16.5" hidden="1" customHeight="1" x14ac:dyDescent="0.25">
      <c r="A32" s="286" t="s">
        <v>89</v>
      </c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65"/>
      <c r="AB32" s="265"/>
      <c r="AC32" s="265"/>
    </row>
    <row r="33" spans="1:68" ht="14.25" hidden="1" customHeight="1" x14ac:dyDescent="0.25">
      <c r="A33" s="295" t="s">
        <v>64</v>
      </c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64"/>
      <c r="AB33" s="264"/>
      <c r="AC33" s="264"/>
    </row>
    <row r="34" spans="1:68" ht="27" hidden="1" customHeight="1" x14ac:dyDescent="0.25">
      <c r="A34" s="54" t="s">
        <v>90</v>
      </c>
      <c r="B34" s="54" t="s">
        <v>91</v>
      </c>
      <c r="C34" s="31">
        <v>4301071090</v>
      </c>
      <c r="D34" s="276">
        <v>4620207490075</v>
      </c>
      <c r="E34" s="277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87</v>
      </c>
      <c r="M34" s="33" t="s">
        <v>69</v>
      </c>
      <c r="N34" s="33"/>
      <c r="O34" s="32">
        <v>180</v>
      </c>
      <c r="P34" s="42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2"/>
      <c r="R34" s="282"/>
      <c r="S34" s="282"/>
      <c r="T34" s="283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92</v>
      </c>
      <c r="AG34" s="67"/>
      <c r="AJ34" s="71" t="s">
        <v>88</v>
      </c>
      <c r="AK34" s="71">
        <v>84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4301071092</v>
      </c>
      <c r="D35" s="276">
        <v>4620207490174</v>
      </c>
      <c r="E35" s="277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1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2"/>
      <c r="R35" s="282"/>
      <c r="S35" s="282"/>
      <c r="T35" s="283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95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76">
        <v>4620207490044</v>
      </c>
      <c r="E36" s="277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87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2"/>
      <c r="R36" s="282"/>
      <c r="S36" s="282"/>
      <c r="T36" s="283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88</v>
      </c>
      <c r="AK36" s="71">
        <v>84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78"/>
      <c r="B37" s="27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80"/>
      <c r="P37" s="287" t="s">
        <v>73</v>
      </c>
      <c r="Q37" s="288"/>
      <c r="R37" s="288"/>
      <c r="S37" s="288"/>
      <c r="T37" s="288"/>
      <c r="U37" s="288"/>
      <c r="V37" s="289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hidden="1" x14ac:dyDescent="0.2">
      <c r="A38" s="279"/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80"/>
      <c r="P38" s="287" t="s">
        <v>73</v>
      </c>
      <c r="Q38" s="288"/>
      <c r="R38" s="288"/>
      <c r="S38" s="288"/>
      <c r="T38" s="288"/>
      <c r="U38" s="288"/>
      <c r="V38" s="289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hidden="1" customHeight="1" x14ac:dyDescent="0.25">
      <c r="A39" s="286" t="s">
        <v>99</v>
      </c>
      <c r="B39" s="27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  <c r="X39" s="279"/>
      <c r="Y39" s="279"/>
      <c r="Z39" s="279"/>
      <c r="AA39" s="265"/>
      <c r="AB39" s="265"/>
      <c r="AC39" s="265"/>
    </row>
    <row r="40" spans="1:68" ht="14.25" hidden="1" customHeight="1" x14ac:dyDescent="0.25">
      <c r="A40" s="295" t="s">
        <v>64</v>
      </c>
      <c r="B40" s="27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64"/>
      <c r="AB40" s="264"/>
      <c r="AC40" s="264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6">
        <v>4607111039385</v>
      </c>
      <c r="E41" s="277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2"/>
      <c r="R41" s="282"/>
      <c r="S41" s="282"/>
      <c r="T41" s="283"/>
      <c r="U41" s="34"/>
      <c r="V41" s="34"/>
      <c r="W41" s="35" t="s">
        <v>70</v>
      </c>
      <c r="X41" s="270">
        <v>12</v>
      </c>
      <c r="Y41" s="27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102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hidden="1" customHeight="1" x14ac:dyDescent="0.25">
      <c r="A42" s="54" t="s">
        <v>103</v>
      </c>
      <c r="B42" s="54" t="s">
        <v>104</v>
      </c>
      <c r="C42" s="31">
        <v>4301071031</v>
      </c>
      <c r="D42" s="276">
        <v>4607111038982</v>
      </c>
      <c r="E42" s="277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2"/>
      <c r="R42" s="282"/>
      <c r="S42" s="282"/>
      <c r="T42" s="283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6">
        <v>4607111039354</v>
      </c>
      <c r="E43" s="277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8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2"/>
      <c r="R43" s="282"/>
      <c r="S43" s="282"/>
      <c r="T43" s="283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6">
        <v>4607111039330</v>
      </c>
      <c r="E44" s="277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2"/>
      <c r="R44" s="282"/>
      <c r="S44" s="282"/>
      <c r="T44" s="283"/>
      <c r="U44" s="34"/>
      <c r="V44" s="34"/>
      <c r="W44" s="35" t="s">
        <v>70</v>
      </c>
      <c r="X44" s="270">
        <v>12</v>
      </c>
      <c r="Y44" s="271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105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78"/>
      <c r="B45" s="27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80"/>
      <c r="P45" s="287" t="s">
        <v>73</v>
      </c>
      <c r="Q45" s="288"/>
      <c r="R45" s="288"/>
      <c r="S45" s="288"/>
      <c r="T45" s="288"/>
      <c r="U45" s="288"/>
      <c r="V45" s="289"/>
      <c r="W45" s="37" t="s">
        <v>70</v>
      </c>
      <c r="X45" s="272">
        <f>IFERROR(SUM(X41:X44),"0")</f>
        <v>36</v>
      </c>
      <c r="Y45" s="272">
        <f>IFERROR(SUM(Y41:Y44),"0")</f>
        <v>36</v>
      </c>
      <c r="Z45" s="272">
        <f>IFERROR(IF(Z41="",0,Z41),"0")+IFERROR(IF(Z42="",0,Z42),"0")+IFERROR(IF(Z43="",0,Z43),"0")+IFERROR(IF(Z44="",0,Z44),"0")</f>
        <v>0.55800000000000005</v>
      </c>
      <c r="AA45" s="273"/>
      <c r="AB45" s="273"/>
      <c r="AC45" s="273"/>
    </row>
    <row r="46" spans="1:68" x14ac:dyDescent="0.2">
      <c r="A46" s="279"/>
      <c r="B46" s="27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80"/>
      <c r="P46" s="287" t="s">
        <v>73</v>
      </c>
      <c r="Q46" s="288"/>
      <c r="R46" s="288"/>
      <c r="S46" s="288"/>
      <c r="T46" s="288"/>
      <c r="U46" s="288"/>
      <c r="V46" s="289"/>
      <c r="W46" s="37" t="s">
        <v>74</v>
      </c>
      <c r="X46" s="272">
        <f>IFERROR(SUMPRODUCT(X41:X44*H41:H44),"0")</f>
        <v>244.8</v>
      </c>
      <c r="Y46" s="272">
        <f>IFERROR(SUMPRODUCT(Y41:Y44*H41:H44),"0")</f>
        <v>244.8</v>
      </c>
      <c r="Z46" s="37"/>
      <c r="AA46" s="273"/>
      <c r="AB46" s="273"/>
      <c r="AC46" s="273"/>
    </row>
    <row r="47" spans="1:68" ht="16.5" hidden="1" customHeight="1" x14ac:dyDescent="0.25">
      <c r="A47" s="286" t="s">
        <v>110</v>
      </c>
      <c r="B47" s="27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  <c r="X47" s="279"/>
      <c r="Y47" s="279"/>
      <c r="Z47" s="279"/>
      <c r="AA47" s="265"/>
      <c r="AB47" s="265"/>
      <c r="AC47" s="265"/>
    </row>
    <row r="48" spans="1:68" ht="14.25" hidden="1" customHeight="1" x14ac:dyDescent="0.25">
      <c r="A48" s="295" t="s">
        <v>64</v>
      </c>
      <c r="B48" s="27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  <c r="X48" s="279"/>
      <c r="Y48" s="279"/>
      <c r="Z48" s="279"/>
      <c r="AA48" s="264"/>
      <c r="AB48" s="264"/>
      <c r="AC48" s="26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76">
        <v>4620207490822</v>
      </c>
      <c r="E49" s="277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2"/>
      <c r="R49" s="282"/>
      <c r="S49" s="282"/>
      <c r="T49" s="283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78"/>
      <c r="B50" s="27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79"/>
      <c r="N50" s="279"/>
      <c r="O50" s="280"/>
      <c r="P50" s="287" t="s">
        <v>73</v>
      </c>
      <c r="Q50" s="288"/>
      <c r="R50" s="288"/>
      <c r="S50" s="288"/>
      <c r="T50" s="288"/>
      <c r="U50" s="288"/>
      <c r="V50" s="289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79"/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80"/>
      <c r="P51" s="287" t="s">
        <v>73</v>
      </c>
      <c r="Q51" s="288"/>
      <c r="R51" s="288"/>
      <c r="S51" s="288"/>
      <c r="T51" s="288"/>
      <c r="U51" s="288"/>
      <c r="V51" s="289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95" t="s">
        <v>114</v>
      </c>
      <c r="B52" s="27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79"/>
      <c r="W52" s="279"/>
      <c r="X52" s="279"/>
      <c r="Y52" s="279"/>
      <c r="Z52" s="279"/>
      <c r="AA52" s="264"/>
      <c r="AB52" s="264"/>
      <c r="AC52" s="26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76">
        <v>4607111039743</v>
      </c>
      <c r="E53" s="277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2"/>
      <c r="R53" s="282"/>
      <c r="S53" s="282"/>
      <c r="T53" s="283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78"/>
      <c r="B54" s="27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O54" s="280"/>
      <c r="P54" s="287" t="s">
        <v>73</v>
      </c>
      <c r="Q54" s="288"/>
      <c r="R54" s="288"/>
      <c r="S54" s="288"/>
      <c r="T54" s="288"/>
      <c r="U54" s="288"/>
      <c r="V54" s="289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79"/>
      <c r="B55" s="27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79"/>
      <c r="N55" s="279"/>
      <c r="O55" s="280"/>
      <c r="P55" s="287" t="s">
        <v>73</v>
      </c>
      <c r="Q55" s="288"/>
      <c r="R55" s="288"/>
      <c r="S55" s="288"/>
      <c r="T55" s="288"/>
      <c r="U55" s="288"/>
      <c r="V55" s="289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95" t="s">
        <v>77</v>
      </c>
      <c r="B56" s="27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9"/>
      <c r="R56" s="279"/>
      <c r="S56" s="279"/>
      <c r="T56" s="279"/>
      <c r="U56" s="279"/>
      <c r="V56" s="279"/>
      <c r="W56" s="279"/>
      <c r="X56" s="279"/>
      <c r="Y56" s="279"/>
      <c r="Z56" s="279"/>
      <c r="AA56" s="264"/>
      <c r="AB56" s="264"/>
      <c r="AC56" s="26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76">
        <v>4607111039712</v>
      </c>
      <c r="E57" s="277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2"/>
      <c r="R57" s="282"/>
      <c r="S57" s="282"/>
      <c r="T57" s="283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78"/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80"/>
      <c r="P58" s="287" t="s">
        <v>73</v>
      </c>
      <c r="Q58" s="288"/>
      <c r="R58" s="288"/>
      <c r="S58" s="288"/>
      <c r="T58" s="288"/>
      <c r="U58" s="288"/>
      <c r="V58" s="289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79"/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80"/>
      <c r="P59" s="287" t="s">
        <v>73</v>
      </c>
      <c r="Q59" s="288"/>
      <c r="R59" s="288"/>
      <c r="S59" s="288"/>
      <c r="T59" s="288"/>
      <c r="U59" s="288"/>
      <c r="V59" s="289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95" t="s">
        <v>121</v>
      </c>
      <c r="B60" s="27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9"/>
      <c r="R60" s="279"/>
      <c r="S60" s="279"/>
      <c r="T60" s="279"/>
      <c r="U60" s="279"/>
      <c r="V60" s="279"/>
      <c r="W60" s="279"/>
      <c r="X60" s="279"/>
      <c r="Y60" s="279"/>
      <c r="Z60" s="279"/>
      <c r="AA60" s="264"/>
      <c r="AB60" s="264"/>
      <c r="AC60" s="26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76">
        <v>4607111037008</v>
      </c>
      <c r="E61" s="277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2"/>
      <c r="R61" s="282"/>
      <c r="S61" s="282"/>
      <c r="T61" s="283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76">
        <v>4607111037398</v>
      </c>
      <c r="E62" s="277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2"/>
      <c r="R62" s="282"/>
      <c r="S62" s="282"/>
      <c r="T62" s="283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78"/>
      <c r="B63" s="27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80"/>
      <c r="P63" s="287" t="s">
        <v>73</v>
      </c>
      <c r="Q63" s="288"/>
      <c r="R63" s="288"/>
      <c r="S63" s="288"/>
      <c r="T63" s="288"/>
      <c r="U63" s="288"/>
      <c r="V63" s="289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79"/>
      <c r="B64" s="27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79"/>
      <c r="N64" s="279"/>
      <c r="O64" s="280"/>
      <c r="P64" s="287" t="s">
        <v>73</v>
      </c>
      <c r="Q64" s="288"/>
      <c r="R64" s="288"/>
      <c r="S64" s="288"/>
      <c r="T64" s="288"/>
      <c r="U64" s="288"/>
      <c r="V64" s="289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95" t="s">
        <v>127</v>
      </c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64"/>
      <c r="AB65" s="264"/>
      <c r="AC65" s="26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76">
        <v>4607111039705</v>
      </c>
      <c r="E66" s="277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2"/>
      <c r="R66" s="282"/>
      <c r="S66" s="282"/>
      <c r="T66" s="283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76">
        <v>4607111039729</v>
      </c>
      <c r="E67" s="277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2"/>
      <c r="R67" s="282"/>
      <c r="S67" s="282"/>
      <c r="T67" s="283"/>
      <c r="U67" s="34"/>
      <c r="V67" s="34"/>
      <c r="W67" s="35" t="s">
        <v>70</v>
      </c>
      <c r="X67" s="270">
        <v>0</v>
      </c>
      <c r="Y67" s="27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76">
        <v>4620207490228</v>
      </c>
      <c r="E68" s="277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2"/>
      <c r="R68" s="282"/>
      <c r="S68" s="282"/>
      <c r="T68" s="283"/>
      <c r="U68" s="34"/>
      <c r="V68" s="34"/>
      <c r="W68" s="35" t="s">
        <v>70</v>
      </c>
      <c r="X68" s="270">
        <v>0</v>
      </c>
      <c r="Y68" s="27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78"/>
      <c r="B69" s="27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80"/>
      <c r="P69" s="287" t="s">
        <v>73</v>
      </c>
      <c r="Q69" s="288"/>
      <c r="R69" s="288"/>
      <c r="S69" s="288"/>
      <c r="T69" s="288"/>
      <c r="U69" s="288"/>
      <c r="V69" s="289"/>
      <c r="W69" s="37" t="s">
        <v>70</v>
      </c>
      <c r="X69" s="272">
        <f>IFERROR(SUM(X66:X68),"0")</f>
        <v>0</v>
      </c>
      <c r="Y69" s="272">
        <f>IFERROR(SUM(Y66:Y68),"0")</f>
        <v>0</v>
      </c>
      <c r="Z69" s="272">
        <f>IFERROR(IF(Z66="",0,Z66),"0")+IFERROR(IF(Z67="",0,Z67),"0")+IFERROR(IF(Z68="",0,Z68),"0")</f>
        <v>0</v>
      </c>
      <c r="AA69" s="273"/>
      <c r="AB69" s="273"/>
      <c r="AC69" s="273"/>
    </row>
    <row r="70" spans="1:68" hidden="1" x14ac:dyDescent="0.2">
      <c r="A70" s="279"/>
      <c r="B70" s="279"/>
      <c r="C70" s="279"/>
      <c r="D70" s="279"/>
      <c r="E70" s="279"/>
      <c r="F70" s="279"/>
      <c r="G70" s="279"/>
      <c r="H70" s="279"/>
      <c r="I70" s="279"/>
      <c r="J70" s="279"/>
      <c r="K70" s="279"/>
      <c r="L70" s="279"/>
      <c r="M70" s="279"/>
      <c r="N70" s="279"/>
      <c r="O70" s="280"/>
      <c r="P70" s="287" t="s">
        <v>73</v>
      </c>
      <c r="Q70" s="288"/>
      <c r="R70" s="288"/>
      <c r="S70" s="288"/>
      <c r="T70" s="288"/>
      <c r="U70" s="288"/>
      <c r="V70" s="289"/>
      <c r="W70" s="37" t="s">
        <v>74</v>
      </c>
      <c r="X70" s="272">
        <f>IFERROR(SUMPRODUCT(X66:X68*H66:H68),"0")</f>
        <v>0</v>
      </c>
      <c r="Y70" s="272">
        <f>IFERROR(SUMPRODUCT(Y66:Y68*H66:H68),"0")</f>
        <v>0</v>
      </c>
      <c r="Z70" s="37"/>
      <c r="AA70" s="273"/>
      <c r="AB70" s="273"/>
      <c r="AC70" s="273"/>
    </row>
    <row r="71" spans="1:68" ht="16.5" hidden="1" customHeight="1" x14ac:dyDescent="0.25">
      <c r="A71" s="286" t="s">
        <v>135</v>
      </c>
      <c r="B71" s="279"/>
      <c r="C71" s="279"/>
      <c r="D71" s="279"/>
      <c r="E71" s="279"/>
      <c r="F71" s="279"/>
      <c r="G71" s="279"/>
      <c r="H71" s="279"/>
      <c r="I71" s="279"/>
      <c r="J71" s="279"/>
      <c r="K71" s="279"/>
      <c r="L71" s="279"/>
      <c r="M71" s="279"/>
      <c r="N71" s="279"/>
      <c r="O71" s="279"/>
      <c r="P71" s="279"/>
      <c r="Q71" s="279"/>
      <c r="R71" s="279"/>
      <c r="S71" s="279"/>
      <c r="T71" s="279"/>
      <c r="U71" s="279"/>
      <c r="V71" s="279"/>
      <c r="W71" s="279"/>
      <c r="X71" s="279"/>
      <c r="Y71" s="279"/>
      <c r="Z71" s="279"/>
      <c r="AA71" s="265"/>
      <c r="AB71" s="265"/>
      <c r="AC71" s="265"/>
    </row>
    <row r="72" spans="1:68" ht="14.25" hidden="1" customHeight="1" x14ac:dyDescent="0.25">
      <c r="A72" s="295" t="s">
        <v>64</v>
      </c>
      <c r="B72" s="279"/>
      <c r="C72" s="279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64"/>
      <c r="AB72" s="264"/>
      <c r="AC72" s="26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6">
        <v>4607111037411</v>
      </c>
      <c r="E73" s="277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2"/>
      <c r="R73" s="282"/>
      <c r="S73" s="282"/>
      <c r="T73" s="283"/>
      <c r="U73" s="34"/>
      <c r="V73" s="34"/>
      <c r="W73" s="35" t="s">
        <v>70</v>
      </c>
      <c r="X73" s="270">
        <v>36</v>
      </c>
      <c r="Y73" s="271">
        <f>IFERROR(IF(X73="","",X73),"")</f>
        <v>36</v>
      </c>
      <c r="Z73" s="36">
        <f>IFERROR(IF(X73="","",X73*0.00502),"")</f>
        <v>0.18071999999999999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101.27520000000001</v>
      </c>
      <c r="BN73" s="67">
        <f>IFERROR(Y73*I73,"0")</f>
        <v>101.27520000000001</v>
      </c>
      <c r="BO73" s="67">
        <f>IFERROR(X73/J73,"0")</f>
        <v>0.15384615384615385</v>
      </c>
      <c r="BP73" s="67">
        <f>IFERROR(Y73/J73,"0")</f>
        <v>0.15384615384615385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6">
        <v>4607111036728</v>
      </c>
      <c r="E74" s="277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87</v>
      </c>
      <c r="M74" s="33" t="s">
        <v>69</v>
      </c>
      <c r="N74" s="33"/>
      <c r="O74" s="32">
        <v>180</v>
      </c>
      <c r="P74" s="3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2"/>
      <c r="R74" s="282"/>
      <c r="S74" s="282"/>
      <c r="T74" s="283"/>
      <c r="U74" s="34"/>
      <c r="V74" s="34"/>
      <c r="W74" s="35" t="s">
        <v>70</v>
      </c>
      <c r="X74" s="270">
        <v>120</v>
      </c>
      <c r="Y74" s="271">
        <f>IFERROR(IF(X74="","",X74),"")</f>
        <v>120</v>
      </c>
      <c r="Z74" s="36">
        <f>IFERROR(IF(X74="","",X74*0.00866),"")</f>
        <v>1.0391999999999999</v>
      </c>
      <c r="AA74" s="56"/>
      <c r="AB74" s="57"/>
      <c r="AC74" s="110" t="s">
        <v>139</v>
      </c>
      <c r="AG74" s="67"/>
      <c r="AJ74" s="71" t="s">
        <v>88</v>
      </c>
      <c r="AK74" s="71">
        <v>144</v>
      </c>
      <c r="BB74" s="111" t="s">
        <v>1</v>
      </c>
      <c r="BM74" s="67">
        <f>IFERROR(X74*I74,"0")</f>
        <v>625.58399999999995</v>
      </c>
      <c r="BN74" s="67">
        <f>IFERROR(Y74*I74,"0")</f>
        <v>625.58399999999995</v>
      </c>
      <c r="BO74" s="67">
        <f>IFERROR(X74/J74,"0")</f>
        <v>0.83333333333333337</v>
      </c>
      <c r="BP74" s="67">
        <f>IFERROR(Y74/J74,"0")</f>
        <v>0.83333333333333337</v>
      </c>
    </row>
    <row r="75" spans="1:68" x14ac:dyDescent="0.2">
      <c r="A75" s="278"/>
      <c r="B75" s="279"/>
      <c r="C75" s="279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80"/>
      <c r="P75" s="287" t="s">
        <v>73</v>
      </c>
      <c r="Q75" s="288"/>
      <c r="R75" s="288"/>
      <c r="S75" s="288"/>
      <c r="T75" s="288"/>
      <c r="U75" s="288"/>
      <c r="V75" s="289"/>
      <c r="W75" s="37" t="s">
        <v>70</v>
      </c>
      <c r="X75" s="272">
        <f>IFERROR(SUM(X73:X74),"0")</f>
        <v>156</v>
      </c>
      <c r="Y75" s="272">
        <f>IFERROR(SUM(Y73:Y74),"0")</f>
        <v>156</v>
      </c>
      <c r="Z75" s="272">
        <f>IFERROR(IF(Z73="",0,Z73),"0")+IFERROR(IF(Z74="",0,Z74),"0")</f>
        <v>1.2199199999999999</v>
      </c>
      <c r="AA75" s="273"/>
      <c r="AB75" s="273"/>
      <c r="AC75" s="273"/>
    </row>
    <row r="76" spans="1:68" x14ac:dyDescent="0.2">
      <c r="A76" s="279"/>
      <c r="B76" s="279"/>
      <c r="C76" s="279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80"/>
      <c r="P76" s="287" t="s">
        <v>73</v>
      </c>
      <c r="Q76" s="288"/>
      <c r="R76" s="288"/>
      <c r="S76" s="288"/>
      <c r="T76" s="288"/>
      <c r="U76" s="288"/>
      <c r="V76" s="289"/>
      <c r="W76" s="37" t="s">
        <v>74</v>
      </c>
      <c r="X76" s="272">
        <f>IFERROR(SUMPRODUCT(X73:X74*H73:H74),"0")</f>
        <v>697.2</v>
      </c>
      <c r="Y76" s="272">
        <f>IFERROR(SUMPRODUCT(Y73:Y74*H73:H74),"0")</f>
        <v>697.2</v>
      </c>
      <c r="Z76" s="37"/>
      <c r="AA76" s="273"/>
      <c r="AB76" s="273"/>
      <c r="AC76" s="273"/>
    </row>
    <row r="77" spans="1:68" ht="16.5" hidden="1" customHeight="1" x14ac:dyDescent="0.25">
      <c r="A77" s="286" t="s">
        <v>142</v>
      </c>
      <c r="B77" s="279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79"/>
      <c r="R77" s="279"/>
      <c r="S77" s="279"/>
      <c r="T77" s="279"/>
      <c r="U77" s="279"/>
      <c r="V77" s="279"/>
      <c r="W77" s="279"/>
      <c r="X77" s="279"/>
      <c r="Y77" s="279"/>
      <c r="Z77" s="279"/>
      <c r="AA77" s="265"/>
      <c r="AB77" s="265"/>
      <c r="AC77" s="265"/>
    </row>
    <row r="78" spans="1:68" ht="14.25" hidden="1" customHeight="1" x14ac:dyDescent="0.25">
      <c r="A78" s="295" t="s">
        <v>127</v>
      </c>
      <c r="B78" s="279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64"/>
      <c r="AB78" s="264"/>
      <c r="AC78" s="26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6">
        <v>4607111033659</v>
      </c>
      <c r="E79" s="277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2"/>
      <c r="R79" s="282"/>
      <c r="S79" s="282"/>
      <c r="T79" s="283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78"/>
      <c r="B80" s="279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79"/>
      <c r="N80" s="279"/>
      <c r="O80" s="280"/>
      <c r="P80" s="287" t="s">
        <v>73</v>
      </c>
      <c r="Q80" s="288"/>
      <c r="R80" s="288"/>
      <c r="S80" s="288"/>
      <c r="T80" s="288"/>
      <c r="U80" s="288"/>
      <c r="V80" s="289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79"/>
      <c r="B81" s="279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80"/>
      <c r="P81" s="287" t="s">
        <v>73</v>
      </c>
      <c r="Q81" s="288"/>
      <c r="R81" s="288"/>
      <c r="S81" s="288"/>
      <c r="T81" s="288"/>
      <c r="U81" s="288"/>
      <c r="V81" s="289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hidden="1" customHeight="1" x14ac:dyDescent="0.25">
      <c r="A82" s="286" t="s">
        <v>146</v>
      </c>
      <c r="B82" s="279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65"/>
      <c r="AB82" s="265"/>
      <c r="AC82" s="265"/>
    </row>
    <row r="83" spans="1:68" ht="14.25" hidden="1" customHeight="1" x14ac:dyDescent="0.25">
      <c r="A83" s="295" t="s">
        <v>147</v>
      </c>
      <c r="B83" s="279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64"/>
      <c r="AB83" s="264"/>
      <c r="AC83" s="26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6">
        <v>4607111034120</v>
      </c>
      <c r="E84" s="277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2"/>
      <c r="R84" s="282"/>
      <c r="S84" s="282"/>
      <c r="T84" s="283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6">
        <v>4607111034137</v>
      </c>
      <c r="E85" s="277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2"/>
      <c r="R85" s="282"/>
      <c r="S85" s="282"/>
      <c r="T85" s="283"/>
      <c r="U85" s="34"/>
      <c r="V85" s="34"/>
      <c r="W85" s="35" t="s">
        <v>70</v>
      </c>
      <c r="X85" s="270">
        <v>70</v>
      </c>
      <c r="Y85" s="271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153</v>
      </c>
      <c r="AG85" s="67"/>
      <c r="AJ85" s="71" t="s">
        <v>88</v>
      </c>
      <c r="AK85" s="71">
        <v>70</v>
      </c>
      <c r="BB85" s="117" t="s">
        <v>84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78"/>
      <c r="B86" s="279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80"/>
      <c r="P86" s="287" t="s">
        <v>73</v>
      </c>
      <c r="Q86" s="288"/>
      <c r="R86" s="288"/>
      <c r="S86" s="288"/>
      <c r="T86" s="288"/>
      <c r="U86" s="288"/>
      <c r="V86" s="289"/>
      <c r="W86" s="37" t="s">
        <v>70</v>
      </c>
      <c r="X86" s="272">
        <f>IFERROR(SUM(X84:X85),"0")</f>
        <v>98</v>
      </c>
      <c r="Y86" s="272">
        <f>IFERROR(SUM(Y84:Y85),"0")</f>
        <v>98</v>
      </c>
      <c r="Z86" s="272">
        <f>IFERROR(IF(Z84="",0,Z84),"0")+IFERROR(IF(Z85="",0,Z85),"0")</f>
        <v>1.75224</v>
      </c>
      <c r="AA86" s="273"/>
      <c r="AB86" s="273"/>
      <c r="AC86" s="273"/>
    </row>
    <row r="87" spans="1:68" x14ac:dyDescent="0.2">
      <c r="A87" s="279"/>
      <c r="B87" s="279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79"/>
      <c r="N87" s="279"/>
      <c r="O87" s="280"/>
      <c r="P87" s="287" t="s">
        <v>73</v>
      </c>
      <c r="Q87" s="288"/>
      <c r="R87" s="288"/>
      <c r="S87" s="288"/>
      <c r="T87" s="288"/>
      <c r="U87" s="288"/>
      <c r="V87" s="289"/>
      <c r="W87" s="37" t="s">
        <v>74</v>
      </c>
      <c r="X87" s="272">
        <f>IFERROR(SUMPRODUCT(X84:X85*H84:H85),"0")</f>
        <v>352.8</v>
      </c>
      <c r="Y87" s="272">
        <f>IFERROR(SUMPRODUCT(Y84:Y85*H84:H85),"0")</f>
        <v>352.8</v>
      </c>
      <c r="Z87" s="37"/>
      <c r="AA87" s="273"/>
      <c r="AB87" s="273"/>
      <c r="AC87" s="273"/>
    </row>
    <row r="88" spans="1:68" ht="16.5" hidden="1" customHeight="1" x14ac:dyDescent="0.25">
      <c r="A88" s="286" t="s">
        <v>154</v>
      </c>
      <c r="B88" s="279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79"/>
      <c r="N88" s="279"/>
      <c r="O88" s="279"/>
      <c r="P88" s="279"/>
      <c r="Q88" s="279"/>
      <c r="R88" s="279"/>
      <c r="S88" s="279"/>
      <c r="T88" s="279"/>
      <c r="U88" s="279"/>
      <c r="V88" s="279"/>
      <c r="W88" s="279"/>
      <c r="X88" s="279"/>
      <c r="Y88" s="279"/>
      <c r="Z88" s="279"/>
      <c r="AA88" s="265"/>
      <c r="AB88" s="265"/>
      <c r="AC88" s="265"/>
    </row>
    <row r="89" spans="1:68" ht="14.25" hidden="1" customHeight="1" x14ac:dyDescent="0.25">
      <c r="A89" s="295" t="s">
        <v>127</v>
      </c>
      <c r="B89" s="279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79"/>
      <c r="N89" s="279"/>
      <c r="O89" s="279"/>
      <c r="P89" s="279"/>
      <c r="Q89" s="279"/>
      <c r="R89" s="279"/>
      <c r="S89" s="279"/>
      <c r="T89" s="279"/>
      <c r="U89" s="279"/>
      <c r="V89" s="279"/>
      <c r="W89" s="279"/>
      <c r="X89" s="279"/>
      <c r="Y89" s="279"/>
      <c r="Z89" s="279"/>
      <c r="AA89" s="264"/>
      <c r="AB89" s="264"/>
      <c r="AC89" s="26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6">
        <v>4620207491027</v>
      </c>
      <c r="E90" s="277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2"/>
      <c r="R90" s="282"/>
      <c r="S90" s="282"/>
      <c r="T90" s="283"/>
      <c r="U90" s="34"/>
      <c r="V90" s="34"/>
      <c r="W90" s="35" t="s">
        <v>70</v>
      </c>
      <c r="X90" s="270">
        <v>56</v>
      </c>
      <c r="Y90" s="271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84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6">
        <v>4620207491003</v>
      </c>
      <c r="E91" s="277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2"/>
      <c r="R91" s="282"/>
      <c r="S91" s="282"/>
      <c r="T91" s="283"/>
      <c r="U91" s="34"/>
      <c r="V91" s="34"/>
      <c r="W91" s="35" t="s">
        <v>70</v>
      </c>
      <c r="X91" s="270">
        <v>84</v>
      </c>
      <c r="Y91" s="271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76">
        <v>4620207491034</v>
      </c>
      <c r="E92" s="277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2"/>
      <c r="R92" s="282"/>
      <c r="S92" s="282"/>
      <c r="T92" s="283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6">
        <v>4620207491010</v>
      </c>
      <c r="E93" s="277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87</v>
      </c>
      <c r="M93" s="33" t="s">
        <v>69</v>
      </c>
      <c r="N93" s="33"/>
      <c r="O93" s="32">
        <v>180</v>
      </c>
      <c r="P93" s="41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2"/>
      <c r="R93" s="282"/>
      <c r="S93" s="282"/>
      <c r="T93" s="283"/>
      <c r="U93" s="34"/>
      <c r="V93" s="34"/>
      <c r="W93" s="35" t="s">
        <v>70</v>
      </c>
      <c r="X93" s="270">
        <v>98</v>
      </c>
      <c r="Y93" s="271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88</v>
      </c>
      <c r="AK93" s="71">
        <v>70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6">
        <v>4607111035028</v>
      </c>
      <c r="E94" s="277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2"/>
      <c r="R94" s="282"/>
      <c r="S94" s="282"/>
      <c r="T94" s="283"/>
      <c r="U94" s="34"/>
      <c r="V94" s="34"/>
      <c r="W94" s="35" t="s">
        <v>70</v>
      </c>
      <c r="X94" s="270">
        <v>14</v>
      </c>
      <c r="Y94" s="271">
        <f t="shared" si="0"/>
        <v>14</v>
      </c>
      <c r="Z94" s="36">
        <f t="shared" si="1"/>
        <v>0.25031999999999999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6">
        <v>4607111036407</v>
      </c>
      <c r="E95" s="277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2"/>
      <c r="R95" s="282"/>
      <c r="S95" s="282"/>
      <c r="T95" s="283"/>
      <c r="U95" s="34"/>
      <c r="V95" s="34"/>
      <c r="W95" s="35" t="s">
        <v>70</v>
      </c>
      <c r="X95" s="270">
        <v>322</v>
      </c>
      <c r="Y95" s="271">
        <f t="shared" si="0"/>
        <v>322</v>
      </c>
      <c r="Z95" s="36">
        <f t="shared" si="1"/>
        <v>5.7573600000000003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1458.4024000000002</v>
      </c>
      <c r="BN95" s="67">
        <f t="shared" si="3"/>
        <v>1458.4024000000002</v>
      </c>
      <c r="BO95" s="67">
        <f t="shared" si="4"/>
        <v>4.5999999999999996</v>
      </c>
      <c r="BP95" s="67">
        <f t="shared" si="5"/>
        <v>4.5999999999999996</v>
      </c>
    </row>
    <row r="96" spans="1:68" x14ac:dyDescent="0.2">
      <c r="A96" s="278"/>
      <c r="B96" s="279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80"/>
      <c r="P96" s="287" t="s">
        <v>73</v>
      </c>
      <c r="Q96" s="288"/>
      <c r="R96" s="288"/>
      <c r="S96" s="288"/>
      <c r="T96" s="288"/>
      <c r="U96" s="288"/>
      <c r="V96" s="289"/>
      <c r="W96" s="37" t="s">
        <v>70</v>
      </c>
      <c r="X96" s="272">
        <f>IFERROR(SUM(X90:X95),"0")</f>
        <v>574</v>
      </c>
      <c r="Y96" s="272">
        <f>IFERROR(SUM(Y90:Y95),"0")</f>
        <v>574</v>
      </c>
      <c r="Z96" s="272">
        <f>IFERROR(IF(Z90="",0,Z90),"0")+IFERROR(IF(Z91="",0,Z91),"0")+IFERROR(IF(Z92="",0,Z92),"0")+IFERROR(IF(Z93="",0,Z93),"0")+IFERROR(IF(Z94="",0,Z94),"0")+IFERROR(IF(Z95="",0,Z95),"0")</f>
        <v>10.263120000000001</v>
      </c>
      <c r="AA96" s="273"/>
      <c r="AB96" s="273"/>
      <c r="AC96" s="273"/>
    </row>
    <row r="97" spans="1:68" x14ac:dyDescent="0.2">
      <c r="A97" s="279"/>
      <c r="B97" s="279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79"/>
      <c r="N97" s="279"/>
      <c r="O97" s="280"/>
      <c r="P97" s="287" t="s">
        <v>73</v>
      </c>
      <c r="Q97" s="288"/>
      <c r="R97" s="288"/>
      <c r="S97" s="288"/>
      <c r="T97" s="288"/>
      <c r="U97" s="288"/>
      <c r="V97" s="289"/>
      <c r="W97" s="37" t="s">
        <v>74</v>
      </c>
      <c r="X97" s="272">
        <f>IFERROR(SUMPRODUCT(X90:X95*H90:H95),"0")</f>
        <v>2091.6000000000004</v>
      </c>
      <c r="Y97" s="272">
        <f>IFERROR(SUMPRODUCT(Y90:Y95*H90:H95),"0")</f>
        <v>2091.6000000000004</v>
      </c>
      <c r="Z97" s="37"/>
      <c r="AA97" s="273"/>
      <c r="AB97" s="273"/>
      <c r="AC97" s="273"/>
    </row>
    <row r="98" spans="1:68" ht="16.5" hidden="1" customHeight="1" x14ac:dyDescent="0.25">
      <c r="A98" s="286" t="s">
        <v>169</v>
      </c>
      <c r="B98" s="279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79"/>
      <c r="S98" s="279"/>
      <c r="T98" s="279"/>
      <c r="U98" s="279"/>
      <c r="V98" s="279"/>
      <c r="W98" s="279"/>
      <c r="X98" s="279"/>
      <c r="Y98" s="279"/>
      <c r="Z98" s="279"/>
      <c r="AA98" s="265"/>
      <c r="AB98" s="265"/>
      <c r="AC98" s="265"/>
    </row>
    <row r="99" spans="1:68" ht="14.25" hidden="1" customHeight="1" x14ac:dyDescent="0.25">
      <c r="A99" s="295" t="s">
        <v>121</v>
      </c>
      <c r="B99" s="279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79"/>
      <c r="S99" s="279"/>
      <c r="T99" s="279"/>
      <c r="U99" s="279"/>
      <c r="V99" s="279"/>
      <c r="W99" s="279"/>
      <c r="X99" s="279"/>
      <c r="Y99" s="279"/>
      <c r="Z99" s="279"/>
      <c r="AA99" s="264"/>
      <c r="AB99" s="264"/>
      <c r="AC99" s="26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6">
        <v>4607025784012</v>
      </c>
      <c r="E100" s="277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2"/>
      <c r="R100" s="282"/>
      <c r="S100" s="282"/>
      <c r="T100" s="283"/>
      <c r="U100" s="34"/>
      <c r="V100" s="34"/>
      <c r="W100" s="35" t="s">
        <v>70</v>
      </c>
      <c r="X100" s="270">
        <v>28</v>
      </c>
      <c r="Y100" s="271">
        <f>IFERROR(IF(X100="","",X100),"")</f>
        <v>28</v>
      </c>
      <c r="Z100" s="36">
        <f>IFERROR(IF(X100="","",X100*0.00936),"")</f>
        <v>0.26207999999999998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69.753600000000006</v>
      </c>
      <c r="BN100" s="67">
        <f>IFERROR(Y100*I100,"0")</f>
        <v>69.753600000000006</v>
      </c>
      <c r="BO100" s="67">
        <f>IFERROR(X100/J100,"0")</f>
        <v>0.22222222222222221</v>
      </c>
      <c r="BP100" s="67">
        <f>IFERROR(Y100/J100,"0")</f>
        <v>0.22222222222222221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6">
        <v>4607025784319</v>
      </c>
      <c r="E101" s="277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2"/>
      <c r="R101" s="282"/>
      <c r="S101" s="282"/>
      <c r="T101" s="283"/>
      <c r="U101" s="34"/>
      <c r="V101" s="34"/>
      <c r="W101" s="35" t="s">
        <v>70</v>
      </c>
      <c r="X101" s="270">
        <v>14</v>
      </c>
      <c r="Y101" s="271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78"/>
      <c r="B102" s="279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79"/>
      <c r="N102" s="279"/>
      <c r="O102" s="280"/>
      <c r="P102" s="287" t="s">
        <v>73</v>
      </c>
      <c r="Q102" s="288"/>
      <c r="R102" s="288"/>
      <c r="S102" s="288"/>
      <c r="T102" s="288"/>
      <c r="U102" s="288"/>
      <c r="V102" s="289"/>
      <c r="W102" s="37" t="s">
        <v>70</v>
      </c>
      <c r="X102" s="272">
        <f>IFERROR(SUM(X100:X101),"0")</f>
        <v>42</v>
      </c>
      <c r="Y102" s="272">
        <f>IFERROR(SUM(Y100:Y101),"0")</f>
        <v>42</v>
      </c>
      <c r="Z102" s="272">
        <f>IFERROR(IF(Z100="",0,Z100),"0")+IFERROR(IF(Z101="",0,Z101),"0")</f>
        <v>0.51239999999999997</v>
      </c>
      <c r="AA102" s="273"/>
      <c r="AB102" s="273"/>
      <c r="AC102" s="273"/>
    </row>
    <row r="103" spans="1:68" x14ac:dyDescent="0.2">
      <c r="A103" s="279"/>
      <c r="B103" s="279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79"/>
      <c r="N103" s="279"/>
      <c r="O103" s="280"/>
      <c r="P103" s="287" t="s">
        <v>73</v>
      </c>
      <c r="Q103" s="288"/>
      <c r="R103" s="288"/>
      <c r="S103" s="288"/>
      <c r="T103" s="288"/>
      <c r="U103" s="288"/>
      <c r="V103" s="289"/>
      <c r="W103" s="37" t="s">
        <v>74</v>
      </c>
      <c r="X103" s="272">
        <f>IFERROR(SUMPRODUCT(X100:X101*H100:H101),"0")</f>
        <v>110.88</v>
      </c>
      <c r="Y103" s="272">
        <f>IFERROR(SUMPRODUCT(Y100:Y101*H100:H101),"0")</f>
        <v>110.88</v>
      </c>
      <c r="Z103" s="37"/>
      <c r="AA103" s="273"/>
      <c r="AB103" s="273"/>
      <c r="AC103" s="273"/>
    </row>
    <row r="104" spans="1:68" ht="16.5" hidden="1" customHeight="1" x14ac:dyDescent="0.25">
      <c r="A104" s="286" t="s">
        <v>175</v>
      </c>
      <c r="B104" s="279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79"/>
      <c r="N104" s="279"/>
      <c r="O104" s="279"/>
      <c r="P104" s="279"/>
      <c r="Q104" s="279"/>
      <c r="R104" s="279"/>
      <c r="S104" s="279"/>
      <c r="T104" s="279"/>
      <c r="U104" s="279"/>
      <c r="V104" s="279"/>
      <c r="W104" s="279"/>
      <c r="X104" s="279"/>
      <c r="Y104" s="279"/>
      <c r="Z104" s="279"/>
      <c r="AA104" s="265"/>
      <c r="AB104" s="265"/>
      <c r="AC104" s="265"/>
    </row>
    <row r="105" spans="1:68" ht="14.25" hidden="1" customHeight="1" x14ac:dyDescent="0.25">
      <c r="A105" s="295" t="s">
        <v>64</v>
      </c>
      <c r="B105" s="279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  <c r="S105" s="279"/>
      <c r="T105" s="279"/>
      <c r="U105" s="279"/>
      <c r="V105" s="279"/>
      <c r="W105" s="279"/>
      <c r="X105" s="279"/>
      <c r="Y105" s="279"/>
      <c r="Z105" s="279"/>
      <c r="AA105" s="264"/>
      <c r="AB105" s="264"/>
      <c r="AC105" s="26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6">
        <v>4620207491157</v>
      </c>
      <c r="E106" s="277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2"/>
      <c r="R106" s="282"/>
      <c r="S106" s="282"/>
      <c r="T106" s="283"/>
      <c r="U106" s="34"/>
      <c r="V106" s="34"/>
      <c r="W106" s="35" t="s">
        <v>70</v>
      </c>
      <c r="X106" s="270">
        <v>24</v>
      </c>
      <c r="Y106" s="27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6">
        <v>4607111039262</v>
      </c>
      <c r="E107" s="277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2"/>
      <c r="R107" s="282"/>
      <c r="S107" s="282"/>
      <c r="T107" s="283"/>
      <c r="U107" s="34"/>
      <c r="V107" s="34"/>
      <c r="W107" s="35" t="s">
        <v>70</v>
      </c>
      <c r="X107" s="270">
        <v>48</v>
      </c>
      <c r="Y107" s="271">
        <f t="shared" si="6"/>
        <v>48</v>
      </c>
      <c r="Z107" s="36">
        <f t="shared" si="7"/>
        <v>0.74399999999999999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6">
        <v>4607111039248</v>
      </c>
      <c r="E108" s="277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87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2"/>
      <c r="R108" s="282"/>
      <c r="S108" s="282"/>
      <c r="T108" s="283"/>
      <c r="U108" s="34"/>
      <c r="V108" s="34"/>
      <c r="W108" s="35" t="s">
        <v>70</v>
      </c>
      <c r="X108" s="270">
        <v>84</v>
      </c>
      <c r="Y108" s="271">
        <f t="shared" si="6"/>
        <v>84</v>
      </c>
      <c r="Z108" s="36">
        <f t="shared" si="7"/>
        <v>1.302</v>
      </c>
      <c r="AA108" s="56"/>
      <c r="AB108" s="57"/>
      <c r="AC108" s="138" t="s">
        <v>139</v>
      </c>
      <c r="AG108" s="67"/>
      <c r="AJ108" s="71" t="s">
        <v>88</v>
      </c>
      <c r="AK108" s="71">
        <v>84</v>
      </c>
      <c r="BB108" s="139" t="s">
        <v>1</v>
      </c>
      <c r="BM108" s="67">
        <f t="shared" si="8"/>
        <v>613.19999999999993</v>
      </c>
      <c r="BN108" s="67">
        <f t="shared" si="9"/>
        <v>613.19999999999993</v>
      </c>
      <c r="BO108" s="67">
        <f t="shared" si="10"/>
        <v>1</v>
      </c>
      <c r="BP108" s="67">
        <f t="shared" si="11"/>
        <v>1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6">
        <v>4607111039293</v>
      </c>
      <c r="E109" s="277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2"/>
      <c r="R109" s="282"/>
      <c r="S109" s="282"/>
      <c r="T109" s="283"/>
      <c r="U109" s="34"/>
      <c r="V109" s="34"/>
      <c r="W109" s="35" t="s">
        <v>70</v>
      </c>
      <c r="X109" s="270">
        <v>48</v>
      </c>
      <c r="Y109" s="271">
        <f t="shared" si="6"/>
        <v>48</v>
      </c>
      <c r="Z109" s="36">
        <f t="shared" si="7"/>
        <v>0.74399999999999999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6">
        <v>4607111039279</v>
      </c>
      <c r="E110" s="277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2"/>
      <c r="R110" s="282"/>
      <c r="S110" s="282"/>
      <c r="T110" s="283"/>
      <c r="U110" s="34"/>
      <c r="V110" s="34"/>
      <c r="W110" s="35" t="s">
        <v>70</v>
      </c>
      <c r="X110" s="270">
        <v>84</v>
      </c>
      <c r="Y110" s="271">
        <f t="shared" si="6"/>
        <v>84</v>
      </c>
      <c r="Z110" s="36">
        <f t="shared" si="7"/>
        <v>1.302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4301071075</v>
      </c>
      <c r="D111" s="276">
        <v>4620207491102</v>
      </c>
      <c r="E111" s="277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2" t="s">
        <v>189</v>
      </c>
      <c r="Q111" s="282"/>
      <c r="R111" s="282"/>
      <c r="S111" s="282"/>
      <c r="T111" s="283"/>
      <c r="U111" s="34"/>
      <c r="V111" s="34"/>
      <c r="W111" s="35" t="s">
        <v>70</v>
      </c>
      <c r="X111" s="270">
        <v>0</v>
      </c>
      <c r="Y111" s="271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278"/>
      <c r="B112" s="279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79"/>
      <c r="N112" s="279"/>
      <c r="O112" s="280"/>
      <c r="P112" s="287" t="s">
        <v>73</v>
      </c>
      <c r="Q112" s="288"/>
      <c r="R112" s="288"/>
      <c r="S112" s="288"/>
      <c r="T112" s="288"/>
      <c r="U112" s="288"/>
      <c r="V112" s="289"/>
      <c r="W112" s="37" t="s">
        <v>70</v>
      </c>
      <c r="X112" s="272">
        <f>IFERROR(SUM(X106:X111),"0")</f>
        <v>288</v>
      </c>
      <c r="Y112" s="272">
        <f>IFERROR(SUM(Y106:Y111),"0")</f>
        <v>288</v>
      </c>
      <c r="Z112" s="272">
        <f>IFERROR(IF(Z106="",0,Z106),"0")+IFERROR(IF(Z107="",0,Z107),"0")+IFERROR(IF(Z108="",0,Z108),"0")+IFERROR(IF(Z109="",0,Z109),"0")+IFERROR(IF(Z110="",0,Z110),"0")+IFERROR(IF(Z111="",0,Z111),"0")</f>
        <v>4.4640000000000004</v>
      </c>
      <c r="AA112" s="273"/>
      <c r="AB112" s="273"/>
      <c r="AC112" s="273"/>
    </row>
    <row r="113" spans="1:68" x14ac:dyDescent="0.2">
      <c r="A113" s="279"/>
      <c r="B113" s="279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79"/>
      <c r="N113" s="279"/>
      <c r="O113" s="280"/>
      <c r="P113" s="287" t="s">
        <v>73</v>
      </c>
      <c r="Q113" s="288"/>
      <c r="R113" s="288"/>
      <c r="S113" s="288"/>
      <c r="T113" s="288"/>
      <c r="U113" s="288"/>
      <c r="V113" s="289"/>
      <c r="W113" s="37" t="s">
        <v>74</v>
      </c>
      <c r="X113" s="272">
        <f>IFERROR(SUMPRODUCT(X106:X111*H106:H111),"0")</f>
        <v>1958.4</v>
      </c>
      <c r="Y113" s="272">
        <f>IFERROR(SUMPRODUCT(Y106:Y111*H106:H111),"0")</f>
        <v>1958.4</v>
      </c>
      <c r="Z113" s="37"/>
      <c r="AA113" s="273"/>
      <c r="AB113" s="273"/>
      <c r="AC113" s="273"/>
    </row>
    <row r="114" spans="1:68" ht="14.25" hidden="1" customHeight="1" x14ac:dyDescent="0.25">
      <c r="A114" s="295" t="s">
        <v>127</v>
      </c>
      <c r="B114" s="279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79"/>
      <c r="N114" s="279"/>
      <c r="O114" s="279"/>
      <c r="P114" s="279"/>
      <c r="Q114" s="279"/>
      <c r="R114" s="279"/>
      <c r="S114" s="279"/>
      <c r="T114" s="279"/>
      <c r="U114" s="279"/>
      <c r="V114" s="279"/>
      <c r="W114" s="279"/>
      <c r="X114" s="279"/>
      <c r="Y114" s="279"/>
      <c r="Z114" s="279"/>
      <c r="AA114" s="264"/>
      <c r="AB114" s="264"/>
      <c r="AC114" s="264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6">
        <v>4620207490983</v>
      </c>
      <c r="E115" s="277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62" t="s">
        <v>193</v>
      </c>
      <c r="Q115" s="282"/>
      <c r="R115" s="282"/>
      <c r="S115" s="282"/>
      <c r="T115" s="283"/>
      <c r="U115" s="34"/>
      <c r="V115" s="34"/>
      <c r="W115" s="35" t="s">
        <v>70</v>
      </c>
      <c r="X115" s="270">
        <v>28</v>
      </c>
      <c r="Y115" s="271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93.620800000000003</v>
      </c>
      <c r="BN115" s="67">
        <f>IFERROR(Y115*I115,"0")</f>
        <v>93.620800000000003</v>
      </c>
      <c r="BO115" s="67">
        <f>IFERROR(X115/J115,"0")</f>
        <v>0.4</v>
      </c>
      <c r="BP115" s="67">
        <f>IFERROR(Y115/J115,"0")</f>
        <v>0.4</v>
      </c>
    </row>
    <row r="116" spans="1:68" x14ac:dyDescent="0.2">
      <c r="A116" s="278"/>
      <c r="B116" s="279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79"/>
      <c r="N116" s="279"/>
      <c r="O116" s="280"/>
      <c r="P116" s="287" t="s">
        <v>73</v>
      </c>
      <c r="Q116" s="288"/>
      <c r="R116" s="288"/>
      <c r="S116" s="288"/>
      <c r="T116" s="288"/>
      <c r="U116" s="288"/>
      <c r="V116" s="289"/>
      <c r="W116" s="37" t="s">
        <v>70</v>
      </c>
      <c r="X116" s="272">
        <f>IFERROR(SUM(X115:X115),"0")</f>
        <v>28</v>
      </c>
      <c r="Y116" s="272">
        <f>IFERROR(SUM(Y115:Y115),"0")</f>
        <v>28</v>
      </c>
      <c r="Z116" s="272">
        <f>IFERROR(IF(Z115="",0,Z115),"0")</f>
        <v>0.50063999999999997</v>
      </c>
      <c r="AA116" s="273"/>
      <c r="AB116" s="273"/>
      <c r="AC116" s="273"/>
    </row>
    <row r="117" spans="1:68" x14ac:dyDescent="0.2">
      <c r="A117" s="279"/>
      <c r="B117" s="279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79"/>
      <c r="N117" s="279"/>
      <c r="O117" s="280"/>
      <c r="P117" s="287" t="s">
        <v>73</v>
      </c>
      <c r="Q117" s="288"/>
      <c r="R117" s="288"/>
      <c r="S117" s="288"/>
      <c r="T117" s="288"/>
      <c r="U117" s="288"/>
      <c r="V117" s="289"/>
      <c r="W117" s="37" t="s">
        <v>74</v>
      </c>
      <c r="X117" s="272">
        <f>IFERROR(SUMPRODUCT(X115:X115*H115:H115),"0")</f>
        <v>73.92</v>
      </c>
      <c r="Y117" s="272">
        <f>IFERROR(SUMPRODUCT(Y115:Y115*H115:H115),"0")</f>
        <v>73.92</v>
      </c>
      <c r="Z117" s="37"/>
      <c r="AA117" s="273"/>
      <c r="AB117" s="273"/>
      <c r="AC117" s="273"/>
    </row>
    <row r="118" spans="1:68" ht="14.25" hidden="1" customHeight="1" x14ac:dyDescent="0.25">
      <c r="A118" s="295" t="s">
        <v>195</v>
      </c>
      <c r="B118" s="279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  <c r="S118" s="279"/>
      <c r="T118" s="279"/>
      <c r="U118" s="279"/>
      <c r="V118" s="279"/>
      <c r="W118" s="279"/>
      <c r="X118" s="279"/>
      <c r="Y118" s="279"/>
      <c r="Z118" s="279"/>
      <c r="AA118" s="264"/>
      <c r="AB118" s="264"/>
      <c r="AC118" s="264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6">
        <v>4620207491140</v>
      </c>
      <c r="E119" s="277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0" t="s">
        <v>198</v>
      </c>
      <c r="Q119" s="282"/>
      <c r="R119" s="282"/>
      <c r="S119" s="282"/>
      <c r="T119" s="283"/>
      <c r="U119" s="34"/>
      <c r="V119" s="34"/>
      <c r="W119" s="35" t="s">
        <v>70</v>
      </c>
      <c r="X119" s="270">
        <v>24</v>
      </c>
      <c r="Y119" s="271">
        <f>IFERROR(IF(X119="","",X119),"")</f>
        <v>24</v>
      </c>
      <c r="Z119" s="36">
        <f>IFERROR(IF(X119="","",X119*0.0155),"")</f>
        <v>0.372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150.72</v>
      </c>
      <c r="BN119" s="67">
        <f>IFERROR(Y119*I119,"0")</f>
        <v>150.72</v>
      </c>
      <c r="BO119" s="67">
        <f>IFERROR(X119/J119,"0")</f>
        <v>0.2857142857142857</v>
      </c>
      <c r="BP119" s="67">
        <f>IFERROR(Y119/J119,"0")</f>
        <v>0.2857142857142857</v>
      </c>
    </row>
    <row r="120" spans="1:68" x14ac:dyDescent="0.2">
      <c r="A120" s="278"/>
      <c r="B120" s="279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79"/>
      <c r="N120" s="279"/>
      <c r="O120" s="280"/>
      <c r="P120" s="287" t="s">
        <v>73</v>
      </c>
      <c r="Q120" s="288"/>
      <c r="R120" s="288"/>
      <c r="S120" s="288"/>
      <c r="T120" s="288"/>
      <c r="U120" s="288"/>
      <c r="V120" s="289"/>
      <c r="W120" s="37" t="s">
        <v>70</v>
      </c>
      <c r="X120" s="272">
        <f>IFERROR(SUM(X119:X119),"0")</f>
        <v>24</v>
      </c>
      <c r="Y120" s="272">
        <f>IFERROR(SUM(Y119:Y119),"0")</f>
        <v>24</v>
      </c>
      <c r="Z120" s="272">
        <f>IFERROR(IF(Z119="",0,Z119),"0")</f>
        <v>0.372</v>
      </c>
      <c r="AA120" s="273"/>
      <c r="AB120" s="273"/>
      <c r="AC120" s="273"/>
    </row>
    <row r="121" spans="1:68" x14ac:dyDescent="0.2">
      <c r="A121" s="279"/>
      <c r="B121" s="279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79"/>
      <c r="N121" s="279"/>
      <c r="O121" s="280"/>
      <c r="P121" s="287" t="s">
        <v>73</v>
      </c>
      <c r="Q121" s="288"/>
      <c r="R121" s="288"/>
      <c r="S121" s="288"/>
      <c r="T121" s="288"/>
      <c r="U121" s="288"/>
      <c r="V121" s="289"/>
      <c r="W121" s="37" t="s">
        <v>74</v>
      </c>
      <c r="X121" s="272">
        <f>IFERROR(SUMPRODUCT(X119:X119*H119:H119),"0")</f>
        <v>144</v>
      </c>
      <c r="Y121" s="272">
        <f>IFERROR(SUMPRODUCT(Y119:Y119*H119:H119),"0")</f>
        <v>144</v>
      </c>
      <c r="Z121" s="37"/>
      <c r="AA121" s="273"/>
      <c r="AB121" s="273"/>
      <c r="AC121" s="273"/>
    </row>
    <row r="122" spans="1:68" ht="16.5" hidden="1" customHeight="1" x14ac:dyDescent="0.25">
      <c r="A122" s="286" t="s">
        <v>200</v>
      </c>
      <c r="B122" s="279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79"/>
      <c r="N122" s="279"/>
      <c r="O122" s="279"/>
      <c r="P122" s="279"/>
      <c r="Q122" s="279"/>
      <c r="R122" s="279"/>
      <c r="S122" s="279"/>
      <c r="T122" s="279"/>
      <c r="U122" s="279"/>
      <c r="V122" s="279"/>
      <c r="W122" s="279"/>
      <c r="X122" s="279"/>
      <c r="Y122" s="279"/>
      <c r="Z122" s="279"/>
      <c r="AA122" s="265"/>
      <c r="AB122" s="265"/>
      <c r="AC122" s="265"/>
    </row>
    <row r="123" spans="1:68" ht="14.25" hidden="1" customHeight="1" x14ac:dyDescent="0.25">
      <c r="A123" s="295" t="s">
        <v>127</v>
      </c>
      <c r="B123" s="279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79"/>
      <c r="N123" s="279"/>
      <c r="O123" s="279"/>
      <c r="P123" s="279"/>
      <c r="Q123" s="279"/>
      <c r="R123" s="279"/>
      <c r="S123" s="279"/>
      <c r="T123" s="279"/>
      <c r="U123" s="279"/>
      <c r="V123" s="279"/>
      <c r="W123" s="279"/>
      <c r="X123" s="279"/>
      <c r="Y123" s="279"/>
      <c r="Z123" s="279"/>
      <c r="AA123" s="264"/>
      <c r="AB123" s="264"/>
      <c r="AC123" s="264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6">
        <v>4607111034014</v>
      </c>
      <c r="E124" s="277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2"/>
      <c r="R124" s="282"/>
      <c r="S124" s="282"/>
      <c r="T124" s="283"/>
      <c r="U124" s="34"/>
      <c r="V124" s="34"/>
      <c r="W124" s="35" t="s">
        <v>70</v>
      </c>
      <c r="X124" s="270">
        <v>70</v>
      </c>
      <c r="Y124" s="271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203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6">
        <v>4607111033994</v>
      </c>
      <c r="E125" s="277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2"/>
      <c r="R125" s="282"/>
      <c r="S125" s="282"/>
      <c r="T125" s="283"/>
      <c r="U125" s="34"/>
      <c r="V125" s="34"/>
      <c r="W125" s="35" t="s">
        <v>70</v>
      </c>
      <c r="X125" s="270">
        <v>126</v>
      </c>
      <c r="Y125" s="27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145</v>
      </c>
      <c r="AG125" s="67"/>
      <c r="AJ125" s="71" t="s">
        <v>83</v>
      </c>
      <c r="AK125" s="71">
        <v>14</v>
      </c>
      <c r="BB125" s="153" t="s">
        <v>84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278"/>
      <c r="B126" s="279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80"/>
      <c r="P126" s="287" t="s">
        <v>73</v>
      </c>
      <c r="Q126" s="288"/>
      <c r="R126" s="288"/>
      <c r="S126" s="288"/>
      <c r="T126" s="288"/>
      <c r="U126" s="288"/>
      <c r="V126" s="289"/>
      <c r="W126" s="37" t="s">
        <v>70</v>
      </c>
      <c r="X126" s="272">
        <f>IFERROR(SUM(X124:X125),"0")</f>
        <v>196</v>
      </c>
      <c r="Y126" s="272">
        <f>IFERROR(SUM(Y124:Y125),"0")</f>
        <v>196</v>
      </c>
      <c r="Z126" s="272">
        <f>IFERROR(IF(Z124="",0,Z124),"0")+IFERROR(IF(Z125="",0,Z125),"0")</f>
        <v>3.50448</v>
      </c>
      <c r="AA126" s="273"/>
      <c r="AB126" s="273"/>
      <c r="AC126" s="273"/>
    </row>
    <row r="127" spans="1:68" x14ac:dyDescent="0.2">
      <c r="A127" s="279"/>
      <c r="B127" s="279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79"/>
      <c r="N127" s="279"/>
      <c r="O127" s="280"/>
      <c r="P127" s="287" t="s">
        <v>73</v>
      </c>
      <c r="Q127" s="288"/>
      <c r="R127" s="288"/>
      <c r="S127" s="288"/>
      <c r="T127" s="288"/>
      <c r="U127" s="288"/>
      <c r="V127" s="289"/>
      <c r="W127" s="37" t="s">
        <v>74</v>
      </c>
      <c r="X127" s="272">
        <f>IFERROR(SUMPRODUCT(X124:X125*H124:H125),"0")</f>
        <v>588</v>
      </c>
      <c r="Y127" s="272">
        <f>IFERROR(SUMPRODUCT(Y124:Y125*H124:H125),"0")</f>
        <v>588</v>
      </c>
      <c r="Z127" s="37"/>
      <c r="AA127" s="273"/>
      <c r="AB127" s="273"/>
      <c r="AC127" s="273"/>
    </row>
    <row r="128" spans="1:68" ht="16.5" hidden="1" customHeight="1" x14ac:dyDescent="0.25">
      <c r="A128" s="286" t="s">
        <v>206</v>
      </c>
      <c r="B128" s="279"/>
      <c r="C128" s="279"/>
      <c r="D128" s="279"/>
      <c r="E128" s="279"/>
      <c r="F128" s="279"/>
      <c r="G128" s="279"/>
      <c r="H128" s="279"/>
      <c r="I128" s="279"/>
      <c r="J128" s="279"/>
      <c r="K128" s="279"/>
      <c r="L128" s="279"/>
      <c r="M128" s="279"/>
      <c r="N128" s="279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65"/>
      <c r="AB128" s="265"/>
      <c r="AC128" s="265"/>
    </row>
    <row r="129" spans="1:68" ht="14.25" hidden="1" customHeight="1" x14ac:dyDescent="0.25">
      <c r="A129" s="295" t="s">
        <v>127</v>
      </c>
      <c r="B129" s="279"/>
      <c r="C129" s="279"/>
      <c r="D129" s="279"/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  <c r="O129" s="279"/>
      <c r="P129" s="279"/>
      <c r="Q129" s="279"/>
      <c r="R129" s="279"/>
      <c r="S129" s="279"/>
      <c r="T129" s="279"/>
      <c r="U129" s="279"/>
      <c r="V129" s="279"/>
      <c r="W129" s="279"/>
      <c r="X129" s="279"/>
      <c r="Y129" s="279"/>
      <c r="Z129" s="279"/>
      <c r="AA129" s="264"/>
      <c r="AB129" s="264"/>
      <c r="AC129" s="264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6">
        <v>4607111039095</v>
      </c>
      <c r="E130" s="277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2"/>
      <c r="R130" s="282"/>
      <c r="S130" s="282"/>
      <c r="T130" s="283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6">
        <v>4607111034199</v>
      </c>
      <c r="E131" s="277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87</v>
      </c>
      <c r="M131" s="33" t="s">
        <v>69</v>
      </c>
      <c r="N131" s="33"/>
      <c r="O131" s="32">
        <v>180</v>
      </c>
      <c r="P131" s="28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2"/>
      <c r="R131" s="282"/>
      <c r="S131" s="282"/>
      <c r="T131" s="283"/>
      <c r="U131" s="34"/>
      <c r="V131" s="34"/>
      <c r="W131" s="35" t="s">
        <v>70</v>
      </c>
      <c r="X131" s="270">
        <v>98</v>
      </c>
      <c r="Y131" s="271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212</v>
      </c>
      <c r="AG131" s="67"/>
      <c r="AJ131" s="71" t="s">
        <v>88</v>
      </c>
      <c r="AK131" s="71">
        <v>70</v>
      </c>
      <c r="BB131" s="157" t="s">
        <v>84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78"/>
      <c r="B132" s="279"/>
      <c r="C132" s="279"/>
      <c r="D132" s="279"/>
      <c r="E132" s="279"/>
      <c r="F132" s="279"/>
      <c r="G132" s="279"/>
      <c r="H132" s="279"/>
      <c r="I132" s="279"/>
      <c r="J132" s="279"/>
      <c r="K132" s="279"/>
      <c r="L132" s="279"/>
      <c r="M132" s="279"/>
      <c r="N132" s="279"/>
      <c r="O132" s="280"/>
      <c r="P132" s="287" t="s">
        <v>73</v>
      </c>
      <c r="Q132" s="288"/>
      <c r="R132" s="288"/>
      <c r="S132" s="288"/>
      <c r="T132" s="288"/>
      <c r="U132" s="288"/>
      <c r="V132" s="289"/>
      <c r="W132" s="37" t="s">
        <v>70</v>
      </c>
      <c r="X132" s="272">
        <f>IFERROR(SUM(X130:X131),"0")</f>
        <v>126</v>
      </c>
      <c r="Y132" s="272">
        <f>IFERROR(SUM(Y130:Y131),"0")</f>
        <v>126</v>
      </c>
      <c r="Z132" s="272">
        <f>IFERROR(IF(Z130="",0,Z130),"0")+IFERROR(IF(Z131="",0,Z131),"0")</f>
        <v>2.2528800000000002</v>
      </c>
      <c r="AA132" s="273"/>
      <c r="AB132" s="273"/>
      <c r="AC132" s="273"/>
    </row>
    <row r="133" spans="1:68" x14ac:dyDescent="0.2">
      <c r="A133" s="279"/>
      <c r="B133" s="279"/>
      <c r="C133" s="279"/>
      <c r="D133" s="279"/>
      <c r="E133" s="279"/>
      <c r="F133" s="279"/>
      <c r="G133" s="279"/>
      <c r="H133" s="279"/>
      <c r="I133" s="279"/>
      <c r="J133" s="279"/>
      <c r="K133" s="279"/>
      <c r="L133" s="279"/>
      <c r="M133" s="279"/>
      <c r="N133" s="279"/>
      <c r="O133" s="280"/>
      <c r="P133" s="287" t="s">
        <v>73</v>
      </c>
      <c r="Q133" s="288"/>
      <c r="R133" s="288"/>
      <c r="S133" s="288"/>
      <c r="T133" s="288"/>
      <c r="U133" s="288"/>
      <c r="V133" s="289"/>
      <c r="W133" s="37" t="s">
        <v>74</v>
      </c>
      <c r="X133" s="272">
        <f>IFERROR(SUMPRODUCT(X130:X131*H130:H131),"0")</f>
        <v>378</v>
      </c>
      <c r="Y133" s="272">
        <f>IFERROR(SUMPRODUCT(Y130:Y131*H130:H131),"0")</f>
        <v>378</v>
      </c>
      <c r="Z133" s="37"/>
      <c r="AA133" s="273"/>
      <c r="AB133" s="273"/>
      <c r="AC133" s="273"/>
    </row>
    <row r="134" spans="1:68" ht="16.5" hidden="1" customHeight="1" x14ac:dyDescent="0.25">
      <c r="A134" s="286" t="s">
        <v>213</v>
      </c>
      <c r="B134" s="279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79"/>
      <c r="X134" s="279"/>
      <c r="Y134" s="279"/>
      <c r="Z134" s="279"/>
      <c r="AA134" s="265"/>
      <c r="AB134" s="265"/>
      <c r="AC134" s="265"/>
    </row>
    <row r="135" spans="1:68" ht="14.25" hidden="1" customHeight="1" x14ac:dyDescent="0.25">
      <c r="A135" s="295" t="s">
        <v>127</v>
      </c>
      <c r="B135" s="279"/>
      <c r="C135" s="279"/>
      <c r="D135" s="279"/>
      <c r="E135" s="279"/>
      <c r="F135" s="279"/>
      <c r="G135" s="279"/>
      <c r="H135" s="279"/>
      <c r="I135" s="279"/>
      <c r="J135" s="279"/>
      <c r="K135" s="279"/>
      <c r="L135" s="279"/>
      <c r="M135" s="279"/>
      <c r="N135" s="279"/>
      <c r="O135" s="279"/>
      <c r="P135" s="279"/>
      <c r="Q135" s="279"/>
      <c r="R135" s="279"/>
      <c r="S135" s="279"/>
      <c r="T135" s="279"/>
      <c r="U135" s="279"/>
      <c r="V135" s="279"/>
      <c r="W135" s="279"/>
      <c r="X135" s="279"/>
      <c r="Y135" s="279"/>
      <c r="Z135" s="279"/>
      <c r="AA135" s="264"/>
      <c r="AB135" s="264"/>
      <c r="AC135" s="264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6">
        <v>4620207490914</v>
      </c>
      <c r="E136" s="277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2"/>
      <c r="R136" s="282"/>
      <c r="S136" s="282"/>
      <c r="T136" s="283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6">
        <v>4620207490853</v>
      </c>
      <c r="E137" s="277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6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2"/>
      <c r="R137" s="282"/>
      <c r="S137" s="282"/>
      <c r="T137" s="283"/>
      <c r="U137" s="34"/>
      <c r="V137" s="34"/>
      <c r="W137" s="35" t="s">
        <v>70</v>
      </c>
      <c r="X137" s="270">
        <v>28</v>
      </c>
      <c r="Y137" s="27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203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78"/>
      <c r="B138" s="279"/>
      <c r="C138" s="279"/>
      <c r="D138" s="279"/>
      <c r="E138" s="279"/>
      <c r="F138" s="279"/>
      <c r="G138" s="279"/>
      <c r="H138" s="279"/>
      <c r="I138" s="279"/>
      <c r="J138" s="279"/>
      <c r="K138" s="279"/>
      <c r="L138" s="279"/>
      <c r="M138" s="279"/>
      <c r="N138" s="279"/>
      <c r="O138" s="280"/>
      <c r="P138" s="287" t="s">
        <v>73</v>
      </c>
      <c r="Q138" s="288"/>
      <c r="R138" s="288"/>
      <c r="S138" s="288"/>
      <c r="T138" s="288"/>
      <c r="U138" s="288"/>
      <c r="V138" s="289"/>
      <c r="W138" s="37" t="s">
        <v>70</v>
      </c>
      <c r="X138" s="272">
        <f>IFERROR(SUM(X136:X137),"0")</f>
        <v>56</v>
      </c>
      <c r="Y138" s="272">
        <f>IFERROR(SUM(Y136:Y137),"0")</f>
        <v>56</v>
      </c>
      <c r="Z138" s="272">
        <f>IFERROR(IF(Z136="",0,Z136),"0")+IFERROR(IF(Z137="",0,Z137),"0")</f>
        <v>1.0012799999999999</v>
      </c>
      <c r="AA138" s="273"/>
      <c r="AB138" s="273"/>
      <c r="AC138" s="273"/>
    </row>
    <row r="139" spans="1:68" x14ac:dyDescent="0.2">
      <c r="A139" s="279"/>
      <c r="B139" s="279"/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80"/>
      <c r="P139" s="287" t="s">
        <v>73</v>
      </c>
      <c r="Q139" s="288"/>
      <c r="R139" s="288"/>
      <c r="S139" s="288"/>
      <c r="T139" s="288"/>
      <c r="U139" s="288"/>
      <c r="V139" s="289"/>
      <c r="W139" s="37" t="s">
        <v>74</v>
      </c>
      <c r="X139" s="272">
        <f>IFERROR(SUMPRODUCT(X136:X137*H136:H137),"0")</f>
        <v>134.4</v>
      </c>
      <c r="Y139" s="272">
        <f>IFERROR(SUMPRODUCT(Y136:Y137*H136:H137),"0")</f>
        <v>134.4</v>
      </c>
      <c r="Z139" s="37"/>
      <c r="AA139" s="273"/>
      <c r="AB139" s="273"/>
      <c r="AC139" s="273"/>
    </row>
    <row r="140" spans="1:68" ht="16.5" hidden="1" customHeight="1" x14ac:dyDescent="0.25">
      <c r="A140" s="286" t="s">
        <v>218</v>
      </c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79"/>
      <c r="S140" s="279"/>
      <c r="T140" s="279"/>
      <c r="U140" s="279"/>
      <c r="V140" s="279"/>
      <c r="W140" s="279"/>
      <c r="X140" s="279"/>
      <c r="Y140" s="279"/>
      <c r="Z140" s="279"/>
      <c r="AA140" s="265"/>
      <c r="AB140" s="265"/>
      <c r="AC140" s="265"/>
    </row>
    <row r="141" spans="1:68" ht="14.25" hidden="1" customHeight="1" x14ac:dyDescent="0.25">
      <c r="A141" s="295" t="s">
        <v>127</v>
      </c>
      <c r="B141" s="279"/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79"/>
      <c r="S141" s="279"/>
      <c r="T141" s="279"/>
      <c r="U141" s="279"/>
      <c r="V141" s="279"/>
      <c r="W141" s="279"/>
      <c r="X141" s="279"/>
      <c r="Y141" s="279"/>
      <c r="Z141" s="279"/>
      <c r="AA141" s="264"/>
      <c r="AB141" s="264"/>
      <c r="AC141" s="264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6">
        <v>4607111035806</v>
      </c>
      <c r="E142" s="277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2"/>
      <c r="R142" s="282"/>
      <c r="S142" s="282"/>
      <c r="T142" s="283"/>
      <c r="U142" s="34"/>
      <c r="V142" s="34"/>
      <c r="W142" s="35" t="s">
        <v>70</v>
      </c>
      <c r="X142" s="270">
        <v>42</v>
      </c>
      <c r="Y142" s="271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62" t="s">
        <v>221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155.55119999999999</v>
      </c>
      <c r="BN142" s="67">
        <f>IFERROR(Y142*I142,"0")</f>
        <v>155.55119999999999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278"/>
      <c r="B143" s="279"/>
      <c r="C143" s="279"/>
      <c r="D143" s="279"/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80"/>
      <c r="P143" s="287" t="s">
        <v>73</v>
      </c>
      <c r="Q143" s="288"/>
      <c r="R143" s="288"/>
      <c r="S143" s="288"/>
      <c r="T143" s="288"/>
      <c r="U143" s="288"/>
      <c r="V143" s="289"/>
      <c r="W143" s="37" t="s">
        <v>70</v>
      </c>
      <c r="X143" s="272">
        <f>IFERROR(SUM(X142:X142),"0")</f>
        <v>42</v>
      </c>
      <c r="Y143" s="272">
        <f>IFERROR(SUM(Y142:Y142),"0")</f>
        <v>42</v>
      </c>
      <c r="Z143" s="272">
        <f>IFERROR(IF(Z142="",0,Z142),"0")</f>
        <v>0.75095999999999996</v>
      </c>
      <c r="AA143" s="273"/>
      <c r="AB143" s="273"/>
      <c r="AC143" s="273"/>
    </row>
    <row r="144" spans="1:68" x14ac:dyDescent="0.2">
      <c r="A144" s="279"/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80"/>
      <c r="P144" s="287" t="s">
        <v>73</v>
      </c>
      <c r="Q144" s="288"/>
      <c r="R144" s="288"/>
      <c r="S144" s="288"/>
      <c r="T144" s="288"/>
      <c r="U144" s="288"/>
      <c r="V144" s="289"/>
      <c r="W144" s="37" t="s">
        <v>74</v>
      </c>
      <c r="X144" s="272">
        <f>IFERROR(SUMPRODUCT(X142:X142*H142:H142),"0")</f>
        <v>126</v>
      </c>
      <c r="Y144" s="272">
        <f>IFERROR(SUMPRODUCT(Y142:Y142*H142:H142),"0")</f>
        <v>126</v>
      </c>
      <c r="Z144" s="37"/>
      <c r="AA144" s="273"/>
      <c r="AB144" s="273"/>
      <c r="AC144" s="273"/>
    </row>
    <row r="145" spans="1:68" ht="16.5" hidden="1" customHeight="1" x14ac:dyDescent="0.25">
      <c r="A145" s="286" t="s">
        <v>222</v>
      </c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79"/>
      <c r="S145" s="279"/>
      <c r="T145" s="279"/>
      <c r="U145" s="279"/>
      <c r="V145" s="279"/>
      <c r="W145" s="279"/>
      <c r="X145" s="279"/>
      <c r="Y145" s="279"/>
      <c r="Z145" s="279"/>
      <c r="AA145" s="265"/>
      <c r="AB145" s="265"/>
      <c r="AC145" s="265"/>
    </row>
    <row r="146" spans="1:68" ht="14.25" hidden="1" customHeight="1" x14ac:dyDescent="0.25">
      <c r="A146" s="295" t="s">
        <v>127</v>
      </c>
      <c r="B146" s="279"/>
      <c r="C146" s="279"/>
      <c r="D146" s="279"/>
      <c r="E146" s="279"/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  <c r="P146" s="279"/>
      <c r="Q146" s="279"/>
      <c r="R146" s="279"/>
      <c r="S146" s="279"/>
      <c r="T146" s="279"/>
      <c r="U146" s="279"/>
      <c r="V146" s="279"/>
      <c r="W146" s="279"/>
      <c r="X146" s="279"/>
      <c r="Y146" s="279"/>
      <c r="Z146" s="279"/>
      <c r="AA146" s="264"/>
      <c r="AB146" s="264"/>
      <c r="AC146" s="264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76">
        <v>4607111039613</v>
      </c>
      <c r="E147" s="277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29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2"/>
      <c r="R147" s="282"/>
      <c r="S147" s="282"/>
      <c r="T147" s="283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78"/>
      <c r="B148" s="279"/>
      <c r="C148" s="279"/>
      <c r="D148" s="279"/>
      <c r="E148" s="279"/>
      <c r="F148" s="279"/>
      <c r="G148" s="279"/>
      <c r="H148" s="279"/>
      <c r="I148" s="279"/>
      <c r="J148" s="279"/>
      <c r="K148" s="279"/>
      <c r="L148" s="279"/>
      <c r="M148" s="279"/>
      <c r="N148" s="279"/>
      <c r="O148" s="280"/>
      <c r="P148" s="287" t="s">
        <v>73</v>
      </c>
      <c r="Q148" s="288"/>
      <c r="R148" s="288"/>
      <c r="S148" s="288"/>
      <c r="T148" s="288"/>
      <c r="U148" s="288"/>
      <c r="V148" s="289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79"/>
      <c r="B149" s="279"/>
      <c r="C149" s="279"/>
      <c r="D149" s="279"/>
      <c r="E149" s="279"/>
      <c r="F149" s="279"/>
      <c r="G149" s="279"/>
      <c r="H149" s="279"/>
      <c r="I149" s="279"/>
      <c r="J149" s="279"/>
      <c r="K149" s="279"/>
      <c r="L149" s="279"/>
      <c r="M149" s="279"/>
      <c r="N149" s="279"/>
      <c r="O149" s="280"/>
      <c r="P149" s="287" t="s">
        <v>73</v>
      </c>
      <c r="Q149" s="288"/>
      <c r="R149" s="288"/>
      <c r="S149" s="288"/>
      <c r="T149" s="288"/>
      <c r="U149" s="288"/>
      <c r="V149" s="289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286" t="s">
        <v>225</v>
      </c>
      <c r="B150" s="279"/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  <c r="S150" s="279"/>
      <c r="T150" s="279"/>
      <c r="U150" s="279"/>
      <c r="V150" s="279"/>
      <c r="W150" s="279"/>
      <c r="X150" s="279"/>
      <c r="Y150" s="279"/>
      <c r="Z150" s="279"/>
      <c r="AA150" s="265"/>
      <c r="AB150" s="265"/>
      <c r="AC150" s="265"/>
    </row>
    <row r="151" spans="1:68" ht="14.25" hidden="1" customHeight="1" x14ac:dyDescent="0.25">
      <c r="A151" s="295" t="s">
        <v>195</v>
      </c>
      <c r="B151" s="279"/>
      <c r="C151" s="279"/>
      <c r="D151" s="279"/>
      <c r="E151" s="279"/>
      <c r="F151" s="279"/>
      <c r="G151" s="279"/>
      <c r="H151" s="279"/>
      <c r="I151" s="279"/>
      <c r="J151" s="279"/>
      <c r="K151" s="279"/>
      <c r="L151" s="279"/>
      <c r="M151" s="279"/>
      <c r="N151" s="279"/>
      <c r="O151" s="279"/>
      <c r="P151" s="279"/>
      <c r="Q151" s="279"/>
      <c r="R151" s="279"/>
      <c r="S151" s="279"/>
      <c r="T151" s="279"/>
      <c r="U151" s="279"/>
      <c r="V151" s="279"/>
      <c r="W151" s="279"/>
      <c r="X151" s="279"/>
      <c r="Y151" s="279"/>
      <c r="Z151" s="279"/>
      <c r="AA151" s="264"/>
      <c r="AB151" s="264"/>
      <c r="AC151" s="264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76">
        <v>4607111035646</v>
      </c>
      <c r="E152" s="277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81</v>
      </c>
      <c r="M152" s="33" t="s">
        <v>69</v>
      </c>
      <c r="N152" s="33"/>
      <c r="O152" s="32">
        <v>180</v>
      </c>
      <c r="P152" s="3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2"/>
      <c r="R152" s="282"/>
      <c r="S152" s="282"/>
      <c r="T152" s="283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83</v>
      </c>
      <c r="AK152" s="71">
        <v>6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78"/>
      <c r="B153" s="279"/>
      <c r="C153" s="279"/>
      <c r="D153" s="279"/>
      <c r="E153" s="279"/>
      <c r="F153" s="279"/>
      <c r="G153" s="279"/>
      <c r="H153" s="279"/>
      <c r="I153" s="279"/>
      <c r="J153" s="279"/>
      <c r="K153" s="279"/>
      <c r="L153" s="279"/>
      <c r="M153" s="279"/>
      <c r="N153" s="279"/>
      <c r="O153" s="280"/>
      <c r="P153" s="287" t="s">
        <v>73</v>
      </c>
      <c r="Q153" s="288"/>
      <c r="R153" s="288"/>
      <c r="S153" s="288"/>
      <c r="T153" s="288"/>
      <c r="U153" s="288"/>
      <c r="V153" s="289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79"/>
      <c r="B154" s="279"/>
      <c r="C154" s="279"/>
      <c r="D154" s="279"/>
      <c r="E154" s="279"/>
      <c r="F154" s="279"/>
      <c r="G154" s="279"/>
      <c r="H154" s="279"/>
      <c r="I154" s="279"/>
      <c r="J154" s="279"/>
      <c r="K154" s="279"/>
      <c r="L154" s="279"/>
      <c r="M154" s="279"/>
      <c r="N154" s="279"/>
      <c r="O154" s="280"/>
      <c r="P154" s="287" t="s">
        <v>73</v>
      </c>
      <c r="Q154" s="288"/>
      <c r="R154" s="288"/>
      <c r="S154" s="288"/>
      <c r="T154" s="288"/>
      <c r="U154" s="288"/>
      <c r="V154" s="289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286" t="s">
        <v>230</v>
      </c>
      <c r="B155" s="279"/>
      <c r="C155" s="279"/>
      <c r="D155" s="279"/>
      <c r="E155" s="279"/>
      <c r="F155" s="279"/>
      <c r="G155" s="279"/>
      <c r="H155" s="279"/>
      <c r="I155" s="279"/>
      <c r="J155" s="279"/>
      <c r="K155" s="279"/>
      <c r="L155" s="279"/>
      <c r="M155" s="279"/>
      <c r="N155" s="279"/>
      <c r="O155" s="279"/>
      <c r="P155" s="279"/>
      <c r="Q155" s="279"/>
      <c r="R155" s="279"/>
      <c r="S155" s="279"/>
      <c r="T155" s="279"/>
      <c r="U155" s="279"/>
      <c r="V155" s="279"/>
      <c r="W155" s="279"/>
      <c r="X155" s="279"/>
      <c r="Y155" s="279"/>
      <c r="Z155" s="279"/>
      <c r="AA155" s="265"/>
      <c r="AB155" s="265"/>
      <c r="AC155" s="265"/>
    </row>
    <row r="156" spans="1:68" ht="14.25" hidden="1" customHeight="1" x14ac:dyDescent="0.25">
      <c r="A156" s="295" t="s">
        <v>127</v>
      </c>
      <c r="B156" s="279"/>
      <c r="C156" s="279"/>
      <c r="D156" s="279"/>
      <c r="E156" s="279"/>
      <c r="F156" s="279"/>
      <c r="G156" s="279"/>
      <c r="H156" s="279"/>
      <c r="I156" s="279"/>
      <c r="J156" s="279"/>
      <c r="K156" s="279"/>
      <c r="L156" s="279"/>
      <c r="M156" s="279"/>
      <c r="N156" s="279"/>
      <c r="O156" s="279"/>
      <c r="P156" s="279"/>
      <c r="Q156" s="279"/>
      <c r="R156" s="279"/>
      <c r="S156" s="279"/>
      <c r="T156" s="279"/>
      <c r="U156" s="279"/>
      <c r="V156" s="279"/>
      <c r="W156" s="279"/>
      <c r="X156" s="279"/>
      <c r="Y156" s="279"/>
      <c r="Z156" s="279"/>
      <c r="AA156" s="264"/>
      <c r="AB156" s="264"/>
      <c r="AC156" s="264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76">
        <v>4607111036568</v>
      </c>
      <c r="E157" s="277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5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2"/>
      <c r="R157" s="282"/>
      <c r="S157" s="282"/>
      <c r="T157" s="283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78"/>
      <c r="B158" s="279"/>
      <c r="C158" s="279"/>
      <c r="D158" s="279"/>
      <c r="E158" s="279"/>
      <c r="F158" s="279"/>
      <c r="G158" s="279"/>
      <c r="H158" s="279"/>
      <c r="I158" s="279"/>
      <c r="J158" s="279"/>
      <c r="K158" s="279"/>
      <c r="L158" s="279"/>
      <c r="M158" s="279"/>
      <c r="N158" s="279"/>
      <c r="O158" s="280"/>
      <c r="P158" s="287" t="s">
        <v>73</v>
      </c>
      <c r="Q158" s="288"/>
      <c r="R158" s="288"/>
      <c r="S158" s="288"/>
      <c r="T158" s="288"/>
      <c r="U158" s="288"/>
      <c r="V158" s="289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79"/>
      <c r="B159" s="279"/>
      <c r="C159" s="279"/>
      <c r="D159" s="279"/>
      <c r="E159" s="279"/>
      <c r="F159" s="279"/>
      <c r="G159" s="279"/>
      <c r="H159" s="279"/>
      <c r="I159" s="279"/>
      <c r="J159" s="279"/>
      <c r="K159" s="279"/>
      <c r="L159" s="279"/>
      <c r="M159" s="279"/>
      <c r="N159" s="279"/>
      <c r="O159" s="280"/>
      <c r="P159" s="287" t="s">
        <v>73</v>
      </c>
      <c r="Q159" s="288"/>
      <c r="R159" s="288"/>
      <c r="S159" s="288"/>
      <c r="T159" s="288"/>
      <c r="U159" s="288"/>
      <c r="V159" s="289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24" t="s">
        <v>234</v>
      </c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  <c r="Y160" s="325"/>
      <c r="Z160" s="325"/>
      <c r="AA160" s="48"/>
      <c r="AB160" s="48"/>
      <c r="AC160" s="48"/>
    </row>
    <row r="161" spans="1:68" ht="16.5" hidden="1" customHeight="1" x14ac:dyDescent="0.25">
      <c r="A161" s="286" t="s">
        <v>235</v>
      </c>
      <c r="B161" s="279"/>
      <c r="C161" s="279"/>
      <c r="D161" s="279"/>
      <c r="E161" s="279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79"/>
      <c r="S161" s="279"/>
      <c r="T161" s="279"/>
      <c r="U161" s="279"/>
      <c r="V161" s="279"/>
      <c r="W161" s="279"/>
      <c r="X161" s="279"/>
      <c r="Y161" s="279"/>
      <c r="Z161" s="279"/>
      <c r="AA161" s="265"/>
      <c r="AB161" s="265"/>
      <c r="AC161" s="265"/>
    </row>
    <row r="162" spans="1:68" ht="14.25" hidden="1" customHeight="1" x14ac:dyDescent="0.25">
      <c r="A162" s="295" t="s">
        <v>64</v>
      </c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79"/>
      <c r="S162" s="279"/>
      <c r="T162" s="279"/>
      <c r="U162" s="279"/>
      <c r="V162" s="279"/>
      <c r="W162" s="279"/>
      <c r="X162" s="279"/>
      <c r="Y162" s="279"/>
      <c r="Z162" s="279"/>
      <c r="AA162" s="264"/>
      <c r="AB162" s="264"/>
      <c r="AC162" s="264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76">
        <v>4607111036384</v>
      </c>
      <c r="E163" s="277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9" t="s">
        <v>238</v>
      </c>
      <c r="Q163" s="282"/>
      <c r="R163" s="282"/>
      <c r="S163" s="282"/>
      <c r="T163" s="283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6">
        <v>4607111036216</v>
      </c>
      <c r="E164" s="277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2"/>
      <c r="R164" s="282"/>
      <c r="S164" s="282"/>
      <c r="T164" s="283"/>
      <c r="U164" s="34"/>
      <c r="V164" s="34"/>
      <c r="W164" s="35" t="s">
        <v>70</v>
      </c>
      <c r="X164" s="270">
        <v>36</v>
      </c>
      <c r="Y164" s="271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242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278"/>
      <c r="B165" s="279"/>
      <c r="C165" s="279"/>
      <c r="D165" s="279"/>
      <c r="E165" s="279"/>
      <c r="F165" s="279"/>
      <c r="G165" s="279"/>
      <c r="H165" s="279"/>
      <c r="I165" s="279"/>
      <c r="J165" s="279"/>
      <c r="K165" s="279"/>
      <c r="L165" s="279"/>
      <c r="M165" s="279"/>
      <c r="N165" s="279"/>
      <c r="O165" s="280"/>
      <c r="P165" s="287" t="s">
        <v>73</v>
      </c>
      <c r="Q165" s="288"/>
      <c r="R165" s="288"/>
      <c r="S165" s="288"/>
      <c r="T165" s="288"/>
      <c r="U165" s="288"/>
      <c r="V165" s="289"/>
      <c r="W165" s="37" t="s">
        <v>70</v>
      </c>
      <c r="X165" s="272">
        <f>IFERROR(SUM(X163:X164),"0")</f>
        <v>36</v>
      </c>
      <c r="Y165" s="272">
        <f>IFERROR(SUM(Y163:Y164),"0")</f>
        <v>36</v>
      </c>
      <c r="Z165" s="272">
        <f>IFERROR(IF(Z163="",0,Z163),"0")+IFERROR(IF(Z164="",0,Z164),"0")</f>
        <v>0.31175999999999998</v>
      </c>
      <c r="AA165" s="273"/>
      <c r="AB165" s="273"/>
      <c r="AC165" s="273"/>
    </row>
    <row r="166" spans="1:68" x14ac:dyDescent="0.2">
      <c r="A166" s="279"/>
      <c r="B166" s="279"/>
      <c r="C166" s="279"/>
      <c r="D166" s="279"/>
      <c r="E166" s="279"/>
      <c r="F166" s="279"/>
      <c r="G166" s="279"/>
      <c r="H166" s="279"/>
      <c r="I166" s="279"/>
      <c r="J166" s="279"/>
      <c r="K166" s="279"/>
      <c r="L166" s="279"/>
      <c r="M166" s="279"/>
      <c r="N166" s="279"/>
      <c r="O166" s="280"/>
      <c r="P166" s="287" t="s">
        <v>73</v>
      </c>
      <c r="Q166" s="288"/>
      <c r="R166" s="288"/>
      <c r="S166" s="288"/>
      <c r="T166" s="288"/>
      <c r="U166" s="288"/>
      <c r="V166" s="289"/>
      <c r="W166" s="37" t="s">
        <v>74</v>
      </c>
      <c r="X166" s="272">
        <f>IFERROR(SUMPRODUCT(X163:X164*H163:H164),"0")</f>
        <v>180</v>
      </c>
      <c r="Y166" s="272">
        <f>IFERROR(SUMPRODUCT(Y163:Y164*H163:H164),"0")</f>
        <v>180</v>
      </c>
      <c r="Z166" s="37"/>
      <c r="AA166" s="273"/>
      <c r="AB166" s="273"/>
      <c r="AC166" s="273"/>
    </row>
    <row r="167" spans="1:68" ht="27.75" hidden="1" customHeight="1" x14ac:dyDescent="0.2">
      <c r="A167" s="324" t="s">
        <v>243</v>
      </c>
      <c r="B167" s="325"/>
      <c r="C167" s="325"/>
      <c r="D167" s="325"/>
      <c r="E167" s="325"/>
      <c r="F167" s="325"/>
      <c r="G167" s="325"/>
      <c r="H167" s="325"/>
      <c r="I167" s="325"/>
      <c r="J167" s="325"/>
      <c r="K167" s="325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  <c r="Y167" s="325"/>
      <c r="Z167" s="325"/>
      <c r="AA167" s="48"/>
      <c r="AB167" s="48"/>
      <c r="AC167" s="48"/>
    </row>
    <row r="168" spans="1:68" ht="16.5" hidden="1" customHeight="1" x14ac:dyDescent="0.25">
      <c r="A168" s="286" t="s">
        <v>244</v>
      </c>
      <c r="B168" s="279"/>
      <c r="C168" s="279"/>
      <c r="D168" s="279"/>
      <c r="E168" s="279"/>
      <c r="F168" s="279"/>
      <c r="G168" s="279"/>
      <c r="H168" s="279"/>
      <c r="I168" s="279"/>
      <c r="J168" s="279"/>
      <c r="K168" s="279"/>
      <c r="L168" s="279"/>
      <c r="M168" s="279"/>
      <c r="N168" s="279"/>
      <c r="O168" s="279"/>
      <c r="P168" s="279"/>
      <c r="Q168" s="279"/>
      <c r="R168" s="279"/>
      <c r="S168" s="279"/>
      <c r="T168" s="279"/>
      <c r="U168" s="279"/>
      <c r="V168" s="279"/>
      <c r="W168" s="279"/>
      <c r="X168" s="279"/>
      <c r="Y168" s="279"/>
      <c r="Z168" s="279"/>
      <c r="AA168" s="265"/>
      <c r="AB168" s="265"/>
      <c r="AC168" s="265"/>
    </row>
    <row r="169" spans="1:68" ht="14.25" hidden="1" customHeight="1" x14ac:dyDescent="0.25">
      <c r="A169" s="295" t="s">
        <v>77</v>
      </c>
      <c r="B169" s="279"/>
      <c r="C169" s="279"/>
      <c r="D169" s="279"/>
      <c r="E169" s="279"/>
      <c r="F169" s="279"/>
      <c r="G169" s="279"/>
      <c r="H169" s="279"/>
      <c r="I169" s="279"/>
      <c r="J169" s="279"/>
      <c r="K169" s="279"/>
      <c r="L169" s="279"/>
      <c r="M169" s="279"/>
      <c r="N169" s="279"/>
      <c r="O169" s="279"/>
      <c r="P169" s="279"/>
      <c r="Q169" s="279"/>
      <c r="R169" s="279"/>
      <c r="S169" s="279"/>
      <c r="T169" s="279"/>
      <c r="U169" s="279"/>
      <c r="V169" s="279"/>
      <c r="W169" s="279"/>
      <c r="X169" s="279"/>
      <c r="Y169" s="279"/>
      <c r="Z169" s="279"/>
      <c r="AA169" s="264"/>
      <c r="AB169" s="264"/>
      <c r="AC169" s="264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6">
        <v>4607111035691</v>
      </c>
      <c r="E170" s="277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87</v>
      </c>
      <c r="M170" s="33" t="s">
        <v>69</v>
      </c>
      <c r="N170" s="33"/>
      <c r="O170" s="32">
        <v>365</v>
      </c>
      <c r="P170" s="3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2"/>
      <c r="R170" s="282"/>
      <c r="S170" s="282"/>
      <c r="T170" s="283"/>
      <c r="U170" s="34"/>
      <c r="V170" s="34"/>
      <c r="W170" s="35" t="s">
        <v>70</v>
      </c>
      <c r="X170" s="270">
        <v>14</v>
      </c>
      <c r="Y170" s="271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247</v>
      </c>
      <c r="AG170" s="67"/>
      <c r="AJ170" s="71" t="s">
        <v>88</v>
      </c>
      <c r="AK170" s="71">
        <v>70</v>
      </c>
      <c r="BB170" s="175" t="s">
        <v>84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6">
        <v>4607111035721</v>
      </c>
      <c r="E171" s="277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2"/>
      <c r="R171" s="282"/>
      <c r="S171" s="282"/>
      <c r="T171" s="283"/>
      <c r="U171" s="34"/>
      <c r="V171" s="34"/>
      <c r="W171" s="35" t="s">
        <v>70</v>
      </c>
      <c r="X171" s="270">
        <v>28</v>
      </c>
      <c r="Y171" s="271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6">
        <v>4607111038487</v>
      </c>
      <c r="E172" s="277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2"/>
      <c r="R172" s="282"/>
      <c r="S172" s="282"/>
      <c r="T172" s="283"/>
      <c r="U172" s="34"/>
      <c r="V172" s="34"/>
      <c r="W172" s="35" t="s">
        <v>70</v>
      </c>
      <c r="X172" s="270">
        <v>14</v>
      </c>
      <c r="Y172" s="271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253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278"/>
      <c r="B173" s="279"/>
      <c r="C173" s="279"/>
      <c r="D173" s="279"/>
      <c r="E173" s="279"/>
      <c r="F173" s="279"/>
      <c r="G173" s="279"/>
      <c r="H173" s="279"/>
      <c r="I173" s="279"/>
      <c r="J173" s="279"/>
      <c r="K173" s="279"/>
      <c r="L173" s="279"/>
      <c r="M173" s="279"/>
      <c r="N173" s="279"/>
      <c r="O173" s="280"/>
      <c r="P173" s="287" t="s">
        <v>73</v>
      </c>
      <c r="Q173" s="288"/>
      <c r="R173" s="288"/>
      <c r="S173" s="288"/>
      <c r="T173" s="288"/>
      <c r="U173" s="288"/>
      <c r="V173" s="289"/>
      <c r="W173" s="37" t="s">
        <v>70</v>
      </c>
      <c r="X173" s="272">
        <f>IFERROR(SUM(X170:X172),"0")</f>
        <v>56</v>
      </c>
      <c r="Y173" s="272">
        <f>IFERROR(SUM(Y170:Y172),"0")</f>
        <v>56</v>
      </c>
      <c r="Z173" s="272">
        <f>IFERROR(IF(Z170="",0,Z170),"0")+IFERROR(IF(Z171="",0,Z171),"0")+IFERROR(IF(Z172="",0,Z172),"0")</f>
        <v>1.0012799999999999</v>
      </c>
      <c r="AA173" s="273"/>
      <c r="AB173" s="273"/>
      <c r="AC173" s="273"/>
    </row>
    <row r="174" spans="1:68" x14ac:dyDescent="0.2">
      <c r="A174" s="279"/>
      <c r="B174" s="279"/>
      <c r="C174" s="279"/>
      <c r="D174" s="279"/>
      <c r="E174" s="279"/>
      <c r="F174" s="279"/>
      <c r="G174" s="279"/>
      <c r="H174" s="279"/>
      <c r="I174" s="279"/>
      <c r="J174" s="279"/>
      <c r="K174" s="279"/>
      <c r="L174" s="279"/>
      <c r="M174" s="279"/>
      <c r="N174" s="279"/>
      <c r="O174" s="280"/>
      <c r="P174" s="287" t="s">
        <v>73</v>
      </c>
      <c r="Q174" s="288"/>
      <c r="R174" s="288"/>
      <c r="S174" s="288"/>
      <c r="T174" s="288"/>
      <c r="U174" s="288"/>
      <c r="V174" s="289"/>
      <c r="W174" s="37" t="s">
        <v>74</v>
      </c>
      <c r="X174" s="272">
        <f>IFERROR(SUMPRODUCT(X170:X172*H170:H172),"0")</f>
        <v>168</v>
      </c>
      <c r="Y174" s="272">
        <f>IFERROR(SUMPRODUCT(Y170:Y172*H170:H172),"0")</f>
        <v>168</v>
      </c>
      <c r="Z174" s="37"/>
      <c r="AA174" s="273"/>
      <c r="AB174" s="273"/>
      <c r="AC174" s="273"/>
    </row>
    <row r="175" spans="1:68" ht="14.25" hidden="1" customHeight="1" x14ac:dyDescent="0.25">
      <c r="A175" s="295" t="s">
        <v>254</v>
      </c>
      <c r="B175" s="279"/>
      <c r="C175" s="279"/>
      <c r="D175" s="279"/>
      <c r="E175" s="279"/>
      <c r="F175" s="279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79"/>
      <c r="S175" s="279"/>
      <c r="T175" s="279"/>
      <c r="U175" s="279"/>
      <c r="V175" s="279"/>
      <c r="W175" s="279"/>
      <c r="X175" s="279"/>
      <c r="Y175" s="279"/>
      <c r="Z175" s="279"/>
      <c r="AA175" s="264"/>
      <c r="AB175" s="264"/>
      <c r="AC175" s="264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76">
        <v>4680115885875</v>
      </c>
      <c r="E176" s="277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4" t="s">
        <v>259</v>
      </c>
      <c r="Q176" s="282"/>
      <c r="R176" s="282"/>
      <c r="S176" s="282"/>
      <c r="T176" s="283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78"/>
      <c r="B177" s="279"/>
      <c r="C177" s="279"/>
      <c r="D177" s="279"/>
      <c r="E177" s="279"/>
      <c r="F177" s="279"/>
      <c r="G177" s="279"/>
      <c r="H177" s="279"/>
      <c r="I177" s="279"/>
      <c r="J177" s="279"/>
      <c r="K177" s="279"/>
      <c r="L177" s="279"/>
      <c r="M177" s="279"/>
      <c r="N177" s="279"/>
      <c r="O177" s="280"/>
      <c r="P177" s="287" t="s">
        <v>73</v>
      </c>
      <c r="Q177" s="288"/>
      <c r="R177" s="288"/>
      <c r="S177" s="288"/>
      <c r="T177" s="288"/>
      <c r="U177" s="288"/>
      <c r="V177" s="289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79"/>
      <c r="B178" s="279"/>
      <c r="C178" s="279"/>
      <c r="D178" s="279"/>
      <c r="E178" s="279"/>
      <c r="F178" s="279"/>
      <c r="G178" s="279"/>
      <c r="H178" s="279"/>
      <c r="I178" s="279"/>
      <c r="J178" s="279"/>
      <c r="K178" s="279"/>
      <c r="L178" s="279"/>
      <c r="M178" s="279"/>
      <c r="N178" s="279"/>
      <c r="O178" s="280"/>
      <c r="P178" s="287" t="s">
        <v>73</v>
      </c>
      <c r="Q178" s="288"/>
      <c r="R178" s="288"/>
      <c r="S178" s="288"/>
      <c r="T178" s="288"/>
      <c r="U178" s="288"/>
      <c r="V178" s="289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24" t="s">
        <v>262</v>
      </c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48"/>
      <c r="AB179" s="48"/>
      <c r="AC179" s="48"/>
    </row>
    <row r="180" spans="1:68" ht="16.5" hidden="1" customHeight="1" x14ac:dyDescent="0.25">
      <c r="A180" s="286" t="s">
        <v>263</v>
      </c>
      <c r="B180" s="279"/>
      <c r="C180" s="279"/>
      <c r="D180" s="279"/>
      <c r="E180" s="279"/>
      <c r="F180" s="279"/>
      <c r="G180" s="279"/>
      <c r="H180" s="279"/>
      <c r="I180" s="279"/>
      <c r="J180" s="279"/>
      <c r="K180" s="279"/>
      <c r="L180" s="279"/>
      <c r="M180" s="279"/>
      <c r="N180" s="279"/>
      <c r="O180" s="279"/>
      <c r="P180" s="279"/>
      <c r="Q180" s="279"/>
      <c r="R180" s="279"/>
      <c r="S180" s="279"/>
      <c r="T180" s="279"/>
      <c r="U180" s="279"/>
      <c r="V180" s="279"/>
      <c r="W180" s="279"/>
      <c r="X180" s="279"/>
      <c r="Y180" s="279"/>
      <c r="Z180" s="279"/>
      <c r="AA180" s="265"/>
      <c r="AB180" s="265"/>
      <c r="AC180" s="265"/>
    </row>
    <row r="181" spans="1:68" ht="14.25" hidden="1" customHeight="1" x14ac:dyDescent="0.25">
      <c r="A181" s="295" t="s">
        <v>77</v>
      </c>
      <c r="B181" s="279"/>
      <c r="C181" s="279"/>
      <c r="D181" s="279"/>
      <c r="E181" s="279"/>
      <c r="F181" s="279"/>
      <c r="G181" s="279"/>
      <c r="H181" s="279"/>
      <c r="I181" s="279"/>
      <c r="J181" s="279"/>
      <c r="K181" s="279"/>
      <c r="L181" s="279"/>
      <c r="M181" s="279"/>
      <c r="N181" s="279"/>
      <c r="O181" s="279"/>
      <c r="P181" s="279"/>
      <c r="Q181" s="279"/>
      <c r="R181" s="279"/>
      <c r="S181" s="279"/>
      <c r="T181" s="279"/>
      <c r="U181" s="279"/>
      <c r="V181" s="279"/>
      <c r="W181" s="279"/>
      <c r="X181" s="279"/>
      <c r="Y181" s="279"/>
      <c r="Z181" s="279"/>
      <c r="AA181" s="264"/>
      <c r="AB181" s="264"/>
      <c r="AC181" s="264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6">
        <v>4620207491133</v>
      </c>
      <c r="E182" s="277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58" t="s">
        <v>266</v>
      </c>
      <c r="Q182" s="282"/>
      <c r="R182" s="282"/>
      <c r="S182" s="282"/>
      <c r="T182" s="283"/>
      <c r="U182" s="34"/>
      <c r="V182" s="34"/>
      <c r="W182" s="35" t="s">
        <v>70</v>
      </c>
      <c r="X182" s="270">
        <v>56</v>
      </c>
      <c r="Y182" s="271">
        <f>IFERROR(IF(X182="","",X182),"")</f>
        <v>56</v>
      </c>
      <c r="Z182" s="36">
        <f>IFERROR(IF(X182="","",X182*0.01788),"")</f>
        <v>1.0012799999999999</v>
      </c>
      <c r="AA182" s="56"/>
      <c r="AB182" s="57"/>
      <c r="AC182" s="182" t="s">
        <v>267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166.88</v>
      </c>
      <c r="BN182" s="67">
        <f>IFERROR(Y182*I182,"0")</f>
        <v>166.88</v>
      </c>
      <c r="BO182" s="67">
        <f>IFERROR(X182/J182,"0")</f>
        <v>0.8</v>
      </c>
      <c r="BP182" s="67">
        <f>IFERROR(Y182/J182,"0")</f>
        <v>0.8</v>
      </c>
    </row>
    <row r="183" spans="1:68" x14ac:dyDescent="0.2">
      <c r="A183" s="278"/>
      <c r="B183" s="279"/>
      <c r="C183" s="279"/>
      <c r="D183" s="279"/>
      <c r="E183" s="279"/>
      <c r="F183" s="279"/>
      <c r="G183" s="279"/>
      <c r="H183" s="279"/>
      <c r="I183" s="279"/>
      <c r="J183" s="279"/>
      <c r="K183" s="279"/>
      <c r="L183" s="279"/>
      <c r="M183" s="279"/>
      <c r="N183" s="279"/>
      <c r="O183" s="280"/>
      <c r="P183" s="287" t="s">
        <v>73</v>
      </c>
      <c r="Q183" s="288"/>
      <c r="R183" s="288"/>
      <c r="S183" s="288"/>
      <c r="T183" s="288"/>
      <c r="U183" s="288"/>
      <c r="V183" s="289"/>
      <c r="W183" s="37" t="s">
        <v>70</v>
      </c>
      <c r="X183" s="272">
        <f>IFERROR(SUM(X182:X182),"0")</f>
        <v>56</v>
      </c>
      <c r="Y183" s="272">
        <f>IFERROR(SUM(Y182:Y182),"0")</f>
        <v>56</v>
      </c>
      <c r="Z183" s="272">
        <f>IFERROR(IF(Z182="",0,Z182),"0")</f>
        <v>1.0012799999999999</v>
      </c>
      <c r="AA183" s="273"/>
      <c r="AB183" s="273"/>
      <c r="AC183" s="273"/>
    </row>
    <row r="184" spans="1:68" x14ac:dyDescent="0.2">
      <c r="A184" s="279"/>
      <c r="B184" s="279"/>
      <c r="C184" s="279"/>
      <c r="D184" s="279"/>
      <c r="E184" s="279"/>
      <c r="F184" s="279"/>
      <c r="G184" s="279"/>
      <c r="H184" s="279"/>
      <c r="I184" s="279"/>
      <c r="J184" s="279"/>
      <c r="K184" s="279"/>
      <c r="L184" s="279"/>
      <c r="M184" s="279"/>
      <c r="N184" s="279"/>
      <c r="O184" s="280"/>
      <c r="P184" s="287" t="s">
        <v>73</v>
      </c>
      <c r="Q184" s="288"/>
      <c r="R184" s="288"/>
      <c r="S184" s="288"/>
      <c r="T184" s="288"/>
      <c r="U184" s="288"/>
      <c r="V184" s="289"/>
      <c r="W184" s="37" t="s">
        <v>74</v>
      </c>
      <c r="X184" s="272">
        <f>IFERROR(SUMPRODUCT(X182:X182*H182:H182),"0")</f>
        <v>154.56</v>
      </c>
      <c r="Y184" s="272">
        <f>IFERROR(SUMPRODUCT(Y182:Y182*H182:H182),"0")</f>
        <v>154.56</v>
      </c>
      <c r="Z184" s="37"/>
      <c r="AA184" s="273"/>
      <c r="AB184" s="273"/>
      <c r="AC184" s="273"/>
    </row>
    <row r="185" spans="1:68" ht="14.25" hidden="1" customHeight="1" x14ac:dyDescent="0.25">
      <c r="A185" s="295" t="s">
        <v>127</v>
      </c>
      <c r="B185" s="279"/>
      <c r="C185" s="279"/>
      <c r="D185" s="279"/>
      <c r="E185" s="279"/>
      <c r="F185" s="279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79"/>
      <c r="S185" s="279"/>
      <c r="T185" s="279"/>
      <c r="U185" s="279"/>
      <c r="V185" s="279"/>
      <c r="W185" s="279"/>
      <c r="X185" s="279"/>
      <c r="Y185" s="279"/>
      <c r="Z185" s="279"/>
      <c r="AA185" s="264"/>
      <c r="AB185" s="264"/>
      <c r="AC185" s="264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76">
        <v>4620207490198</v>
      </c>
      <c r="E186" s="277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2"/>
      <c r="R186" s="282"/>
      <c r="S186" s="282"/>
      <c r="T186" s="283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6">
        <v>4620207490235</v>
      </c>
      <c r="E187" s="277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28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2"/>
      <c r="R187" s="282"/>
      <c r="S187" s="282"/>
      <c r="T187" s="283"/>
      <c r="U187" s="34"/>
      <c r="V187" s="34"/>
      <c r="W187" s="35" t="s">
        <v>70</v>
      </c>
      <c r="X187" s="270">
        <v>56</v>
      </c>
      <c r="Y187" s="271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186" t="s">
        <v>273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173.80160000000001</v>
      </c>
      <c r="BN187" s="67">
        <f>IFERROR(Y187*I187,"0")</f>
        <v>173.80160000000001</v>
      </c>
      <c r="BO187" s="67">
        <f>IFERROR(X187/J187,"0")</f>
        <v>0.8</v>
      </c>
      <c r="BP187" s="67">
        <f>IFERROR(Y187/J187,"0")</f>
        <v>0.8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76">
        <v>4620207490259</v>
      </c>
      <c r="E188" s="277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2"/>
      <c r="R188" s="282"/>
      <c r="S188" s="282"/>
      <c r="T188" s="283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76">
        <v>4620207490143</v>
      </c>
      <c r="E189" s="277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2"/>
      <c r="R189" s="282"/>
      <c r="S189" s="282"/>
      <c r="T189" s="283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78"/>
      <c r="B190" s="279"/>
      <c r="C190" s="279"/>
      <c r="D190" s="279"/>
      <c r="E190" s="279"/>
      <c r="F190" s="279"/>
      <c r="G190" s="279"/>
      <c r="H190" s="279"/>
      <c r="I190" s="279"/>
      <c r="J190" s="279"/>
      <c r="K190" s="279"/>
      <c r="L190" s="279"/>
      <c r="M190" s="279"/>
      <c r="N190" s="279"/>
      <c r="O190" s="280"/>
      <c r="P190" s="287" t="s">
        <v>73</v>
      </c>
      <c r="Q190" s="288"/>
      <c r="R190" s="288"/>
      <c r="S190" s="288"/>
      <c r="T190" s="288"/>
      <c r="U190" s="288"/>
      <c r="V190" s="289"/>
      <c r="W190" s="37" t="s">
        <v>70</v>
      </c>
      <c r="X190" s="272">
        <f>IFERROR(SUM(X186:X189),"0")</f>
        <v>56</v>
      </c>
      <c r="Y190" s="272">
        <f>IFERROR(SUM(Y186:Y189),"0")</f>
        <v>56</v>
      </c>
      <c r="Z190" s="272">
        <f>IFERROR(IF(Z186="",0,Z186),"0")+IFERROR(IF(Z187="",0,Z187),"0")+IFERROR(IF(Z188="",0,Z188),"0")+IFERROR(IF(Z189="",0,Z189),"0")</f>
        <v>1.0012799999999999</v>
      </c>
      <c r="AA190" s="273"/>
      <c r="AB190" s="273"/>
      <c r="AC190" s="273"/>
    </row>
    <row r="191" spans="1:68" x14ac:dyDescent="0.2">
      <c r="A191" s="279"/>
      <c r="B191" s="279"/>
      <c r="C191" s="279"/>
      <c r="D191" s="279"/>
      <c r="E191" s="279"/>
      <c r="F191" s="279"/>
      <c r="G191" s="279"/>
      <c r="H191" s="279"/>
      <c r="I191" s="279"/>
      <c r="J191" s="279"/>
      <c r="K191" s="279"/>
      <c r="L191" s="279"/>
      <c r="M191" s="279"/>
      <c r="N191" s="279"/>
      <c r="O191" s="280"/>
      <c r="P191" s="287" t="s">
        <v>73</v>
      </c>
      <c r="Q191" s="288"/>
      <c r="R191" s="288"/>
      <c r="S191" s="288"/>
      <c r="T191" s="288"/>
      <c r="U191" s="288"/>
      <c r="V191" s="289"/>
      <c r="W191" s="37" t="s">
        <v>74</v>
      </c>
      <c r="X191" s="272">
        <f>IFERROR(SUMPRODUCT(X186:X189*H186:H189),"0")</f>
        <v>134.4</v>
      </c>
      <c r="Y191" s="272">
        <f>IFERROR(SUMPRODUCT(Y186:Y189*H186:H189),"0")</f>
        <v>134.4</v>
      </c>
      <c r="Z191" s="37"/>
      <c r="AA191" s="273"/>
      <c r="AB191" s="273"/>
      <c r="AC191" s="273"/>
    </row>
    <row r="192" spans="1:68" ht="16.5" hidden="1" customHeight="1" x14ac:dyDescent="0.25">
      <c r="A192" s="286" t="s">
        <v>279</v>
      </c>
      <c r="B192" s="279"/>
      <c r="C192" s="279"/>
      <c r="D192" s="279"/>
      <c r="E192" s="279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279"/>
      <c r="AA192" s="265"/>
      <c r="AB192" s="265"/>
      <c r="AC192" s="265"/>
    </row>
    <row r="193" spans="1:68" ht="14.25" hidden="1" customHeight="1" x14ac:dyDescent="0.25">
      <c r="A193" s="295" t="s">
        <v>64</v>
      </c>
      <c r="B193" s="279"/>
      <c r="C193" s="279"/>
      <c r="D193" s="279"/>
      <c r="E193" s="279"/>
      <c r="F193" s="279"/>
      <c r="G193" s="279"/>
      <c r="H193" s="279"/>
      <c r="I193" s="279"/>
      <c r="J193" s="279"/>
      <c r="K193" s="279"/>
      <c r="L193" s="279"/>
      <c r="M193" s="279"/>
      <c r="N193" s="279"/>
      <c r="O193" s="279"/>
      <c r="P193" s="279"/>
      <c r="Q193" s="279"/>
      <c r="R193" s="279"/>
      <c r="S193" s="279"/>
      <c r="T193" s="279"/>
      <c r="U193" s="279"/>
      <c r="V193" s="279"/>
      <c r="W193" s="279"/>
      <c r="X193" s="279"/>
      <c r="Y193" s="279"/>
      <c r="Z193" s="279"/>
      <c r="AA193" s="264"/>
      <c r="AB193" s="264"/>
      <c r="AC193" s="264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6">
        <v>4607111035912</v>
      </c>
      <c r="E194" s="277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1" t="s">
        <v>282</v>
      </c>
      <c r="Q194" s="282"/>
      <c r="R194" s="282"/>
      <c r="S194" s="282"/>
      <c r="T194" s="283"/>
      <c r="U194" s="34"/>
      <c r="V194" s="34"/>
      <c r="W194" s="35" t="s">
        <v>70</v>
      </c>
      <c r="X194" s="270">
        <v>36</v>
      </c>
      <c r="Y194" s="271">
        <f>IFERROR(IF(X194="","",X194),"")</f>
        <v>36</v>
      </c>
      <c r="Z194" s="36">
        <f>IFERROR(IF(X194="","",X194*0.0155),"")</f>
        <v>0.55800000000000005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258.84000000000003</v>
      </c>
      <c r="BN194" s="67">
        <f>IFERROR(Y194*I194,"0")</f>
        <v>258.84000000000003</v>
      </c>
      <c r="BO194" s="67">
        <f>IFERROR(X194/J194,"0")</f>
        <v>0.42857142857142855</v>
      </c>
      <c r="BP194" s="67">
        <f>IFERROR(Y194/J194,"0")</f>
        <v>0.42857142857142855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6">
        <v>4607111035929</v>
      </c>
      <c r="E195" s="277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5" t="s">
        <v>286</v>
      </c>
      <c r="Q195" s="282"/>
      <c r="R195" s="282"/>
      <c r="S195" s="282"/>
      <c r="T195" s="283"/>
      <c r="U195" s="34"/>
      <c r="V195" s="34"/>
      <c r="W195" s="35" t="s">
        <v>70</v>
      </c>
      <c r="X195" s="270">
        <v>48</v>
      </c>
      <c r="Y195" s="271">
        <f>IFERROR(IF(X195="","",X195),"")</f>
        <v>48</v>
      </c>
      <c r="Z195" s="36">
        <f>IFERROR(IF(X195="","",X195*0.0155),"")</f>
        <v>0.74399999999999999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358.56</v>
      </c>
      <c r="BN195" s="67">
        <f>IFERROR(Y195*I195,"0")</f>
        <v>358.56</v>
      </c>
      <c r="BO195" s="67">
        <f>IFERROR(X195/J195,"0")</f>
        <v>0.5714285714285714</v>
      </c>
      <c r="BP195" s="67">
        <f>IFERROR(Y195/J195,"0")</f>
        <v>0.5714285714285714</v>
      </c>
    </row>
    <row r="196" spans="1:68" ht="27" customHeight="1" x14ac:dyDescent="0.25">
      <c r="A196" s="54" t="s">
        <v>287</v>
      </c>
      <c r="B196" s="54" t="s">
        <v>288</v>
      </c>
      <c r="C196" s="31">
        <v>4301070915</v>
      </c>
      <c r="D196" s="276">
        <v>4607111035882</v>
      </c>
      <c r="E196" s="277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81</v>
      </c>
      <c r="M196" s="33" t="s">
        <v>69</v>
      </c>
      <c r="N196" s="33"/>
      <c r="O196" s="32">
        <v>180</v>
      </c>
      <c r="P196" s="43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82"/>
      <c r="R196" s="282"/>
      <c r="S196" s="282"/>
      <c r="T196" s="283"/>
      <c r="U196" s="34"/>
      <c r="V196" s="34"/>
      <c r="W196" s="35" t="s">
        <v>70</v>
      </c>
      <c r="X196" s="270">
        <v>12</v>
      </c>
      <c r="Y196" s="271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289</v>
      </c>
      <c r="AG196" s="67"/>
      <c r="AJ196" s="71" t="s">
        <v>83</v>
      </c>
      <c r="AK196" s="71">
        <v>12</v>
      </c>
      <c r="BB196" s="197" t="s">
        <v>1</v>
      </c>
      <c r="BM196" s="67">
        <f>IFERROR(X196*I196,"0")</f>
        <v>86.28</v>
      </c>
      <c r="BN196" s="67">
        <f>IFERROR(Y196*I196,"0")</f>
        <v>86.28</v>
      </c>
      <c r="BO196" s="67">
        <f>IFERROR(X196/J196,"0")</f>
        <v>0.14285714285714285</v>
      </c>
      <c r="BP196" s="67">
        <f>IFERROR(Y196/J196,"0")</f>
        <v>0.14285714285714285</v>
      </c>
    </row>
    <row r="197" spans="1:68" ht="27" customHeight="1" x14ac:dyDescent="0.25">
      <c r="A197" s="54" t="s">
        <v>290</v>
      </c>
      <c r="B197" s="54" t="s">
        <v>291</v>
      </c>
      <c r="C197" s="31">
        <v>4301071107</v>
      </c>
      <c r="D197" s="276">
        <v>4607111035905</v>
      </c>
      <c r="E197" s="277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9" t="s">
        <v>292</v>
      </c>
      <c r="Q197" s="282"/>
      <c r="R197" s="282"/>
      <c r="S197" s="282"/>
      <c r="T197" s="283"/>
      <c r="U197" s="34"/>
      <c r="V197" s="34"/>
      <c r="W197" s="35" t="s">
        <v>70</v>
      </c>
      <c r="X197" s="270">
        <v>48</v>
      </c>
      <c r="Y197" s="271">
        <f>IFERROR(IF(X197="","",X197),"")</f>
        <v>48</v>
      </c>
      <c r="Z197" s="36">
        <f>IFERROR(IF(X197="","",X197*0.0155),"")</f>
        <v>0.74399999999999999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358.56</v>
      </c>
      <c r="BN197" s="67">
        <f>IFERROR(Y197*I197,"0")</f>
        <v>358.56</v>
      </c>
      <c r="BO197" s="67">
        <f>IFERROR(X197/J197,"0")</f>
        <v>0.5714285714285714</v>
      </c>
      <c r="BP197" s="67">
        <f>IFERROR(Y197/J197,"0")</f>
        <v>0.5714285714285714</v>
      </c>
    </row>
    <row r="198" spans="1:68" x14ac:dyDescent="0.2">
      <c r="A198" s="278"/>
      <c r="B198" s="279"/>
      <c r="C198" s="279"/>
      <c r="D198" s="279"/>
      <c r="E198" s="279"/>
      <c r="F198" s="279"/>
      <c r="G198" s="279"/>
      <c r="H198" s="279"/>
      <c r="I198" s="279"/>
      <c r="J198" s="279"/>
      <c r="K198" s="279"/>
      <c r="L198" s="279"/>
      <c r="M198" s="279"/>
      <c r="N198" s="279"/>
      <c r="O198" s="280"/>
      <c r="P198" s="287" t="s">
        <v>73</v>
      </c>
      <c r="Q198" s="288"/>
      <c r="R198" s="288"/>
      <c r="S198" s="288"/>
      <c r="T198" s="288"/>
      <c r="U198" s="288"/>
      <c r="V198" s="289"/>
      <c r="W198" s="37" t="s">
        <v>70</v>
      </c>
      <c r="X198" s="272">
        <f>IFERROR(SUM(X194:X197),"0")</f>
        <v>144</v>
      </c>
      <c r="Y198" s="272">
        <f>IFERROR(SUM(Y194:Y197),"0")</f>
        <v>144</v>
      </c>
      <c r="Z198" s="272">
        <f>IFERROR(IF(Z194="",0,Z194),"0")+IFERROR(IF(Z195="",0,Z195),"0")+IFERROR(IF(Z196="",0,Z196),"0")+IFERROR(IF(Z197="",0,Z197),"0")</f>
        <v>2.2320000000000002</v>
      </c>
      <c r="AA198" s="273"/>
      <c r="AB198" s="273"/>
      <c r="AC198" s="273"/>
    </row>
    <row r="199" spans="1:68" x14ac:dyDescent="0.2">
      <c r="A199" s="279"/>
      <c r="B199" s="279"/>
      <c r="C199" s="279"/>
      <c r="D199" s="279"/>
      <c r="E199" s="279"/>
      <c r="F199" s="279"/>
      <c r="G199" s="279"/>
      <c r="H199" s="279"/>
      <c r="I199" s="279"/>
      <c r="J199" s="279"/>
      <c r="K199" s="279"/>
      <c r="L199" s="279"/>
      <c r="M199" s="279"/>
      <c r="N199" s="279"/>
      <c r="O199" s="280"/>
      <c r="P199" s="287" t="s">
        <v>73</v>
      </c>
      <c r="Q199" s="288"/>
      <c r="R199" s="288"/>
      <c r="S199" s="288"/>
      <c r="T199" s="288"/>
      <c r="U199" s="288"/>
      <c r="V199" s="289"/>
      <c r="W199" s="37" t="s">
        <v>74</v>
      </c>
      <c r="X199" s="272">
        <f>IFERROR(SUMPRODUCT(X194:X197*H194:H197),"0")</f>
        <v>1021.4399999999999</v>
      </c>
      <c r="Y199" s="272">
        <f>IFERROR(SUMPRODUCT(Y194:Y197*H194:H197),"0")</f>
        <v>1021.4399999999999</v>
      </c>
      <c r="Z199" s="37"/>
      <c r="AA199" s="273"/>
      <c r="AB199" s="273"/>
      <c r="AC199" s="273"/>
    </row>
    <row r="200" spans="1:68" ht="16.5" hidden="1" customHeight="1" x14ac:dyDescent="0.25">
      <c r="A200" s="286" t="s">
        <v>293</v>
      </c>
      <c r="B200" s="279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279"/>
      <c r="P200" s="279"/>
      <c r="Q200" s="279"/>
      <c r="R200" s="279"/>
      <c r="S200" s="279"/>
      <c r="T200" s="279"/>
      <c r="U200" s="279"/>
      <c r="V200" s="279"/>
      <c r="W200" s="279"/>
      <c r="X200" s="279"/>
      <c r="Y200" s="279"/>
      <c r="Z200" s="279"/>
      <c r="AA200" s="265"/>
      <c r="AB200" s="265"/>
      <c r="AC200" s="265"/>
    </row>
    <row r="201" spans="1:68" ht="14.25" hidden="1" customHeight="1" x14ac:dyDescent="0.25">
      <c r="A201" s="295" t="s">
        <v>64</v>
      </c>
      <c r="B201" s="279"/>
      <c r="C201" s="279"/>
      <c r="D201" s="279"/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279"/>
      <c r="P201" s="279"/>
      <c r="Q201" s="279"/>
      <c r="R201" s="279"/>
      <c r="S201" s="279"/>
      <c r="T201" s="279"/>
      <c r="U201" s="279"/>
      <c r="V201" s="279"/>
      <c r="W201" s="279"/>
      <c r="X201" s="279"/>
      <c r="Y201" s="279"/>
      <c r="Z201" s="279"/>
      <c r="AA201" s="264"/>
      <c r="AB201" s="264"/>
      <c r="AC201" s="264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6">
        <v>4620207491096</v>
      </c>
      <c r="E202" s="277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87</v>
      </c>
      <c r="M202" s="33" t="s">
        <v>69</v>
      </c>
      <c r="N202" s="33"/>
      <c r="O202" s="32">
        <v>180</v>
      </c>
      <c r="P202" s="440" t="s">
        <v>296</v>
      </c>
      <c r="Q202" s="282"/>
      <c r="R202" s="282"/>
      <c r="S202" s="282"/>
      <c r="T202" s="283"/>
      <c r="U202" s="34"/>
      <c r="V202" s="34"/>
      <c r="W202" s="35" t="s">
        <v>70</v>
      </c>
      <c r="X202" s="270">
        <v>60</v>
      </c>
      <c r="Y202" s="271">
        <f>IFERROR(IF(X202="","",X202),"")</f>
        <v>60</v>
      </c>
      <c r="Z202" s="36">
        <f>IFERROR(IF(X202="","",X202*0.0155),"")</f>
        <v>0.92999999999999994</v>
      </c>
      <c r="AA202" s="56"/>
      <c r="AB202" s="57"/>
      <c r="AC202" s="200" t="s">
        <v>297</v>
      </c>
      <c r="AG202" s="67"/>
      <c r="AJ202" s="71" t="s">
        <v>88</v>
      </c>
      <c r="AK202" s="71">
        <v>84</v>
      </c>
      <c r="BB202" s="201" t="s">
        <v>1</v>
      </c>
      <c r="BM202" s="67">
        <f>IFERROR(X202*I202,"0")</f>
        <v>313.8</v>
      </c>
      <c r="BN202" s="67">
        <f>IFERROR(Y202*I202,"0")</f>
        <v>313.8</v>
      </c>
      <c r="BO202" s="67">
        <f>IFERROR(X202/J202,"0")</f>
        <v>0.7142857142857143</v>
      </c>
      <c r="BP202" s="67">
        <f>IFERROR(Y202/J202,"0")</f>
        <v>0.7142857142857143</v>
      </c>
    </row>
    <row r="203" spans="1:68" x14ac:dyDescent="0.2">
      <c r="A203" s="278"/>
      <c r="B203" s="279"/>
      <c r="C203" s="279"/>
      <c r="D203" s="279"/>
      <c r="E203" s="279"/>
      <c r="F203" s="279"/>
      <c r="G203" s="279"/>
      <c r="H203" s="279"/>
      <c r="I203" s="279"/>
      <c r="J203" s="279"/>
      <c r="K203" s="279"/>
      <c r="L203" s="279"/>
      <c r="M203" s="279"/>
      <c r="N203" s="279"/>
      <c r="O203" s="280"/>
      <c r="P203" s="287" t="s">
        <v>73</v>
      </c>
      <c r="Q203" s="288"/>
      <c r="R203" s="288"/>
      <c r="S203" s="288"/>
      <c r="T203" s="288"/>
      <c r="U203" s="288"/>
      <c r="V203" s="289"/>
      <c r="W203" s="37" t="s">
        <v>70</v>
      </c>
      <c r="X203" s="272">
        <f>IFERROR(SUM(X202:X202),"0")</f>
        <v>60</v>
      </c>
      <c r="Y203" s="272">
        <f>IFERROR(SUM(Y202:Y202),"0")</f>
        <v>60</v>
      </c>
      <c r="Z203" s="272">
        <f>IFERROR(IF(Z202="",0,Z202),"0")</f>
        <v>0.92999999999999994</v>
      </c>
      <c r="AA203" s="273"/>
      <c r="AB203" s="273"/>
      <c r="AC203" s="273"/>
    </row>
    <row r="204" spans="1:68" x14ac:dyDescent="0.2">
      <c r="A204" s="279"/>
      <c r="B204" s="279"/>
      <c r="C204" s="279"/>
      <c r="D204" s="279"/>
      <c r="E204" s="279"/>
      <c r="F204" s="279"/>
      <c r="G204" s="279"/>
      <c r="H204" s="279"/>
      <c r="I204" s="279"/>
      <c r="J204" s="279"/>
      <c r="K204" s="279"/>
      <c r="L204" s="279"/>
      <c r="M204" s="279"/>
      <c r="N204" s="279"/>
      <c r="O204" s="280"/>
      <c r="P204" s="287" t="s">
        <v>73</v>
      </c>
      <c r="Q204" s="288"/>
      <c r="R204" s="288"/>
      <c r="S204" s="288"/>
      <c r="T204" s="288"/>
      <c r="U204" s="288"/>
      <c r="V204" s="289"/>
      <c r="W204" s="37" t="s">
        <v>74</v>
      </c>
      <c r="X204" s="272">
        <f>IFERROR(SUMPRODUCT(X202:X202*H202:H202),"0")</f>
        <v>300</v>
      </c>
      <c r="Y204" s="272">
        <f>IFERROR(SUMPRODUCT(Y202:Y202*H202:H202),"0")</f>
        <v>300</v>
      </c>
      <c r="Z204" s="37"/>
      <c r="AA204" s="273"/>
      <c r="AB204" s="273"/>
      <c r="AC204" s="273"/>
    </row>
    <row r="205" spans="1:68" ht="16.5" hidden="1" customHeight="1" x14ac:dyDescent="0.25">
      <c r="A205" s="286" t="s">
        <v>298</v>
      </c>
      <c r="B205" s="279"/>
      <c r="C205" s="279"/>
      <c r="D205" s="279"/>
      <c r="E205" s="279"/>
      <c r="F205" s="279"/>
      <c r="G205" s="279"/>
      <c r="H205" s="279"/>
      <c r="I205" s="279"/>
      <c r="J205" s="279"/>
      <c r="K205" s="279"/>
      <c r="L205" s="279"/>
      <c r="M205" s="279"/>
      <c r="N205" s="279"/>
      <c r="O205" s="279"/>
      <c r="P205" s="279"/>
      <c r="Q205" s="279"/>
      <c r="R205" s="279"/>
      <c r="S205" s="279"/>
      <c r="T205" s="279"/>
      <c r="U205" s="279"/>
      <c r="V205" s="279"/>
      <c r="W205" s="279"/>
      <c r="X205" s="279"/>
      <c r="Y205" s="279"/>
      <c r="Z205" s="279"/>
      <c r="AA205" s="265"/>
      <c r="AB205" s="265"/>
      <c r="AC205" s="265"/>
    </row>
    <row r="206" spans="1:68" ht="14.25" hidden="1" customHeight="1" x14ac:dyDescent="0.25">
      <c r="A206" s="295" t="s">
        <v>64</v>
      </c>
      <c r="B206" s="279"/>
      <c r="C206" s="279"/>
      <c r="D206" s="279"/>
      <c r="E206" s="279"/>
      <c r="F206" s="279"/>
      <c r="G206" s="279"/>
      <c r="H206" s="279"/>
      <c r="I206" s="279"/>
      <c r="J206" s="279"/>
      <c r="K206" s="279"/>
      <c r="L206" s="279"/>
      <c r="M206" s="279"/>
      <c r="N206" s="279"/>
      <c r="O206" s="279"/>
      <c r="P206" s="279"/>
      <c r="Q206" s="279"/>
      <c r="R206" s="279"/>
      <c r="S206" s="279"/>
      <c r="T206" s="279"/>
      <c r="U206" s="279"/>
      <c r="V206" s="279"/>
      <c r="W206" s="279"/>
      <c r="X206" s="279"/>
      <c r="Y206" s="279"/>
      <c r="Z206" s="279"/>
      <c r="AA206" s="264"/>
      <c r="AB206" s="264"/>
      <c r="AC206" s="264"/>
    </row>
    <row r="207" spans="1:68" ht="27" hidden="1" customHeight="1" x14ac:dyDescent="0.25">
      <c r="A207" s="54" t="s">
        <v>299</v>
      </c>
      <c r="B207" s="54" t="s">
        <v>300</v>
      </c>
      <c r="C207" s="31">
        <v>4301071093</v>
      </c>
      <c r="D207" s="276">
        <v>4620207490709</v>
      </c>
      <c r="E207" s="277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82"/>
      <c r="R207" s="282"/>
      <c r="S207" s="282"/>
      <c r="T207" s="283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78"/>
      <c r="B208" s="279"/>
      <c r="C208" s="279"/>
      <c r="D208" s="279"/>
      <c r="E208" s="279"/>
      <c r="F208" s="279"/>
      <c r="G208" s="279"/>
      <c r="H208" s="279"/>
      <c r="I208" s="279"/>
      <c r="J208" s="279"/>
      <c r="K208" s="279"/>
      <c r="L208" s="279"/>
      <c r="M208" s="279"/>
      <c r="N208" s="279"/>
      <c r="O208" s="280"/>
      <c r="P208" s="287" t="s">
        <v>73</v>
      </c>
      <c r="Q208" s="288"/>
      <c r="R208" s="288"/>
      <c r="S208" s="288"/>
      <c r="T208" s="288"/>
      <c r="U208" s="288"/>
      <c r="V208" s="289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hidden="1" x14ac:dyDescent="0.2">
      <c r="A209" s="279"/>
      <c r="B209" s="279"/>
      <c r="C209" s="279"/>
      <c r="D209" s="279"/>
      <c r="E209" s="279"/>
      <c r="F209" s="279"/>
      <c r="G209" s="279"/>
      <c r="H209" s="279"/>
      <c r="I209" s="279"/>
      <c r="J209" s="279"/>
      <c r="K209" s="279"/>
      <c r="L209" s="279"/>
      <c r="M209" s="279"/>
      <c r="N209" s="279"/>
      <c r="O209" s="280"/>
      <c r="P209" s="287" t="s">
        <v>73</v>
      </c>
      <c r="Q209" s="288"/>
      <c r="R209" s="288"/>
      <c r="S209" s="288"/>
      <c r="T209" s="288"/>
      <c r="U209" s="288"/>
      <c r="V209" s="289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hidden="1" customHeight="1" x14ac:dyDescent="0.25">
      <c r="A210" s="295" t="s">
        <v>127</v>
      </c>
      <c r="B210" s="279"/>
      <c r="C210" s="279"/>
      <c r="D210" s="279"/>
      <c r="E210" s="279"/>
      <c r="F210" s="279"/>
      <c r="G210" s="279"/>
      <c r="H210" s="279"/>
      <c r="I210" s="279"/>
      <c r="J210" s="279"/>
      <c r="K210" s="279"/>
      <c r="L210" s="279"/>
      <c r="M210" s="279"/>
      <c r="N210" s="279"/>
      <c r="O210" s="279"/>
      <c r="P210" s="279"/>
      <c r="Q210" s="279"/>
      <c r="R210" s="279"/>
      <c r="S210" s="279"/>
      <c r="T210" s="279"/>
      <c r="U210" s="279"/>
      <c r="V210" s="279"/>
      <c r="W210" s="279"/>
      <c r="X210" s="279"/>
      <c r="Y210" s="279"/>
      <c r="Z210" s="279"/>
      <c r="AA210" s="264"/>
      <c r="AB210" s="264"/>
      <c r="AC210" s="264"/>
    </row>
    <row r="211" spans="1:68" ht="27" hidden="1" customHeight="1" x14ac:dyDescent="0.25">
      <c r="A211" s="54" t="s">
        <v>302</v>
      </c>
      <c r="B211" s="54" t="s">
        <v>303</v>
      </c>
      <c r="C211" s="31">
        <v>4301135692</v>
      </c>
      <c r="D211" s="276">
        <v>4620207490570</v>
      </c>
      <c r="E211" s="277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40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82"/>
      <c r="R211" s="282"/>
      <c r="S211" s="282"/>
      <c r="T211" s="283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305</v>
      </c>
      <c r="B212" s="54" t="s">
        <v>306</v>
      </c>
      <c r="C212" s="31">
        <v>4301135691</v>
      </c>
      <c r="D212" s="276">
        <v>4620207490549</v>
      </c>
      <c r="E212" s="277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82"/>
      <c r="R212" s="282"/>
      <c r="S212" s="282"/>
      <c r="T212" s="283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307</v>
      </c>
      <c r="B213" s="54" t="s">
        <v>308</v>
      </c>
      <c r="C213" s="31">
        <v>4301135694</v>
      </c>
      <c r="D213" s="276">
        <v>4620207490501</v>
      </c>
      <c r="E213" s="277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43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82"/>
      <c r="R213" s="282"/>
      <c r="S213" s="282"/>
      <c r="T213" s="283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78"/>
      <c r="B214" s="279"/>
      <c r="C214" s="279"/>
      <c r="D214" s="279"/>
      <c r="E214" s="279"/>
      <c r="F214" s="279"/>
      <c r="G214" s="279"/>
      <c r="H214" s="279"/>
      <c r="I214" s="279"/>
      <c r="J214" s="279"/>
      <c r="K214" s="279"/>
      <c r="L214" s="279"/>
      <c r="M214" s="279"/>
      <c r="N214" s="279"/>
      <c r="O214" s="280"/>
      <c r="P214" s="287" t="s">
        <v>73</v>
      </c>
      <c r="Q214" s="288"/>
      <c r="R214" s="288"/>
      <c r="S214" s="288"/>
      <c r="T214" s="288"/>
      <c r="U214" s="288"/>
      <c r="V214" s="289"/>
      <c r="W214" s="37" t="s">
        <v>70</v>
      </c>
      <c r="X214" s="272">
        <f>IFERROR(SUM(X211:X213),"0")</f>
        <v>0</v>
      </c>
      <c r="Y214" s="272">
        <f>IFERROR(SUM(Y211:Y213),"0")</f>
        <v>0</v>
      </c>
      <c r="Z214" s="272">
        <f>IFERROR(IF(Z211="",0,Z211),"0")+IFERROR(IF(Z212="",0,Z212),"0")+IFERROR(IF(Z213="",0,Z213),"0")</f>
        <v>0</v>
      </c>
      <c r="AA214" s="273"/>
      <c r="AB214" s="273"/>
      <c r="AC214" s="273"/>
    </row>
    <row r="215" spans="1:68" hidden="1" x14ac:dyDescent="0.2">
      <c r="A215" s="279"/>
      <c r="B215" s="279"/>
      <c r="C215" s="279"/>
      <c r="D215" s="279"/>
      <c r="E215" s="279"/>
      <c r="F215" s="279"/>
      <c r="G215" s="279"/>
      <c r="H215" s="279"/>
      <c r="I215" s="279"/>
      <c r="J215" s="279"/>
      <c r="K215" s="279"/>
      <c r="L215" s="279"/>
      <c r="M215" s="279"/>
      <c r="N215" s="279"/>
      <c r="O215" s="280"/>
      <c r="P215" s="287" t="s">
        <v>73</v>
      </c>
      <c r="Q215" s="288"/>
      <c r="R215" s="288"/>
      <c r="S215" s="288"/>
      <c r="T215" s="288"/>
      <c r="U215" s="288"/>
      <c r="V215" s="289"/>
      <c r="W215" s="37" t="s">
        <v>74</v>
      </c>
      <c r="X215" s="272">
        <f>IFERROR(SUMPRODUCT(X211:X213*H211:H213),"0")</f>
        <v>0</v>
      </c>
      <c r="Y215" s="272">
        <f>IFERROR(SUMPRODUCT(Y211:Y213*H211:H213),"0")</f>
        <v>0</v>
      </c>
      <c r="Z215" s="37"/>
      <c r="AA215" s="273"/>
      <c r="AB215" s="273"/>
      <c r="AC215" s="273"/>
    </row>
    <row r="216" spans="1:68" ht="16.5" hidden="1" customHeight="1" x14ac:dyDescent="0.25">
      <c r="A216" s="286" t="s">
        <v>309</v>
      </c>
      <c r="B216" s="279"/>
      <c r="C216" s="279"/>
      <c r="D216" s="279"/>
      <c r="E216" s="279"/>
      <c r="F216" s="279"/>
      <c r="G216" s="279"/>
      <c r="H216" s="279"/>
      <c r="I216" s="279"/>
      <c r="J216" s="279"/>
      <c r="K216" s="279"/>
      <c r="L216" s="279"/>
      <c r="M216" s="279"/>
      <c r="N216" s="279"/>
      <c r="O216" s="279"/>
      <c r="P216" s="279"/>
      <c r="Q216" s="279"/>
      <c r="R216" s="279"/>
      <c r="S216" s="279"/>
      <c r="T216" s="279"/>
      <c r="U216" s="279"/>
      <c r="V216" s="279"/>
      <c r="W216" s="279"/>
      <c r="X216" s="279"/>
      <c r="Y216" s="279"/>
      <c r="Z216" s="279"/>
      <c r="AA216" s="265"/>
      <c r="AB216" s="265"/>
      <c r="AC216" s="265"/>
    </row>
    <row r="217" spans="1:68" ht="14.25" hidden="1" customHeight="1" x14ac:dyDescent="0.25">
      <c r="A217" s="295" t="s">
        <v>64</v>
      </c>
      <c r="B217" s="279"/>
      <c r="C217" s="279"/>
      <c r="D217" s="279"/>
      <c r="E217" s="279"/>
      <c r="F217" s="279"/>
      <c r="G217" s="279"/>
      <c r="H217" s="279"/>
      <c r="I217" s="279"/>
      <c r="J217" s="279"/>
      <c r="K217" s="279"/>
      <c r="L217" s="279"/>
      <c r="M217" s="279"/>
      <c r="N217" s="279"/>
      <c r="O217" s="279"/>
      <c r="P217" s="279"/>
      <c r="Q217" s="279"/>
      <c r="R217" s="279"/>
      <c r="S217" s="279"/>
      <c r="T217" s="279"/>
      <c r="U217" s="279"/>
      <c r="V217" s="279"/>
      <c r="W217" s="279"/>
      <c r="X217" s="279"/>
      <c r="Y217" s="279"/>
      <c r="Z217" s="279"/>
      <c r="AA217" s="264"/>
      <c r="AB217" s="264"/>
      <c r="AC217" s="264"/>
    </row>
    <row r="218" spans="1:68" ht="16.5" hidden="1" customHeight="1" x14ac:dyDescent="0.25">
      <c r="A218" s="54" t="s">
        <v>310</v>
      </c>
      <c r="B218" s="54" t="s">
        <v>311</v>
      </c>
      <c r="C218" s="31">
        <v>4301071063</v>
      </c>
      <c r="D218" s="276">
        <v>4607111039019</v>
      </c>
      <c r="E218" s="277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82"/>
      <c r="R218" s="282"/>
      <c r="S218" s="282"/>
      <c r="T218" s="283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46" t="s">
        <v>315</v>
      </c>
      <c r="Q219" s="282"/>
      <c r="R219" s="282"/>
      <c r="S219" s="282"/>
      <c r="T219" s="283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78"/>
      <c r="B220" s="279"/>
      <c r="C220" s="279"/>
      <c r="D220" s="279"/>
      <c r="E220" s="279"/>
      <c r="F220" s="279"/>
      <c r="G220" s="279"/>
      <c r="H220" s="279"/>
      <c r="I220" s="279"/>
      <c r="J220" s="279"/>
      <c r="K220" s="279"/>
      <c r="L220" s="279"/>
      <c r="M220" s="279"/>
      <c r="N220" s="279"/>
      <c r="O220" s="280"/>
      <c r="P220" s="287" t="s">
        <v>73</v>
      </c>
      <c r="Q220" s="288"/>
      <c r="R220" s="288"/>
      <c r="S220" s="288"/>
      <c r="T220" s="288"/>
      <c r="U220" s="288"/>
      <c r="V220" s="289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hidden="1" x14ac:dyDescent="0.2">
      <c r="A221" s="279"/>
      <c r="B221" s="279"/>
      <c r="C221" s="279"/>
      <c r="D221" s="279"/>
      <c r="E221" s="279"/>
      <c r="F221" s="279"/>
      <c r="G221" s="279"/>
      <c r="H221" s="279"/>
      <c r="I221" s="279"/>
      <c r="J221" s="279"/>
      <c r="K221" s="279"/>
      <c r="L221" s="279"/>
      <c r="M221" s="279"/>
      <c r="N221" s="279"/>
      <c r="O221" s="280"/>
      <c r="P221" s="287" t="s">
        <v>73</v>
      </c>
      <c r="Q221" s="288"/>
      <c r="R221" s="288"/>
      <c r="S221" s="288"/>
      <c r="T221" s="288"/>
      <c r="U221" s="288"/>
      <c r="V221" s="289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hidden="1" customHeight="1" x14ac:dyDescent="0.2">
      <c r="A222" s="324" t="s">
        <v>316</v>
      </c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25"/>
      <c r="Z222" s="325"/>
      <c r="AA222" s="48"/>
      <c r="AB222" s="48"/>
      <c r="AC222" s="48"/>
    </row>
    <row r="223" spans="1:68" ht="16.5" hidden="1" customHeight="1" x14ac:dyDescent="0.25">
      <c r="A223" s="286" t="s">
        <v>317</v>
      </c>
      <c r="B223" s="279"/>
      <c r="C223" s="279"/>
      <c r="D223" s="279"/>
      <c r="E223" s="279"/>
      <c r="F223" s="279"/>
      <c r="G223" s="279"/>
      <c r="H223" s="279"/>
      <c r="I223" s="279"/>
      <c r="J223" s="279"/>
      <c r="K223" s="279"/>
      <c r="L223" s="279"/>
      <c r="M223" s="279"/>
      <c r="N223" s="279"/>
      <c r="O223" s="279"/>
      <c r="P223" s="279"/>
      <c r="Q223" s="279"/>
      <c r="R223" s="279"/>
      <c r="S223" s="279"/>
      <c r="T223" s="279"/>
      <c r="U223" s="279"/>
      <c r="V223" s="279"/>
      <c r="W223" s="279"/>
      <c r="X223" s="279"/>
      <c r="Y223" s="279"/>
      <c r="Z223" s="279"/>
      <c r="AA223" s="265"/>
      <c r="AB223" s="265"/>
      <c r="AC223" s="265"/>
    </row>
    <row r="224" spans="1:68" ht="14.25" hidden="1" customHeight="1" x14ac:dyDescent="0.25">
      <c r="A224" s="295" t="s">
        <v>64</v>
      </c>
      <c r="B224" s="279"/>
      <c r="C224" s="279"/>
      <c r="D224" s="279"/>
      <c r="E224" s="279"/>
      <c r="F224" s="279"/>
      <c r="G224" s="279"/>
      <c r="H224" s="279"/>
      <c r="I224" s="279"/>
      <c r="J224" s="279"/>
      <c r="K224" s="279"/>
      <c r="L224" s="279"/>
      <c r="M224" s="279"/>
      <c r="N224" s="279"/>
      <c r="O224" s="279"/>
      <c r="P224" s="279"/>
      <c r="Q224" s="279"/>
      <c r="R224" s="279"/>
      <c r="S224" s="279"/>
      <c r="T224" s="279"/>
      <c r="U224" s="279"/>
      <c r="V224" s="279"/>
      <c r="W224" s="279"/>
      <c r="X224" s="279"/>
      <c r="Y224" s="279"/>
      <c r="Z224" s="279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82"/>
      <c r="R225" s="282"/>
      <c r="S225" s="282"/>
      <c r="T225" s="283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78"/>
      <c r="B226" s="279"/>
      <c r="C226" s="279"/>
      <c r="D226" s="279"/>
      <c r="E226" s="279"/>
      <c r="F226" s="279"/>
      <c r="G226" s="279"/>
      <c r="H226" s="279"/>
      <c r="I226" s="279"/>
      <c r="J226" s="279"/>
      <c r="K226" s="279"/>
      <c r="L226" s="279"/>
      <c r="M226" s="279"/>
      <c r="N226" s="279"/>
      <c r="O226" s="280"/>
      <c r="P226" s="287" t="s">
        <v>73</v>
      </c>
      <c r="Q226" s="288"/>
      <c r="R226" s="288"/>
      <c r="S226" s="288"/>
      <c r="T226" s="288"/>
      <c r="U226" s="288"/>
      <c r="V226" s="289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hidden="1" x14ac:dyDescent="0.2">
      <c r="A227" s="279"/>
      <c r="B227" s="279"/>
      <c r="C227" s="279"/>
      <c r="D227" s="279"/>
      <c r="E227" s="279"/>
      <c r="F227" s="279"/>
      <c r="G227" s="279"/>
      <c r="H227" s="279"/>
      <c r="I227" s="279"/>
      <c r="J227" s="279"/>
      <c r="K227" s="279"/>
      <c r="L227" s="279"/>
      <c r="M227" s="279"/>
      <c r="N227" s="279"/>
      <c r="O227" s="280"/>
      <c r="P227" s="287" t="s">
        <v>73</v>
      </c>
      <c r="Q227" s="288"/>
      <c r="R227" s="288"/>
      <c r="S227" s="288"/>
      <c r="T227" s="288"/>
      <c r="U227" s="288"/>
      <c r="V227" s="289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hidden="1" customHeight="1" x14ac:dyDescent="0.2">
      <c r="A228" s="324" t="s">
        <v>321</v>
      </c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48"/>
      <c r="AB228" s="48"/>
      <c r="AC228" s="48"/>
    </row>
    <row r="229" spans="1:68" ht="16.5" hidden="1" customHeight="1" x14ac:dyDescent="0.25">
      <c r="A229" s="286" t="s">
        <v>322</v>
      </c>
      <c r="B229" s="279"/>
      <c r="C229" s="279"/>
      <c r="D229" s="279"/>
      <c r="E229" s="279"/>
      <c r="F229" s="279"/>
      <c r="G229" s="279"/>
      <c r="H229" s="279"/>
      <c r="I229" s="279"/>
      <c r="J229" s="279"/>
      <c r="K229" s="279"/>
      <c r="L229" s="279"/>
      <c r="M229" s="279"/>
      <c r="N229" s="279"/>
      <c r="O229" s="279"/>
      <c r="P229" s="279"/>
      <c r="Q229" s="279"/>
      <c r="R229" s="279"/>
      <c r="S229" s="279"/>
      <c r="T229" s="279"/>
      <c r="U229" s="279"/>
      <c r="V229" s="279"/>
      <c r="W229" s="279"/>
      <c r="X229" s="279"/>
      <c r="Y229" s="279"/>
      <c r="Z229" s="279"/>
      <c r="AA229" s="265"/>
      <c r="AB229" s="265"/>
      <c r="AC229" s="265"/>
    </row>
    <row r="230" spans="1:68" ht="14.25" hidden="1" customHeight="1" x14ac:dyDescent="0.25">
      <c r="A230" s="295" t="s">
        <v>64</v>
      </c>
      <c r="B230" s="279"/>
      <c r="C230" s="279"/>
      <c r="D230" s="279"/>
      <c r="E230" s="279"/>
      <c r="F230" s="279"/>
      <c r="G230" s="279"/>
      <c r="H230" s="279"/>
      <c r="I230" s="279"/>
      <c r="J230" s="279"/>
      <c r="K230" s="279"/>
      <c r="L230" s="279"/>
      <c r="M230" s="279"/>
      <c r="N230" s="279"/>
      <c r="O230" s="279"/>
      <c r="P230" s="279"/>
      <c r="Q230" s="279"/>
      <c r="R230" s="279"/>
      <c r="S230" s="279"/>
      <c r="T230" s="279"/>
      <c r="U230" s="279"/>
      <c r="V230" s="279"/>
      <c r="W230" s="279"/>
      <c r="X230" s="279"/>
      <c r="Y230" s="279"/>
      <c r="Z230" s="279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82"/>
      <c r="R231" s="282"/>
      <c r="S231" s="282"/>
      <c r="T231" s="283"/>
      <c r="U231" s="34"/>
      <c r="V231" s="34"/>
      <c r="W231" s="35" t="s">
        <v>70</v>
      </c>
      <c r="X231" s="270">
        <v>60</v>
      </c>
      <c r="Y231" s="271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216" t="s">
        <v>242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315.71999999999997</v>
      </c>
      <c r="BN231" s="67">
        <f>IFERROR(Y231*I231,"0")</f>
        <v>315.71999999999997</v>
      </c>
      <c r="BO231" s="67">
        <f>IFERROR(X231/J231,"0")</f>
        <v>0.7142857142857143</v>
      </c>
      <c r="BP231" s="67">
        <f>IFERROR(Y231/J231,"0")</f>
        <v>0.7142857142857143</v>
      </c>
    </row>
    <row r="232" spans="1:68" x14ac:dyDescent="0.2">
      <c r="A232" s="278"/>
      <c r="B232" s="279"/>
      <c r="C232" s="279"/>
      <c r="D232" s="279"/>
      <c r="E232" s="279"/>
      <c r="F232" s="279"/>
      <c r="G232" s="279"/>
      <c r="H232" s="279"/>
      <c r="I232" s="279"/>
      <c r="J232" s="279"/>
      <c r="K232" s="279"/>
      <c r="L232" s="279"/>
      <c r="M232" s="279"/>
      <c r="N232" s="279"/>
      <c r="O232" s="280"/>
      <c r="P232" s="287" t="s">
        <v>73</v>
      </c>
      <c r="Q232" s="288"/>
      <c r="R232" s="288"/>
      <c r="S232" s="288"/>
      <c r="T232" s="288"/>
      <c r="U232" s="288"/>
      <c r="V232" s="289"/>
      <c r="W232" s="37" t="s">
        <v>70</v>
      </c>
      <c r="X232" s="272">
        <f>IFERROR(SUM(X231:X231),"0")</f>
        <v>60</v>
      </c>
      <c r="Y232" s="272">
        <f>IFERROR(SUM(Y231:Y231),"0")</f>
        <v>60</v>
      </c>
      <c r="Z232" s="272">
        <f>IFERROR(IF(Z231="",0,Z231),"0")</f>
        <v>0.92999999999999994</v>
      </c>
      <c r="AA232" s="273"/>
      <c r="AB232" s="273"/>
      <c r="AC232" s="273"/>
    </row>
    <row r="233" spans="1:68" x14ac:dyDescent="0.2">
      <c r="A233" s="279"/>
      <c r="B233" s="279"/>
      <c r="C233" s="279"/>
      <c r="D233" s="279"/>
      <c r="E233" s="279"/>
      <c r="F233" s="279"/>
      <c r="G233" s="279"/>
      <c r="H233" s="279"/>
      <c r="I233" s="279"/>
      <c r="J233" s="279"/>
      <c r="K233" s="279"/>
      <c r="L233" s="279"/>
      <c r="M233" s="279"/>
      <c r="N233" s="279"/>
      <c r="O233" s="280"/>
      <c r="P233" s="287" t="s">
        <v>73</v>
      </c>
      <c r="Q233" s="288"/>
      <c r="R233" s="288"/>
      <c r="S233" s="288"/>
      <c r="T233" s="288"/>
      <c r="U233" s="288"/>
      <c r="V233" s="289"/>
      <c r="W233" s="37" t="s">
        <v>74</v>
      </c>
      <c r="X233" s="272">
        <f>IFERROR(SUMPRODUCT(X231:X231*H231:H231),"0")</f>
        <v>300</v>
      </c>
      <c r="Y233" s="272">
        <f>IFERROR(SUMPRODUCT(Y231:Y231*H231:H231),"0")</f>
        <v>300</v>
      </c>
      <c r="Z233" s="37"/>
      <c r="AA233" s="273"/>
      <c r="AB233" s="273"/>
      <c r="AC233" s="273"/>
    </row>
    <row r="234" spans="1:68" ht="27.75" hidden="1" customHeight="1" x14ac:dyDescent="0.2">
      <c r="A234" s="324" t="s">
        <v>325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48"/>
      <c r="AB234" s="48"/>
      <c r="AC234" s="48"/>
    </row>
    <row r="235" spans="1:68" ht="16.5" hidden="1" customHeight="1" x14ac:dyDescent="0.25">
      <c r="A235" s="286" t="s">
        <v>326</v>
      </c>
      <c r="B235" s="279"/>
      <c r="C235" s="279"/>
      <c r="D235" s="279"/>
      <c r="E235" s="279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279"/>
      <c r="AA235" s="265"/>
      <c r="AB235" s="265"/>
      <c r="AC235" s="265"/>
    </row>
    <row r="236" spans="1:68" ht="14.25" hidden="1" customHeight="1" x14ac:dyDescent="0.25">
      <c r="A236" s="295" t="s">
        <v>327</v>
      </c>
      <c r="B236" s="279"/>
      <c r="C236" s="279"/>
      <c r="D236" s="279"/>
      <c r="E236" s="279"/>
      <c r="F236" s="279"/>
      <c r="G236" s="279"/>
      <c r="H236" s="279"/>
      <c r="I236" s="279"/>
      <c r="J236" s="279"/>
      <c r="K236" s="279"/>
      <c r="L236" s="279"/>
      <c r="M236" s="279"/>
      <c r="N236" s="279"/>
      <c r="O236" s="279"/>
      <c r="P236" s="279"/>
      <c r="Q236" s="279"/>
      <c r="R236" s="279"/>
      <c r="S236" s="279"/>
      <c r="T236" s="279"/>
      <c r="U236" s="279"/>
      <c r="V236" s="279"/>
      <c r="W236" s="279"/>
      <c r="X236" s="279"/>
      <c r="Y236" s="279"/>
      <c r="Z236" s="279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82"/>
      <c r="R237" s="282"/>
      <c r="S237" s="282"/>
      <c r="T237" s="283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78"/>
      <c r="B238" s="279"/>
      <c r="C238" s="279"/>
      <c r="D238" s="279"/>
      <c r="E238" s="279"/>
      <c r="F238" s="279"/>
      <c r="G238" s="279"/>
      <c r="H238" s="279"/>
      <c r="I238" s="279"/>
      <c r="J238" s="279"/>
      <c r="K238" s="279"/>
      <c r="L238" s="279"/>
      <c r="M238" s="279"/>
      <c r="N238" s="279"/>
      <c r="O238" s="280"/>
      <c r="P238" s="287" t="s">
        <v>73</v>
      </c>
      <c r="Q238" s="288"/>
      <c r="R238" s="288"/>
      <c r="S238" s="288"/>
      <c r="T238" s="288"/>
      <c r="U238" s="288"/>
      <c r="V238" s="289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hidden="1" x14ac:dyDescent="0.2">
      <c r="A239" s="279"/>
      <c r="B239" s="279"/>
      <c r="C239" s="279"/>
      <c r="D239" s="279"/>
      <c r="E239" s="279"/>
      <c r="F239" s="279"/>
      <c r="G239" s="279"/>
      <c r="H239" s="279"/>
      <c r="I239" s="279"/>
      <c r="J239" s="279"/>
      <c r="K239" s="279"/>
      <c r="L239" s="279"/>
      <c r="M239" s="279"/>
      <c r="N239" s="279"/>
      <c r="O239" s="280"/>
      <c r="P239" s="287" t="s">
        <v>73</v>
      </c>
      <c r="Q239" s="288"/>
      <c r="R239" s="288"/>
      <c r="S239" s="288"/>
      <c r="T239" s="288"/>
      <c r="U239" s="288"/>
      <c r="V239" s="289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hidden="1" customHeight="1" x14ac:dyDescent="0.25">
      <c r="A240" s="295" t="s">
        <v>127</v>
      </c>
      <c r="B240" s="279"/>
      <c r="C240" s="279"/>
      <c r="D240" s="279"/>
      <c r="E240" s="279"/>
      <c r="F240" s="279"/>
      <c r="G240" s="279"/>
      <c r="H240" s="279"/>
      <c r="I240" s="279"/>
      <c r="J240" s="279"/>
      <c r="K240" s="279"/>
      <c r="L240" s="279"/>
      <c r="M240" s="279"/>
      <c r="N240" s="279"/>
      <c r="O240" s="279"/>
      <c r="P240" s="279"/>
      <c r="Q240" s="279"/>
      <c r="R240" s="279"/>
      <c r="S240" s="279"/>
      <c r="T240" s="279"/>
      <c r="U240" s="279"/>
      <c r="V240" s="279"/>
      <c r="W240" s="279"/>
      <c r="X240" s="279"/>
      <c r="Y240" s="279"/>
      <c r="Z240" s="279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82"/>
      <c r="R241" s="282"/>
      <c r="S241" s="282"/>
      <c r="T241" s="283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78"/>
      <c r="B242" s="279"/>
      <c r="C242" s="279"/>
      <c r="D242" s="279"/>
      <c r="E242" s="279"/>
      <c r="F242" s="279"/>
      <c r="G242" s="279"/>
      <c r="H242" s="279"/>
      <c r="I242" s="279"/>
      <c r="J242" s="279"/>
      <c r="K242" s="279"/>
      <c r="L242" s="279"/>
      <c r="M242" s="279"/>
      <c r="N242" s="279"/>
      <c r="O242" s="280"/>
      <c r="P242" s="287" t="s">
        <v>73</v>
      </c>
      <c r="Q242" s="288"/>
      <c r="R242" s="288"/>
      <c r="S242" s="288"/>
      <c r="T242" s="288"/>
      <c r="U242" s="288"/>
      <c r="V242" s="289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hidden="1" x14ac:dyDescent="0.2">
      <c r="A243" s="279"/>
      <c r="B243" s="279"/>
      <c r="C243" s="279"/>
      <c r="D243" s="279"/>
      <c r="E243" s="279"/>
      <c r="F243" s="279"/>
      <c r="G243" s="279"/>
      <c r="H243" s="279"/>
      <c r="I243" s="279"/>
      <c r="J243" s="279"/>
      <c r="K243" s="279"/>
      <c r="L243" s="279"/>
      <c r="M243" s="279"/>
      <c r="N243" s="279"/>
      <c r="O243" s="280"/>
      <c r="P243" s="287" t="s">
        <v>73</v>
      </c>
      <c r="Q243" s="288"/>
      <c r="R243" s="288"/>
      <c r="S243" s="288"/>
      <c r="T243" s="288"/>
      <c r="U243" s="288"/>
      <c r="V243" s="289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hidden="1" customHeight="1" x14ac:dyDescent="0.2">
      <c r="A244" s="324" t="s">
        <v>333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48"/>
      <c r="AB244" s="48"/>
      <c r="AC244" s="48"/>
    </row>
    <row r="245" spans="1:68" ht="16.5" hidden="1" customHeight="1" x14ac:dyDescent="0.25">
      <c r="A245" s="286" t="s">
        <v>333</v>
      </c>
      <c r="B245" s="279"/>
      <c r="C245" s="279"/>
      <c r="D245" s="279"/>
      <c r="E245" s="279"/>
      <c r="F245" s="279"/>
      <c r="G245" s="279"/>
      <c r="H245" s="279"/>
      <c r="I245" s="279"/>
      <c r="J245" s="279"/>
      <c r="K245" s="279"/>
      <c r="L245" s="279"/>
      <c r="M245" s="279"/>
      <c r="N245" s="279"/>
      <c r="O245" s="279"/>
      <c r="P245" s="279"/>
      <c r="Q245" s="279"/>
      <c r="R245" s="279"/>
      <c r="S245" s="279"/>
      <c r="T245" s="279"/>
      <c r="U245" s="279"/>
      <c r="V245" s="279"/>
      <c r="W245" s="279"/>
      <c r="X245" s="279"/>
      <c r="Y245" s="279"/>
      <c r="Z245" s="279"/>
      <c r="AA245" s="265"/>
      <c r="AB245" s="265"/>
      <c r="AC245" s="265"/>
    </row>
    <row r="246" spans="1:68" ht="14.25" hidden="1" customHeight="1" x14ac:dyDescent="0.25">
      <c r="A246" s="295" t="s">
        <v>64</v>
      </c>
      <c r="B246" s="279"/>
      <c r="C246" s="279"/>
      <c r="D246" s="279"/>
      <c r="E246" s="279"/>
      <c r="F246" s="279"/>
      <c r="G246" s="279"/>
      <c r="H246" s="279"/>
      <c r="I246" s="279"/>
      <c r="J246" s="279"/>
      <c r="K246" s="279"/>
      <c r="L246" s="279"/>
      <c r="M246" s="279"/>
      <c r="N246" s="279"/>
      <c r="O246" s="279"/>
      <c r="P246" s="279"/>
      <c r="Q246" s="279"/>
      <c r="R246" s="279"/>
      <c r="S246" s="279"/>
      <c r="T246" s="279"/>
      <c r="U246" s="279"/>
      <c r="V246" s="279"/>
      <c r="W246" s="279"/>
      <c r="X246" s="279"/>
      <c r="Y246" s="279"/>
      <c r="Z246" s="279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82"/>
      <c r="R247" s="282"/>
      <c r="S247" s="282"/>
      <c r="T247" s="283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7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82"/>
      <c r="R248" s="282"/>
      <c r="S248" s="282"/>
      <c r="T248" s="283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43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82"/>
      <c r="R249" s="282"/>
      <c r="S249" s="282"/>
      <c r="T249" s="283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78"/>
      <c r="B250" s="279"/>
      <c r="C250" s="279"/>
      <c r="D250" s="279"/>
      <c r="E250" s="279"/>
      <c r="F250" s="279"/>
      <c r="G250" s="279"/>
      <c r="H250" s="279"/>
      <c r="I250" s="279"/>
      <c r="J250" s="279"/>
      <c r="K250" s="279"/>
      <c r="L250" s="279"/>
      <c r="M250" s="279"/>
      <c r="N250" s="279"/>
      <c r="O250" s="280"/>
      <c r="P250" s="287" t="s">
        <v>73</v>
      </c>
      <c r="Q250" s="288"/>
      <c r="R250" s="288"/>
      <c r="S250" s="288"/>
      <c r="T250" s="288"/>
      <c r="U250" s="288"/>
      <c r="V250" s="289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hidden="1" x14ac:dyDescent="0.2">
      <c r="A251" s="279"/>
      <c r="B251" s="279"/>
      <c r="C251" s="279"/>
      <c r="D251" s="279"/>
      <c r="E251" s="279"/>
      <c r="F251" s="279"/>
      <c r="G251" s="279"/>
      <c r="H251" s="279"/>
      <c r="I251" s="279"/>
      <c r="J251" s="279"/>
      <c r="K251" s="279"/>
      <c r="L251" s="279"/>
      <c r="M251" s="279"/>
      <c r="N251" s="279"/>
      <c r="O251" s="280"/>
      <c r="P251" s="287" t="s">
        <v>73</v>
      </c>
      <c r="Q251" s="288"/>
      <c r="R251" s="288"/>
      <c r="S251" s="288"/>
      <c r="T251" s="288"/>
      <c r="U251" s="288"/>
      <c r="V251" s="289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hidden="1" customHeight="1" x14ac:dyDescent="0.25">
      <c r="A252" s="295" t="s">
        <v>77</v>
      </c>
      <c r="B252" s="279"/>
      <c r="C252" s="279"/>
      <c r="D252" s="279"/>
      <c r="E252" s="279"/>
      <c r="F252" s="279"/>
      <c r="G252" s="279"/>
      <c r="H252" s="279"/>
      <c r="I252" s="279"/>
      <c r="J252" s="279"/>
      <c r="K252" s="279"/>
      <c r="L252" s="279"/>
      <c r="M252" s="279"/>
      <c r="N252" s="279"/>
      <c r="O252" s="279"/>
      <c r="P252" s="279"/>
      <c r="Q252" s="279"/>
      <c r="R252" s="279"/>
      <c r="S252" s="279"/>
      <c r="T252" s="279"/>
      <c r="U252" s="279"/>
      <c r="V252" s="279"/>
      <c r="W252" s="279"/>
      <c r="X252" s="279"/>
      <c r="Y252" s="279"/>
      <c r="Z252" s="279"/>
      <c r="AA252" s="264"/>
      <c r="AB252" s="264"/>
      <c r="AC252" s="264"/>
    </row>
    <row r="253" spans="1:68" ht="27" hidden="1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82"/>
      <c r="R253" s="282"/>
      <c r="S253" s="282"/>
      <c r="T253" s="283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68</v>
      </c>
      <c r="M254" s="33" t="s">
        <v>69</v>
      </c>
      <c r="N254" s="33"/>
      <c r="O254" s="32">
        <v>180</v>
      </c>
      <c r="P254" s="392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82"/>
      <c r="R254" s="282"/>
      <c r="S254" s="282"/>
      <c r="T254" s="283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78"/>
      <c r="B255" s="279"/>
      <c r="C255" s="279"/>
      <c r="D255" s="279"/>
      <c r="E255" s="279"/>
      <c r="F255" s="279"/>
      <c r="G255" s="279"/>
      <c r="H255" s="279"/>
      <c r="I255" s="279"/>
      <c r="J255" s="279"/>
      <c r="K255" s="279"/>
      <c r="L255" s="279"/>
      <c r="M255" s="279"/>
      <c r="N255" s="279"/>
      <c r="O255" s="280"/>
      <c r="P255" s="287" t="s">
        <v>73</v>
      </c>
      <c r="Q255" s="288"/>
      <c r="R255" s="288"/>
      <c r="S255" s="288"/>
      <c r="T255" s="288"/>
      <c r="U255" s="288"/>
      <c r="V255" s="289"/>
      <c r="W255" s="37" t="s">
        <v>70</v>
      </c>
      <c r="X255" s="272">
        <f>IFERROR(SUM(X253:X254),"0")</f>
        <v>0</v>
      </c>
      <c r="Y255" s="272">
        <f>IFERROR(SUM(Y253:Y254),"0")</f>
        <v>0</v>
      </c>
      <c r="Z255" s="272">
        <f>IFERROR(IF(Z253="",0,Z253),"0")+IFERROR(IF(Z254="",0,Z254),"0")</f>
        <v>0</v>
      </c>
      <c r="AA255" s="273"/>
      <c r="AB255" s="273"/>
      <c r="AC255" s="273"/>
    </row>
    <row r="256" spans="1:68" hidden="1" x14ac:dyDescent="0.2">
      <c r="A256" s="279"/>
      <c r="B256" s="279"/>
      <c r="C256" s="279"/>
      <c r="D256" s="279"/>
      <c r="E256" s="279"/>
      <c r="F256" s="279"/>
      <c r="G256" s="279"/>
      <c r="H256" s="279"/>
      <c r="I256" s="279"/>
      <c r="J256" s="279"/>
      <c r="K256" s="279"/>
      <c r="L256" s="279"/>
      <c r="M256" s="279"/>
      <c r="N256" s="279"/>
      <c r="O256" s="280"/>
      <c r="P256" s="287" t="s">
        <v>73</v>
      </c>
      <c r="Q256" s="288"/>
      <c r="R256" s="288"/>
      <c r="S256" s="288"/>
      <c r="T256" s="288"/>
      <c r="U256" s="288"/>
      <c r="V256" s="289"/>
      <c r="W256" s="37" t="s">
        <v>74</v>
      </c>
      <c r="X256" s="272">
        <f>IFERROR(SUMPRODUCT(X253:X254*H253:H254),"0")</f>
        <v>0</v>
      </c>
      <c r="Y256" s="272">
        <f>IFERROR(SUMPRODUCT(Y253:Y254*H253:H254),"0")</f>
        <v>0</v>
      </c>
      <c r="Z256" s="37"/>
      <c r="AA256" s="273"/>
      <c r="AB256" s="273"/>
      <c r="AC256" s="273"/>
    </row>
    <row r="257" spans="1:68" ht="14.25" hidden="1" customHeight="1" x14ac:dyDescent="0.25">
      <c r="A257" s="295" t="s">
        <v>121</v>
      </c>
      <c r="B257" s="279"/>
      <c r="C257" s="279"/>
      <c r="D257" s="279"/>
      <c r="E257" s="279"/>
      <c r="F257" s="279"/>
      <c r="G257" s="279"/>
      <c r="H257" s="279"/>
      <c r="I257" s="279"/>
      <c r="J257" s="279"/>
      <c r="K257" s="279"/>
      <c r="L257" s="279"/>
      <c r="M257" s="279"/>
      <c r="N257" s="279"/>
      <c r="O257" s="279"/>
      <c r="P257" s="279"/>
      <c r="Q257" s="279"/>
      <c r="R257" s="279"/>
      <c r="S257" s="279"/>
      <c r="T257" s="279"/>
      <c r="U257" s="279"/>
      <c r="V257" s="279"/>
      <c r="W257" s="279"/>
      <c r="X257" s="279"/>
      <c r="Y257" s="279"/>
      <c r="Z257" s="279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28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82"/>
      <c r="R258" s="282"/>
      <c r="S258" s="282"/>
      <c r="T258" s="283"/>
      <c r="U258" s="34"/>
      <c r="V258" s="34"/>
      <c r="W258" s="35" t="s">
        <v>70</v>
      </c>
      <c r="X258" s="270">
        <v>42</v>
      </c>
      <c r="Y258" s="271">
        <f>IFERROR(IF(X258="","",X258),"")</f>
        <v>42</v>
      </c>
      <c r="Z258" s="36">
        <f>IFERROR(IF(X258="","",X258*0.00936),"")</f>
        <v>0.39312000000000002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121.40520000000001</v>
      </c>
      <c r="BN258" s="67">
        <f>IFERROR(Y258*I258,"0")</f>
        <v>121.40520000000001</v>
      </c>
      <c r="BO258" s="67">
        <f>IFERROR(X258/J258,"0")</f>
        <v>0.33333333333333331</v>
      </c>
      <c r="BP258" s="67">
        <f>IFERROR(Y258/J258,"0")</f>
        <v>0.33333333333333331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82"/>
      <c r="R259" s="282"/>
      <c r="S259" s="282"/>
      <c r="T259" s="283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81</v>
      </c>
      <c r="M260" s="33" t="s">
        <v>69</v>
      </c>
      <c r="N260" s="33"/>
      <c r="O260" s="32">
        <v>180</v>
      </c>
      <c r="P260" s="29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82"/>
      <c r="R260" s="282"/>
      <c r="S260" s="282"/>
      <c r="T260" s="283"/>
      <c r="U260" s="34"/>
      <c r="V260" s="34"/>
      <c r="W260" s="35" t="s">
        <v>70</v>
      </c>
      <c r="X260" s="270">
        <v>56</v>
      </c>
      <c r="Y260" s="271">
        <f>IFERROR(IF(X260="","",X260),"")</f>
        <v>56</v>
      </c>
      <c r="Z260" s="36">
        <f>IFERROR(IF(X260="","",X260*0.00936),"")</f>
        <v>0.52415999999999996</v>
      </c>
      <c r="AA260" s="56"/>
      <c r="AB260" s="57"/>
      <c r="AC260" s="236" t="s">
        <v>349</v>
      </c>
      <c r="AG260" s="67"/>
      <c r="AJ260" s="71" t="s">
        <v>83</v>
      </c>
      <c r="AK260" s="71">
        <v>14</v>
      </c>
      <c r="BB260" s="237" t="s">
        <v>84</v>
      </c>
      <c r="BM260" s="67">
        <f>IFERROR(X260*I260,"0")</f>
        <v>136.19200000000001</v>
      </c>
      <c r="BN260" s="67">
        <f>IFERROR(Y260*I260,"0")</f>
        <v>136.19200000000001</v>
      </c>
      <c r="BO260" s="67">
        <f>IFERROR(X260/J260,"0")</f>
        <v>0.44444444444444442</v>
      </c>
      <c r="BP260" s="67">
        <f>IFERROR(Y260/J260,"0")</f>
        <v>0.44444444444444442</v>
      </c>
    </row>
    <row r="261" spans="1:68" x14ac:dyDescent="0.2">
      <c r="A261" s="278"/>
      <c r="B261" s="279"/>
      <c r="C261" s="279"/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80"/>
      <c r="P261" s="287" t="s">
        <v>73</v>
      </c>
      <c r="Q261" s="288"/>
      <c r="R261" s="288"/>
      <c r="S261" s="288"/>
      <c r="T261" s="288"/>
      <c r="U261" s="288"/>
      <c r="V261" s="289"/>
      <c r="W261" s="37" t="s">
        <v>70</v>
      </c>
      <c r="X261" s="272">
        <f>IFERROR(SUM(X258:X260),"0")</f>
        <v>98</v>
      </c>
      <c r="Y261" s="272">
        <f>IFERROR(SUM(Y258:Y260),"0")</f>
        <v>98</v>
      </c>
      <c r="Z261" s="272">
        <f>IFERROR(IF(Z258="",0,Z258),"0")+IFERROR(IF(Z259="",0,Z259),"0")+IFERROR(IF(Z260="",0,Z260),"0")</f>
        <v>0.91727999999999998</v>
      </c>
      <c r="AA261" s="273"/>
      <c r="AB261" s="273"/>
      <c r="AC261" s="273"/>
    </row>
    <row r="262" spans="1:68" x14ac:dyDescent="0.2">
      <c r="A262" s="279"/>
      <c r="B262" s="279"/>
      <c r="C262" s="279"/>
      <c r="D262" s="279"/>
      <c r="E262" s="279"/>
      <c r="F262" s="279"/>
      <c r="G262" s="279"/>
      <c r="H262" s="279"/>
      <c r="I262" s="279"/>
      <c r="J262" s="279"/>
      <c r="K262" s="279"/>
      <c r="L262" s="279"/>
      <c r="M262" s="279"/>
      <c r="N262" s="279"/>
      <c r="O262" s="280"/>
      <c r="P262" s="287" t="s">
        <v>73</v>
      </c>
      <c r="Q262" s="288"/>
      <c r="R262" s="288"/>
      <c r="S262" s="288"/>
      <c r="T262" s="288"/>
      <c r="U262" s="288"/>
      <c r="V262" s="289"/>
      <c r="W262" s="37" t="s">
        <v>74</v>
      </c>
      <c r="X262" s="272">
        <f>IFERROR(SUMPRODUCT(X258:X260*H258:H260),"0")</f>
        <v>238.84000000000003</v>
      </c>
      <c r="Y262" s="272">
        <f>IFERROR(SUMPRODUCT(Y258:Y260*H258:H260),"0")</f>
        <v>238.84000000000003</v>
      </c>
      <c r="Z262" s="37"/>
      <c r="AA262" s="273"/>
      <c r="AB262" s="273"/>
      <c r="AC262" s="273"/>
    </row>
    <row r="263" spans="1:68" ht="14.25" hidden="1" customHeight="1" x14ac:dyDescent="0.25">
      <c r="A263" s="295" t="s">
        <v>127</v>
      </c>
      <c r="B263" s="279"/>
      <c r="C263" s="279"/>
      <c r="D263" s="279"/>
      <c r="E263" s="279"/>
      <c r="F263" s="279"/>
      <c r="G263" s="279"/>
      <c r="H263" s="279"/>
      <c r="I263" s="279"/>
      <c r="J263" s="279"/>
      <c r="K263" s="279"/>
      <c r="L263" s="279"/>
      <c r="M263" s="279"/>
      <c r="N263" s="279"/>
      <c r="O263" s="279"/>
      <c r="P263" s="279"/>
      <c r="Q263" s="279"/>
      <c r="R263" s="279"/>
      <c r="S263" s="279"/>
      <c r="T263" s="279"/>
      <c r="U263" s="279"/>
      <c r="V263" s="279"/>
      <c r="W263" s="279"/>
      <c r="X263" s="279"/>
      <c r="Y263" s="279"/>
      <c r="Z263" s="279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82"/>
      <c r="R264" s="282"/>
      <c r="S264" s="282"/>
      <c r="T264" s="283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82"/>
      <c r="R265" s="282"/>
      <c r="S265" s="282"/>
      <c r="T265" s="283"/>
      <c r="U265" s="34"/>
      <c r="V265" s="34"/>
      <c r="W265" s="35" t="s">
        <v>70</v>
      </c>
      <c r="X265" s="270">
        <v>42</v>
      </c>
      <c r="Y265" s="271">
        <f t="shared" si="12"/>
        <v>42</v>
      </c>
      <c r="Z265" s="36">
        <f>IFERROR(IF(X265="","",X265*0.00936),"")</f>
        <v>0.39312000000000002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13"/>
        <v>163.464</v>
      </c>
      <c r="BN265" s="67">
        <f t="shared" si="14"/>
        <v>163.464</v>
      </c>
      <c r="BO265" s="67">
        <f t="shared" si="15"/>
        <v>0.33333333333333331</v>
      </c>
      <c r="BP265" s="67">
        <f t="shared" si="16"/>
        <v>0.33333333333333331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82"/>
      <c r="R266" s="282"/>
      <c r="S266" s="282"/>
      <c r="T266" s="283"/>
      <c r="U266" s="34"/>
      <c r="V266" s="34"/>
      <c r="W266" s="35" t="s">
        <v>70</v>
      </c>
      <c r="X266" s="270">
        <v>12</v>
      </c>
      <c r="Y266" s="271">
        <f t="shared" si="12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13"/>
        <v>68.820000000000007</v>
      </c>
      <c r="BN266" s="67">
        <f t="shared" si="14"/>
        <v>68.820000000000007</v>
      </c>
      <c r="BO266" s="67">
        <f t="shared" si="15"/>
        <v>0.14285714285714285</v>
      </c>
      <c r="BP266" s="67">
        <f t="shared" si="16"/>
        <v>0.14285714285714285</v>
      </c>
    </row>
    <row r="267" spans="1:68" ht="27" hidden="1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82"/>
      <c r="R267" s="282"/>
      <c r="S267" s="282"/>
      <c r="T267" s="283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ref="Z267:Z272" si="17">IFERROR(IF(X267="","",X267*0.00936),"")</f>
        <v>0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82"/>
      <c r="R268" s="282"/>
      <c r="S268" s="282"/>
      <c r="T268" s="283"/>
      <c r="U268" s="34"/>
      <c r="V268" s="34"/>
      <c r="W268" s="35" t="s">
        <v>70</v>
      </c>
      <c r="X268" s="270">
        <v>28</v>
      </c>
      <c r="Y268" s="271">
        <f t="shared" si="12"/>
        <v>28</v>
      </c>
      <c r="Z268" s="36">
        <f t="shared" si="17"/>
        <v>0.26207999999999998</v>
      </c>
      <c r="AA268" s="56"/>
      <c r="AB268" s="57"/>
      <c r="AC268" s="246" t="s">
        <v>356</v>
      </c>
      <c r="AG268" s="67"/>
      <c r="AJ268" s="71" t="s">
        <v>83</v>
      </c>
      <c r="AK268" s="71">
        <v>14</v>
      </c>
      <c r="BB268" s="247" t="s">
        <v>84</v>
      </c>
      <c r="BM268" s="67">
        <f t="shared" si="13"/>
        <v>108.976</v>
      </c>
      <c r="BN268" s="67">
        <f t="shared" si="14"/>
        <v>108.976</v>
      </c>
      <c r="BO268" s="67">
        <f t="shared" si="15"/>
        <v>0.22222222222222221</v>
      </c>
      <c r="BP268" s="67">
        <f t="shared" si="16"/>
        <v>0.22222222222222221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82"/>
      <c r="R269" s="282"/>
      <c r="S269" s="282"/>
      <c r="T269" s="283"/>
      <c r="U269" s="34"/>
      <c r="V269" s="34"/>
      <c r="W269" s="35" t="s">
        <v>70</v>
      </c>
      <c r="X269" s="270">
        <v>28</v>
      </c>
      <c r="Y269" s="271">
        <f t="shared" si="12"/>
        <v>28</v>
      </c>
      <c r="Z269" s="36">
        <f t="shared" si="17"/>
        <v>0.26207999999999998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13"/>
        <v>108.976</v>
      </c>
      <c r="BN269" s="67">
        <f t="shared" si="14"/>
        <v>108.976</v>
      </c>
      <c r="BO269" s="67">
        <f t="shared" si="15"/>
        <v>0.22222222222222221</v>
      </c>
      <c r="BP269" s="67">
        <f t="shared" si="16"/>
        <v>0.22222222222222221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87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82"/>
      <c r="R270" s="282"/>
      <c r="S270" s="282"/>
      <c r="T270" s="283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88</v>
      </c>
      <c r="AK270" s="71">
        <v>126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82"/>
      <c r="R271" s="282"/>
      <c r="S271" s="282"/>
      <c r="T271" s="283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82"/>
      <c r="R272" s="282"/>
      <c r="S272" s="282"/>
      <c r="T272" s="283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3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82"/>
      <c r="R273" s="282"/>
      <c r="S273" s="282"/>
      <c r="T273" s="283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82"/>
      <c r="R274" s="282"/>
      <c r="S274" s="282"/>
      <c r="T274" s="283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4301135308</v>
      </c>
      <c r="D275" s="276">
        <v>4640242181349</v>
      </c>
      <c r="E275" s="277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29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82"/>
      <c r="R275" s="282"/>
      <c r="S275" s="282"/>
      <c r="T275" s="283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78"/>
      <c r="B276" s="279"/>
      <c r="C276" s="279"/>
      <c r="D276" s="279"/>
      <c r="E276" s="279"/>
      <c r="F276" s="279"/>
      <c r="G276" s="279"/>
      <c r="H276" s="279"/>
      <c r="I276" s="279"/>
      <c r="J276" s="279"/>
      <c r="K276" s="279"/>
      <c r="L276" s="279"/>
      <c r="M276" s="279"/>
      <c r="N276" s="279"/>
      <c r="O276" s="280"/>
      <c r="P276" s="287" t="s">
        <v>73</v>
      </c>
      <c r="Q276" s="288"/>
      <c r="R276" s="288"/>
      <c r="S276" s="288"/>
      <c r="T276" s="288"/>
      <c r="U276" s="288"/>
      <c r="V276" s="289"/>
      <c r="W276" s="37" t="s">
        <v>70</v>
      </c>
      <c r="X276" s="272">
        <f>IFERROR(SUM(X264:X275),"0")</f>
        <v>110</v>
      </c>
      <c r="Y276" s="272">
        <f>IFERROR(SUM(Y264:Y275),"0")</f>
        <v>110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1.10328</v>
      </c>
      <c r="AA276" s="273"/>
      <c r="AB276" s="273"/>
      <c r="AC276" s="273"/>
    </row>
    <row r="277" spans="1:68" x14ac:dyDescent="0.2">
      <c r="A277" s="279"/>
      <c r="B277" s="279"/>
      <c r="C277" s="279"/>
      <c r="D277" s="279"/>
      <c r="E277" s="279"/>
      <c r="F277" s="279"/>
      <c r="G277" s="279"/>
      <c r="H277" s="279"/>
      <c r="I277" s="279"/>
      <c r="J277" s="279"/>
      <c r="K277" s="279"/>
      <c r="L277" s="279"/>
      <c r="M277" s="279"/>
      <c r="N277" s="279"/>
      <c r="O277" s="280"/>
      <c r="P277" s="287" t="s">
        <v>73</v>
      </c>
      <c r="Q277" s="288"/>
      <c r="R277" s="288"/>
      <c r="S277" s="288"/>
      <c r="T277" s="288"/>
      <c r="U277" s="288"/>
      <c r="V277" s="289"/>
      <c r="W277" s="37" t="s">
        <v>74</v>
      </c>
      <c r="X277" s="272">
        <f>IFERROR(SUMPRODUCT(X264:X275*H264:H275),"0")</f>
        <v>428.6</v>
      </c>
      <c r="Y277" s="272">
        <f>IFERROR(SUMPRODUCT(Y264:Y275*H264:H275),"0")</f>
        <v>428.6</v>
      </c>
      <c r="Z277" s="37"/>
      <c r="AA277" s="273"/>
      <c r="AB277" s="273"/>
      <c r="AC277" s="273"/>
    </row>
    <row r="278" spans="1:68" ht="15" customHeight="1" x14ac:dyDescent="0.2">
      <c r="A278" s="417"/>
      <c r="B278" s="279"/>
      <c r="C278" s="279"/>
      <c r="D278" s="279"/>
      <c r="E278" s="279"/>
      <c r="F278" s="279"/>
      <c r="G278" s="279"/>
      <c r="H278" s="279"/>
      <c r="I278" s="279"/>
      <c r="J278" s="279"/>
      <c r="K278" s="279"/>
      <c r="L278" s="279"/>
      <c r="M278" s="279"/>
      <c r="N278" s="279"/>
      <c r="O278" s="373"/>
      <c r="P278" s="321" t="s">
        <v>380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10086.24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10086.24</v>
      </c>
      <c r="Z278" s="37"/>
      <c r="AA278" s="273"/>
      <c r="AB278" s="273"/>
      <c r="AC278" s="273"/>
    </row>
    <row r="279" spans="1:68" x14ac:dyDescent="0.2">
      <c r="A279" s="279"/>
      <c r="B279" s="279"/>
      <c r="C279" s="279"/>
      <c r="D279" s="279"/>
      <c r="E279" s="279"/>
      <c r="F279" s="279"/>
      <c r="G279" s="279"/>
      <c r="H279" s="279"/>
      <c r="I279" s="279"/>
      <c r="J279" s="279"/>
      <c r="K279" s="279"/>
      <c r="L279" s="279"/>
      <c r="M279" s="279"/>
      <c r="N279" s="279"/>
      <c r="O279" s="373"/>
      <c r="P279" s="321" t="s">
        <v>381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11149.027599999998</v>
      </c>
      <c r="Y279" s="272">
        <f>IFERROR(SUM(BN22:BN275),"0")</f>
        <v>11149.027599999998</v>
      </c>
      <c r="Z279" s="37"/>
      <c r="AA279" s="273"/>
      <c r="AB279" s="273"/>
      <c r="AC279" s="273"/>
    </row>
    <row r="280" spans="1:68" x14ac:dyDescent="0.2">
      <c r="A280" s="279"/>
      <c r="B280" s="279"/>
      <c r="C280" s="279"/>
      <c r="D280" s="279"/>
      <c r="E280" s="279"/>
      <c r="F280" s="279"/>
      <c r="G280" s="279"/>
      <c r="H280" s="279"/>
      <c r="I280" s="279"/>
      <c r="J280" s="279"/>
      <c r="K280" s="279"/>
      <c r="L280" s="279"/>
      <c r="M280" s="279"/>
      <c r="N280" s="279"/>
      <c r="O280" s="373"/>
      <c r="P280" s="321" t="s">
        <v>382</v>
      </c>
      <c r="Q280" s="322"/>
      <c r="R280" s="322"/>
      <c r="S280" s="322"/>
      <c r="T280" s="322"/>
      <c r="U280" s="322"/>
      <c r="V280" s="323"/>
      <c r="W280" s="37" t="s">
        <v>383</v>
      </c>
      <c r="X280" s="38">
        <f>ROUNDUP(SUM(BO22:BO275),0)</f>
        <v>31</v>
      </c>
      <c r="Y280" s="38">
        <f>ROUNDUP(SUM(BP22:BP275),0)</f>
        <v>31</v>
      </c>
      <c r="Z280" s="37"/>
      <c r="AA280" s="273"/>
      <c r="AB280" s="273"/>
      <c r="AC280" s="273"/>
    </row>
    <row r="281" spans="1:68" x14ac:dyDescent="0.2">
      <c r="A281" s="279"/>
      <c r="B281" s="279"/>
      <c r="C281" s="279"/>
      <c r="D281" s="279"/>
      <c r="E281" s="279"/>
      <c r="F281" s="279"/>
      <c r="G281" s="279"/>
      <c r="H281" s="279"/>
      <c r="I281" s="279"/>
      <c r="J281" s="279"/>
      <c r="K281" s="279"/>
      <c r="L281" s="279"/>
      <c r="M281" s="279"/>
      <c r="N281" s="279"/>
      <c r="O281" s="373"/>
      <c r="P281" s="321" t="s">
        <v>384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11924.027599999998</v>
      </c>
      <c r="Y281" s="272">
        <f>GrossWeightTotalR+PalletQtyTotalR*25</f>
        <v>11924.027599999998</v>
      </c>
      <c r="Z281" s="37"/>
      <c r="AA281" s="273"/>
      <c r="AB281" s="273"/>
      <c r="AC281" s="273"/>
    </row>
    <row r="282" spans="1:68" x14ac:dyDescent="0.2">
      <c r="A282" s="279"/>
      <c r="B282" s="279"/>
      <c r="C282" s="279"/>
      <c r="D282" s="279"/>
      <c r="E282" s="279"/>
      <c r="F282" s="279"/>
      <c r="G282" s="279"/>
      <c r="H282" s="279"/>
      <c r="I282" s="279"/>
      <c r="J282" s="279"/>
      <c r="K282" s="279"/>
      <c r="L282" s="279"/>
      <c r="M282" s="279"/>
      <c r="N282" s="279"/>
      <c r="O282" s="373"/>
      <c r="P282" s="321" t="s">
        <v>385</v>
      </c>
      <c r="Q282" s="322"/>
      <c r="R282" s="322"/>
      <c r="S282" s="322"/>
      <c r="T282" s="322"/>
      <c r="U282" s="322"/>
      <c r="V282" s="323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2496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2496</v>
      </c>
      <c r="Z282" s="37"/>
      <c r="AA282" s="273"/>
      <c r="AB282" s="273"/>
      <c r="AC282" s="273"/>
    </row>
    <row r="283" spans="1:68" ht="14.25" hidden="1" customHeight="1" x14ac:dyDescent="0.2">
      <c r="A283" s="279"/>
      <c r="B283" s="279"/>
      <c r="C283" s="279"/>
      <c r="D283" s="279"/>
      <c r="E283" s="279"/>
      <c r="F283" s="279"/>
      <c r="G283" s="279"/>
      <c r="H283" s="279"/>
      <c r="I283" s="279"/>
      <c r="J283" s="279"/>
      <c r="K283" s="279"/>
      <c r="L283" s="279"/>
      <c r="M283" s="279"/>
      <c r="N283" s="279"/>
      <c r="O283" s="373"/>
      <c r="P283" s="321" t="s">
        <v>386</v>
      </c>
      <c r="Q283" s="322"/>
      <c r="R283" s="322"/>
      <c r="S283" s="322"/>
      <c r="T283" s="322"/>
      <c r="U283" s="322"/>
      <c r="V283" s="323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38.147800000000004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2" t="s">
        <v>63</v>
      </c>
      <c r="C285" s="274" t="s">
        <v>75</v>
      </c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9"/>
      <c r="U285" s="262" t="s">
        <v>234</v>
      </c>
      <c r="V285" s="262" t="s">
        <v>243</v>
      </c>
      <c r="W285" s="274" t="s">
        <v>262</v>
      </c>
      <c r="X285" s="418"/>
      <c r="Y285" s="418"/>
      <c r="Z285" s="418"/>
      <c r="AA285" s="419"/>
      <c r="AB285" s="262" t="s">
        <v>316</v>
      </c>
      <c r="AC285" s="262" t="s">
        <v>321</v>
      </c>
      <c r="AD285" s="262" t="s">
        <v>325</v>
      </c>
      <c r="AE285" s="262" t="s">
        <v>333</v>
      </c>
      <c r="AF285" s="263"/>
    </row>
    <row r="286" spans="1:68" ht="14.25" customHeight="1" thickTop="1" x14ac:dyDescent="0.2">
      <c r="A286" s="402" t="s">
        <v>389</v>
      </c>
      <c r="B286" s="274" t="s">
        <v>63</v>
      </c>
      <c r="C286" s="274" t="s">
        <v>76</v>
      </c>
      <c r="D286" s="274" t="s">
        <v>89</v>
      </c>
      <c r="E286" s="274" t="s">
        <v>99</v>
      </c>
      <c r="F286" s="274" t="s">
        <v>110</v>
      </c>
      <c r="G286" s="274" t="s">
        <v>135</v>
      </c>
      <c r="H286" s="274" t="s">
        <v>142</v>
      </c>
      <c r="I286" s="274" t="s">
        <v>146</v>
      </c>
      <c r="J286" s="274" t="s">
        <v>154</v>
      </c>
      <c r="K286" s="274" t="s">
        <v>169</v>
      </c>
      <c r="L286" s="274" t="s">
        <v>175</v>
      </c>
      <c r="M286" s="274" t="s">
        <v>200</v>
      </c>
      <c r="N286" s="263"/>
      <c r="O286" s="274" t="s">
        <v>206</v>
      </c>
      <c r="P286" s="274" t="s">
        <v>213</v>
      </c>
      <c r="Q286" s="274" t="s">
        <v>218</v>
      </c>
      <c r="R286" s="274" t="s">
        <v>222</v>
      </c>
      <c r="S286" s="274" t="s">
        <v>225</v>
      </c>
      <c r="T286" s="274" t="s">
        <v>230</v>
      </c>
      <c r="U286" s="274" t="s">
        <v>235</v>
      </c>
      <c r="V286" s="274" t="s">
        <v>244</v>
      </c>
      <c r="W286" s="274" t="s">
        <v>263</v>
      </c>
      <c r="X286" s="274" t="s">
        <v>279</v>
      </c>
      <c r="Y286" s="274" t="s">
        <v>293</v>
      </c>
      <c r="Z286" s="274" t="s">
        <v>298</v>
      </c>
      <c r="AA286" s="274" t="s">
        <v>309</v>
      </c>
      <c r="AB286" s="274" t="s">
        <v>317</v>
      </c>
      <c r="AC286" s="274" t="s">
        <v>322</v>
      </c>
      <c r="AD286" s="274" t="s">
        <v>326</v>
      </c>
      <c r="AE286" s="274" t="s">
        <v>333</v>
      </c>
      <c r="AF286" s="263"/>
    </row>
    <row r="287" spans="1:68" ht="13.5" customHeight="1" thickBot="1" x14ac:dyDescent="0.25">
      <c r="A287" s="403"/>
      <c r="B287" s="275"/>
      <c r="C287" s="275"/>
      <c r="D287" s="275"/>
      <c r="E287" s="275"/>
      <c r="F287" s="275"/>
      <c r="G287" s="275"/>
      <c r="H287" s="275"/>
      <c r="I287" s="275"/>
      <c r="J287" s="275"/>
      <c r="K287" s="275"/>
      <c r="L287" s="275"/>
      <c r="M287" s="275"/>
      <c r="N287" s="263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  <c r="AA287" s="275"/>
      <c r="AB287" s="275"/>
      <c r="AC287" s="275"/>
      <c r="AD287" s="275"/>
      <c r="AE287" s="275"/>
      <c r="AF287" s="263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210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244.8</v>
      </c>
      <c r="F288" s="46">
        <f>IFERROR(X49*H49,"0")+IFERROR(X53*H53,"0")+IFERROR(X57*H57,"0")+IFERROR(X61*H61,"0")+IFERROR(X62*H62,"0")+IFERROR(X66*H66,"0")+IFERROR(X67*H67,"0")+IFERROR(X68*H68,"0")</f>
        <v>0</v>
      </c>
      <c r="G288" s="46">
        <f>IFERROR(X73*H73,"0")+IFERROR(X74*H74,"0")</f>
        <v>697.2</v>
      </c>
      <c r="H288" s="46">
        <f>IFERROR(X79*H79,"0")</f>
        <v>50.4</v>
      </c>
      <c r="I288" s="46">
        <f>IFERROR(X84*H84,"0")+IFERROR(X85*H85,"0")</f>
        <v>352.8</v>
      </c>
      <c r="J288" s="46">
        <f>IFERROR(X90*H90,"0")+IFERROR(X91*H91,"0")+IFERROR(X92*H92,"0")+IFERROR(X93*H93,"0")+IFERROR(X94*H94,"0")+IFERROR(X95*H95,"0")</f>
        <v>2091.6000000000004</v>
      </c>
      <c r="K288" s="46">
        <f>IFERROR(X100*H100,"0")+IFERROR(X101*H101,"0")</f>
        <v>110.88</v>
      </c>
      <c r="L288" s="46">
        <f>IFERROR(X106*H106,"0")+IFERROR(X107*H107,"0")+IFERROR(X108*H108,"0")+IFERROR(X109*H109,"0")+IFERROR(X110*H110,"0")+IFERROR(X111*H111,"0")+IFERROR(X115*H115,"0")+IFERROR(X119*H119,"0")</f>
        <v>2176.3200000000002</v>
      </c>
      <c r="M288" s="46">
        <f>IFERROR(X124*H124,"0")+IFERROR(X125*H125,"0")</f>
        <v>588</v>
      </c>
      <c r="N288" s="263"/>
      <c r="O288" s="46">
        <f>IFERROR(X130*H130,"0")+IFERROR(X131*H131,"0")</f>
        <v>378</v>
      </c>
      <c r="P288" s="46">
        <f>IFERROR(X136*H136,"0")+IFERROR(X137*H137,"0")</f>
        <v>134.4</v>
      </c>
      <c r="Q288" s="46">
        <f>IFERROR(X142*H142,"0")</f>
        <v>126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180</v>
      </c>
      <c r="V288" s="46">
        <f>IFERROR(X170*H170,"0")+IFERROR(X171*H171,"0")+IFERROR(X172*H172,"0")+IFERROR(X176*H176,"0")</f>
        <v>168</v>
      </c>
      <c r="W288" s="46">
        <f>IFERROR(X182*H182,"0")+IFERROR(X186*H186,"0")+IFERROR(X187*H187,"0")+IFERROR(X188*H188,"0")+IFERROR(X189*H189,"0")</f>
        <v>288.96000000000004</v>
      </c>
      <c r="X288" s="46">
        <f>IFERROR(X194*H194,"0")+IFERROR(X195*H195,"0")+IFERROR(X196*H196,"0")+IFERROR(X197*H197,"0")</f>
        <v>1021.4399999999999</v>
      </c>
      <c r="Y288" s="46">
        <f>IFERROR(X202*H202,"0")</f>
        <v>300</v>
      </c>
      <c r="Z288" s="46">
        <f>IFERROR(X207*H207,"0")+IFERROR(X211*H211,"0")+IFERROR(X212*H212,"0")+IFERROR(X213*H213,"0")</f>
        <v>0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300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667.44</v>
      </c>
      <c r="AF288" s="263"/>
    </row>
    <row r="289" spans="1:3" ht="13.5" customHeight="1" thickTop="1" x14ac:dyDescent="0.2">
      <c r="C289" s="263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4701.84</v>
      </c>
      <c r="B291" s="60">
        <f>SUMPRODUCT(--(BB:BB="ПГП"),--(W:W="кор"),H:H,Y:Y)+SUMPRODUCT(--(BB:BB="ПГП"),--(W:W="кг"),Y:Y)</f>
        <v>5384.4</v>
      </c>
      <c r="C291" s="60">
        <f>SUMPRODUCT(--(BB:BB="КИЗ"),--(W:W="кор"),H:H,Y:Y)+SUMPRODUCT(--(BB:BB="КИЗ"),--(W:W="кг"),Y:Y)</f>
        <v>0</v>
      </c>
    </row>
  </sheetData>
  <sheetProtection algorithmName="SHA-512" hashValue="zxotVuFRhWq7EgySYnYCi310ves4Gk5Y8th49wSN92HPWwM7JewqZla7aOyFVkmceivUirw9ycrK8nrRooe/Wg==" saltValue="qFb0kYTcvyWpb/UZaEKsYA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1,44"/>
        <filter val="1 958,40"/>
        <filter val="10 086,24"/>
        <filter val="11 149,03"/>
        <filter val="11 924,03"/>
        <filter val="110,00"/>
        <filter val="110,88"/>
        <filter val="12,00"/>
        <filter val="120,00"/>
        <filter val="126,00"/>
        <filter val="134,40"/>
        <filter val="14,00"/>
        <filter val="140,00"/>
        <filter val="144,00"/>
        <filter val="154,56"/>
        <filter val="156,00"/>
        <filter val="168,00"/>
        <filter val="180,00"/>
        <filter val="196,00"/>
        <filter val="2 091,60"/>
        <filter val="2 496,00"/>
        <filter val="210,00"/>
        <filter val="238,84"/>
        <filter val="24,00"/>
        <filter val="244,80"/>
        <filter val="28,00"/>
        <filter val="288,00"/>
        <filter val="300,00"/>
        <filter val="31"/>
        <filter val="322,00"/>
        <filter val="352,80"/>
        <filter val="36,00"/>
        <filter val="378,00"/>
        <filter val="42,00"/>
        <filter val="428,60"/>
        <filter val="48,00"/>
        <filter val="50,40"/>
        <filter val="56,00"/>
        <filter val="574,00"/>
        <filter val="588,00"/>
        <filter val="60,00"/>
        <filter val="697,20"/>
        <filter val="70,00"/>
        <filter val="73,92"/>
        <filter val="84,00"/>
        <filter val="98,00"/>
      </filters>
    </filterColumn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D237:E237"/>
    <mergeCell ref="A39:Z39"/>
    <mergeCell ref="P85:T85"/>
    <mergeCell ref="I286:I287"/>
    <mergeCell ref="K286:K287"/>
    <mergeCell ref="D95:E95"/>
    <mergeCell ref="D266:E266"/>
    <mergeCell ref="U17:V17"/>
    <mergeCell ref="Y17:Y18"/>
    <mergeCell ref="D57:E57"/>
    <mergeCell ref="P124:T124"/>
    <mergeCell ref="P138:V138"/>
    <mergeCell ref="D268:E268"/>
    <mergeCell ref="P76:V76"/>
    <mergeCell ref="A128:Z128"/>
    <mergeCell ref="A217:Z217"/>
    <mergeCell ref="P218:T218"/>
    <mergeCell ref="P69:V69"/>
    <mergeCell ref="A21:Z21"/>
    <mergeCell ref="A192:Z192"/>
    <mergeCell ref="AE286:AE287"/>
    <mergeCell ref="D247:E247"/>
    <mergeCell ref="A114:Z114"/>
    <mergeCell ref="P239:V239"/>
    <mergeCell ref="A257:Z257"/>
    <mergeCell ref="D249:E249"/>
    <mergeCell ref="D170:E170"/>
    <mergeCell ref="P132:V132"/>
    <mergeCell ref="N17:N18"/>
    <mergeCell ref="D49:E49"/>
    <mergeCell ref="F17:F18"/>
    <mergeCell ref="A58:O59"/>
    <mergeCell ref="D107:E107"/>
    <mergeCell ref="D163:E163"/>
    <mergeCell ref="P136:T136"/>
    <mergeCell ref="D171:E171"/>
    <mergeCell ref="J286:J287"/>
    <mergeCell ref="L286:L287"/>
    <mergeCell ref="P81:V81"/>
    <mergeCell ref="P208:V208"/>
    <mergeCell ref="A33:Z33"/>
    <mergeCell ref="C285:T285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P23:V23"/>
    <mergeCell ref="A8:C8"/>
    <mergeCell ref="A10:C10"/>
    <mergeCell ref="A129:Z129"/>
    <mergeCell ref="D42:E42"/>
    <mergeCell ref="A181:Z181"/>
    <mergeCell ref="D17:E18"/>
    <mergeCell ref="P2:W3"/>
    <mergeCell ref="D241:E241"/>
    <mergeCell ref="D35:E35"/>
    <mergeCell ref="D10:E10"/>
    <mergeCell ref="A23:O24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D218:E218"/>
    <mergeCell ref="A206:Z206"/>
    <mergeCell ref="X17:X18"/>
    <mergeCell ref="P202:T202"/>
    <mergeCell ref="A52:Z52"/>
    <mergeCell ref="D110:E110"/>
    <mergeCell ref="D44:E44"/>
    <mergeCell ref="A255:O256"/>
    <mergeCell ref="W286:W287"/>
    <mergeCell ref="P250:V250"/>
    <mergeCell ref="P50:V50"/>
    <mergeCell ref="A246:Z246"/>
    <mergeCell ref="M17:M18"/>
    <mergeCell ref="O17:O18"/>
    <mergeCell ref="P174:V174"/>
    <mergeCell ref="A104:Z104"/>
    <mergeCell ref="A175:Z175"/>
    <mergeCell ref="A235:Z235"/>
    <mergeCell ref="A185:Z185"/>
    <mergeCell ref="P196:T196"/>
    <mergeCell ref="D172:E172"/>
    <mergeCell ref="A143:O144"/>
    <mergeCell ref="P227:V227"/>
    <mergeCell ref="D36:E36"/>
    <mergeCell ref="P58:V58"/>
    <mergeCell ref="P238:V238"/>
    <mergeCell ref="A205:Z205"/>
    <mergeCell ref="P213:T213"/>
    <mergeCell ref="P249:T249"/>
    <mergeCell ref="P281:V281"/>
    <mergeCell ref="D164:E164"/>
    <mergeCell ref="P62:T62"/>
    <mergeCell ref="AD286:AD287"/>
    <mergeCell ref="V286:V287"/>
    <mergeCell ref="X286:X287"/>
    <mergeCell ref="A86:O87"/>
    <mergeCell ref="P106:T106"/>
    <mergeCell ref="P93:T93"/>
    <mergeCell ref="D85:E85"/>
    <mergeCell ref="P164:T164"/>
    <mergeCell ref="D207:E207"/>
    <mergeCell ref="P120:V120"/>
    <mergeCell ref="P269:T269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H5:M5"/>
    <mergeCell ref="P31:V31"/>
    <mergeCell ref="A27:Z27"/>
    <mergeCell ref="A56:Z56"/>
    <mergeCell ref="P158:V158"/>
    <mergeCell ref="D212:E212"/>
    <mergeCell ref="P225:T225"/>
    <mergeCell ref="D6:M6"/>
    <mergeCell ref="A75:O76"/>
    <mergeCell ref="P35:T35"/>
    <mergeCell ref="G17:G18"/>
    <mergeCell ref="D225:E225"/>
    <mergeCell ref="P61:T61"/>
    <mergeCell ref="A9:C9"/>
    <mergeCell ref="P125:T125"/>
    <mergeCell ref="P103:V103"/>
    <mergeCell ref="Q13:R13"/>
    <mergeCell ref="P97:V97"/>
    <mergeCell ref="A155:Z155"/>
    <mergeCell ref="P176:T176"/>
    <mergeCell ref="P41:T41"/>
    <mergeCell ref="D84:E84"/>
    <mergeCell ref="D22:E22"/>
    <mergeCell ref="A222:Z222"/>
    <mergeCell ref="P211:T211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P262:V262"/>
    <mergeCell ref="B286:B287"/>
    <mergeCell ref="D286:D287"/>
    <mergeCell ref="P247:T247"/>
    <mergeCell ref="P241:T241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63:V63"/>
    <mergeCell ref="P101:T101"/>
    <mergeCell ref="A226:O227"/>
    <mergeCell ref="AA17:AA18"/>
    <mergeCell ref="A135:Z135"/>
    <mergeCell ref="AC17:AC18"/>
    <mergeCell ref="P212:T212"/>
    <mergeCell ref="A122:Z122"/>
    <mergeCell ref="P108:T108"/>
    <mergeCell ref="A224:Z224"/>
    <mergeCell ref="P209:V209"/>
    <mergeCell ref="A72:Z72"/>
    <mergeCell ref="A112:O113"/>
    <mergeCell ref="P109:T109"/>
    <mergeCell ref="D186:E186"/>
    <mergeCell ref="P84:T84"/>
    <mergeCell ref="P22:T22"/>
    <mergeCell ref="D202:E202"/>
    <mergeCell ref="A179:Z179"/>
    <mergeCell ref="P70:V70"/>
    <mergeCell ref="A156:Z156"/>
    <mergeCell ref="P116:V116"/>
    <mergeCell ref="A193:Z193"/>
    <mergeCell ref="D125:E125"/>
    <mergeCell ref="A54:O55"/>
    <mergeCell ref="D188:E188"/>
    <mergeCell ref="P163:T163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D267:E267"/>
    <mergeCell ref="A276:O277"/>
    <mergeCell ref="A220:O221"/>
    <mergeCell ref="P90:T90"/>
    <mergeCell ref="A146:Z146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54:T254"/>
    <mergeCell ref="P274:T274"/>
    <mergeCell ref="D68:E68"/>
    <mergeCell ref="P126:V126"/>
    <mergeCell ref="J9:M9"/>
    <mergeCell ref="D62:E62"/>
    <mergeCell ref="D176:E176"/>
    <mergeCell ref="P220:V220"/>
    <mergeCell ref="P248:T248"/>
    <mergeCell ref="P86:V86"/>
    <mergeCell ref="P207:T207"/>
    <mergeCell ref="H17:H18"/>
    <mergeCell ref="H10:M10"/>
    <mergeCell ref="V6:W9"/>
    <mergeCell ref="A242:O243"/>
    <mergeCell ref="D231:E231"/>
    <mergeCell ref="P43:T43"/>
    <mergeCell ref="D157:E157"/>
    <mergeCell ref="A12:M12"/>
    <mergeCell ref="A180:Z180"/>
    <mergeCell ref="A240:Z240"/>
    <mergeCell ref="P74:T74"/>
    <mergeCell ref="P243:V243"/>
    <mergeCell ref="A19:Z19"/>
    <mergeCell ref="D182:E182"/>
    <mergeCell ref="A14:M14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T5:U5"/>
    <mergeCell ref="D119:E119"/>
    <mergeCell ref="V5:W5"/>
    <mergeCell ref="A48:Z48"/>
    <mergeCell ref="D111:E111"/>
    <mergeCell ref="Q8:R8"/>
    <mergeCell ref="T6:U9"/>
    <mergeCell ref="Q10:R10"/>
    <mergeCell ref="A98:Z98"/>
    <mergeCell ref="A162:Z162"/>
    <mergeCell ref="A138:O139"/>
    <mergeCell ref="A13:M13"/>
    <mergeCell ref="D61:E61"/>
    <mergeCell ref="P115:T115"/>
    <mergeCell ref="A15:M15"/>
    <mergeCell ref="A232:O233"/>
    <mergeCell ref="AB286:AB287"/>
    <mergeCell ref="A208:O209"/>
    <mergeCell ref="P197:T197"/>
    <mergeCell ref="P267:T267"/>
    <mergeCell ref="D248:E248"/>
    <mergeCell ref="D219:E219"/>
    <mergeCell ref="A30:O31"/>
    <mergeCell ref="D41:E41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A65:Z65"/>
    <mergeCell ref="A45:O46"/>
    <mergeCell ref="P157:T157"/>
    <mergeCell ref="A263:Z263"/>
    <mergeCell ref="P264:T264"/>
    <mergeCell ref="P68:T68"/>
    <mergeCell ref="P204:V204"/>
    <mergeCell ref="A6:C6"/>
    <mergeCell ref="P142:T142"/>
    <mergeCell ref="A161:Z161"/>
    <mergeCell ref="D115:E115"/>
    <mergeCell ref="P182:T182"/>
    <mergeCell ref="P102:V102"/>
    <mergeCell ref="Q12:R12"/>
    <mergeCell ref="A203:O204"/>
    <mergeCell ref="D90:E90"/>
    <mergeCell ref="P119:T119"/>
    <mergeCell ref="P183:V183"/>
    <mergeCell ref="P133:V133"/>
    <mergeCell ref="P127:V127"/>
    <mergeCell ref="A123:Z123"/>
    <mergeCell ref="P198:V198"/>
    <mergeCell ref="A134:Z134"/>
    <mergeCell ref="P75:V75"/>
    <mergeCell ref="Q9:R9"/>
    <mergeCell ref="E286:E287"/>
    <mergeCell ref="G286:G287"/>
    <mergeCell ref="A32:Z32"/>
    <mergeCell ref="P278:V278"/>
    <mergeCell ref="A37:O38"/>
    <mergeCell ref="Q11:R11"/>
    <mergeCell ref="D260:E260"/>
    <mergeCell ref="A261:O262"/>
    <mergeCell ref="Z286:Z287"/>
    <mergeCell ref="P219:T219"/>
    <mergeCell ref="P272:T272"/>
    <mergeCell ref="D106:E106"/>
    <mergeCell ref="D93:E93"/>
    <mergeCell ref="D264:E264"/>
    <mergeCell ref="P199:V199"/>
    <mergeCell ref="A198:O199"/>
    <mergeCell ref="H9:I9"/>
    <mergeCell ref="P24:V24"/>
    <mergeCell ref="T286:T287"/>
    <mergeCell ref="A78:Z78"/>
    <mergeCell ref="P153:V153"/>
    <mergeCell ref="P15:T16"/>
    <mergeCell ref="A132:O133"/>
    <mergeCell ref="AA286:AA287"/>
    <mergeCell ref="A89:Z89"/>
    <mergeCell ref="AC286:AC287"/>
    <mergeCell ref="D147:E147"/>
    <mergeCell ref="D274:E274"/>
    <mergeCell ref="A105:Z105"/>
    <mergeCell ref="A26:Z26"/>
    <mergeCell ref="P59:V59"/>
    <mergeCell ref="P268:T268"/>
    <mergeCell ref="D211:E211"/>
    <mergeCell ref="P190:V190"/>
    <mergeCell ref="P46:V46"/>
    <mergeCell ref="A71:Z71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38:V38"/>
    <mergeCell ref="P280:V280"/>
    <mergeCell ref="A99:Z99"/>
    <mergeCell ref="D259:E259"/>
    <mergeCell ref="D28:E28"/>
    <mergeCell ref="D92:E92"/>
    <mergeCell ref="P171:T171"/>
    <mergeCell ref="D67:E67"/>
    <mergeCell ref="A214:O215"/>
    <mergeCell ref="D5:E5"/>
    <mergeCell ref="A140:Z140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D7:M7"/>
    <mergeCell ref="Q286:Q287"/>
    <mergeCell ref="D79:E79"/>
    <mergeCell ref="S286:S287"/>
    <mergeCell ref="P92:T92"/>
    <mergeCell ref="U286:U287"/>
    <mergeCell ref="P29:T29"/>
    <mergeCell ref="P100:T100"/>
    <mergeCell ref="P271:T271"/>
    <mergeCell ref="P94:T94"/>
    <mergeCell ref="P265:T265"/>
    <mergeCell ref="D8:M8"/>
    <mergeCell ref="P44:T44"/>
    <mergeCell ref="P237:T237"/>
    <mergeCell ref="P279:V279"/>
    <mergeCell ref="A148:O149"/>
    <mergeCell ref="P251:V251"/>
    <mergeCell ref="P45:V45"/>
    <mergeCell ref="A228:Z228"/>
    <mergeCell ref="P95:T95"/>
    <mergeCell ref="P266:T266"/>
    <mergeCell ref="J17:J18"/>
    <mergeCell ref="L17:L18"/>
    <mergeCell ref="P17:T18"/>
    <mergeCell ref="R1:T1"/>
    <mergeCell ref="A158:O159"/>
    <mergeCell ref="P28:T28"/>
    <mergeCell ref="P172:T172"/>
    <mergeCell ref="D73:E73"/>
    <mergeCell ref="P152:T152"/>
    <mergeCell ref="A200:Z200"/>
    <mergeCell ref="P166:V166"/>
    <mergeCell ref="P233:V233"/>
    <mergeCell ref="P37:V37"/>
    <mergeCell ref="A63:O64"/>
    <mergeCell ref="B17:B18"/>
    <mergeCell ref="P143:V143"/>
    <mergeCell ref="D131:E131"/>
    <mergeCell ref="A60:Z60"/>
    <mergeCell ref="D124:E124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232:V232"/>
    <mergeCell ref="P159:V159"/>
    <mergeCell ref="P147:T147"/>
    <mergeCell ref="W17:W18"/>
    <mergeCell ref="P96:V96"/>
    <mergeCell ref="P261:V261"/>
    <mergeCell ref="A151:Z151"/>
    <mergeCell ref="P154:V154"/>
    <mergeCell ref="A150:Z150"/>
    <mergeCell ref="P79:T79"/>
    <mergeCell ref="P73:T73"/>
    <mergeCell ref="D187:E187"/>
    <mergeCell ref="A190:O191"/>
    <mergeCell ref="A165:O166"/>
    <mergeCell ref="P231:T231"/>
    <mergeCell ref="P87:V87"/>
    <mergeCell ref="A83:Z83"/>
    <mergeCell ref="P214:V214"/>
    <mergeCell ref="D91:E91"/>
    <mergeCell ref="A69:O70"/>
    <mergeCell ref="I17:I18"/>
    <mergeCell ref="P189:T189"/>
    <mergeCell ref="P203:V203"/>
    <mergeCell ref="R286:R287"/>
    <mergeCell ref="D142:E142"/>
    <mergeCell ref="A120:O121"/>
    <mergeCell ref="H286:H287"/>
    <mergeCell ref="P131:T131"/>
    <mergeCell ref="D108:E108"/>
    <mergeCell ref="P187:T187"/>
    <mergeCell ref="P258:T258"/>
    <mergeCell ref="A168:Z168"/>
    <mergeCell ref="P139:V139"/>
    <mergeCell ref="D275:E275"/>
    <mergeCell ref="M286:M287"/>
    <mergeCell ref="O286:O287"/>
    <mergeCell ref="P260:T260"/>
    <mergeCell ref="D254:E254"/>
    <mergeCell ref="A153:O154"/>
    <mergeCell ref="P275:T275"/>
    <mergeCell ref="D258:E258"/>
    <mergeCell ref="D253:E253"/>
    <mergeCell ref="P276:V276"/>
    <mergeCell ref="P178:V178"/>
    <mergeCell ref="A177:O178"/>
    <mergeCell ref="D130:E130"/>
    <mergeCell ref="D109:E1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5 X49 X53 X57 X61:X62 X66:X68 X90 X92 X111 X115 X119 X157 X163 X176 X186 X188:X189 X194:X195 X197 X207 X211:X213 X218:X219 X225 X237 X241 X247:X249 X254 X264 X271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1:X44 X73 X79 X84 X91 X94:X95 X100:X101 X106:X107 X109:X110 X124:X125 X130 X136:X137 X142 X147 X152 X164 X171:X172 X182 X187 X196 X231 X253 X258:X260 X265: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34 X36 X74 X85 X93 X108 X131 X170 X202 X270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/WIskzJo2cPk64QRXS2/TilrdxLi2l2CDifuqwXId6XKkUhPD7lLN7JqqGR52s3g+8Slv2QZQK/+XMrsZz8vDg==" saltValue="0AJE5lnhLtveq2RKefn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