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060E6D8-02E3-4F02-A425-9812C3BB8C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8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BP192" i="1" s="1"/>
  <c r="P192" i="1"/>
  <c r="X190" i="1"/>
  <c r="X189" i="1"/>
  <c r="BO188" i="1"/>
  <c r="BM188" i="1"/>
  <c r="Y188" i="1"/>
  <c r="BP188" i="1" s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X157" i="1"/>
  <c r="X156" i="1"/>
  <c r="BO155" i="1"/>
  <c r="BM155" i="1"/>
  <c r="Y155" i="1"/>
  <c r="Y156" i="1" s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Y128" i="1" s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54" i="1" l="1"/>
  <c r="BN54" i="1"/>
  <c r="Z54" i="1"/>
  <c r="BP81" i="1"/>
  <c r="BN81" i="1"/>
  <c r="Z81" i="1"/>
  <c r="BP110" i="1"/>
  <c r="BN110" i="1"/>
  <c r="Z110" i="1"/>
  <c r="BP161" i="1"/>
  <c r="BN161" i="1"/>
  <c r="Z161" i="1"/>
  <c r="BP194" i="1"/>
  <c r="BN194" i="1"/>
  <c r="Z194" i="1"/>
  <c r="BP222" i="1"/>
  <c r="BN222" i="1"/>
  <c r="Z222" i="1"/>
  <c r="BP244" i="1"/>
  <c r="BN244" i="1"/>
  <c r="Z244" i="1"/>
  <c r="BP298" i="1"/>
  <c r="BN298" i="1"/>
  <c r="Z298" i="1"/>
  <c r="BP322" i="1"/>
  <c r="BN322" i="1"/>
  <c r="Z322" i="1"/>
  <c r="BP391" i="1"/>
  <c r="BN391" i="1"/>
  <c r="Z391" i="1"/>
  <c r="BP432" i="1"/>
  <c r="BN432" i="1"/>
  <c r="Z432" i="1"/>
  <c r="BP445" i="1"/>
  <c r="BN445" i="1"/>
  <c r="Z445" i="1"/>
  <c r="BP490" i="1"/>
  <c r="BN490" i="1"/>
  <c r="Z490" i="1"/>
  <c r="X499" i="1"/>
  <c r="X502" i="1"/>
  <c r="Z27" i="1"/>
  <c r="BN27" i="1"/>
  <c r="BP31" i="1"/>
  <c r="BN31" i="1"/>
  <c r="Z31" i="1"/>
  <c r="BP69" i="1"/>
  <c r="BN69" i="1"/>
  <c r="Z69" i="1"/>
  <c r="BP95" i="1"/>
  <c r="BN95" i="1"/>
  <c r="Z95" i="1"/>
  <c r="BP127" i="1"/>
  <c r="BN127" i="1"/>
  <c r="Z127" i="1"/>
  <c r="BP131" i="1"/>
  <c r="BN131" i="1"/>
  <c r="Z131" i="1"/>
  <c r="BP171" i="1"/>
  <c r="BN171" i="1"/>
  <c r="Z171" i="1"/>
  <c r="BP206" i="1"/>
  <c r="BN206" i="1"/>
  <c r="Z206" i="1"/>
  <c r="BP227" i="1"/>
  <c r="BN227" i="1"/>
  <c r="Z227" i="1"/>
  <c r="BP269" i="1"/>
  <c r="BN269" i="1"/>
  <c r="Z269" i="1"/>
  <c r="BP308" i="1"/>
  <c r="BN308" i="1"/>
  <c r="Z308" i="1"/>
  <c r="BP345" i="1"/>
  <c r="BN345" i="1"/>
  <c r="Z345" i="1"/>
  <c r="BP401" i="1"/>
  <c r="BN401" i="1"/>
  <c r="Z401" i="1"/>
  <c r="BP433" i="1"/>
  <c r="BN433" i="1"/>
  <c r="Z433" i="1"/>
  <c r="BP459" i="1"/>
  <c r="BN459" i="1"/>
  <c r="Z459" i="1"/>
  <c r="Y79" i="1"/>
  <c r="Y246" i="1"/>
  <c r="Y111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BP357" i="1"/>
  <c r="BN357" i="1"/>
  <c r="Z357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B508" i="1"/>
  <c r="X500" i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5" i="1"/>
  <c r="Z63" i="1"/>
  <c r="BN63" i="1"/>
  <c r="Y64" i="1"/>
  <c r="Z67" i="1"/>
  <c r="BN67" i="1"/>
  <c r="Z73" i="1"/>
  <c r="BN73" i="1"/>
  <c r="BP73" i="1"/>
  <c r="Z77" i="1"/>
  <c r="BN77" i="1"/>
  <c r="Y83" i="1"/>
  <c r="Z88" i="1"/>
  <c r="BN88" i="1"/>
  <c r="Z93" i="1"/>
  <c r="BN93" i="1"/>
  <c r="Z102" i="1"/>
  <c r="BN102" i="1"/>
  <c r="Z108" i="1"/>
  <c r="BN108" i="1"/>
  <c r="BP108" i="1"/>
  <c r="Z116" i="1"/>
  <c r="BN116" i="1"/>
  <c r="Z137" i="1"/>
  <c r="BN137" i="1"/>
  <c r="Y151" i="1"/>
  <c r="Z149" i="1"/>
  <c r="BN149" i="1"/>
  <c r="Y150" i="1"/>
  <c r="Z155" i="1"/>
  <c r="Z156" i="1" s="1"/>
  <c r="BN155" i="1"/>
  <c r="BP155" i="1"/>
  <c r="Z159" i="1"/>
  <c r="BN159" i="1"/>
  <c r="Z163" i="1"/>
  <c r="BN163" i="1"/>
  <c r="Z167" i="1"/>
  <c r="BN167" i="1"/>
  <c r="Z173" i="1"/>
  <c r="BN173" i="1"/>
  <c r="Z188" i="1"/>
  <c r="BN188" i="1"/>
  <c r="Z192" i="1"/>
  <c r="BN192" i="1"/>
  <c r="Z196" i="1"/>
  <c r="BN196" i="1"/>
  <c r="Z204" i="1"/>
  <c r="BN204" i="1"/>
  <c r="Z209" i="1"/>
  <c r="BN209" i="1"/>
  <c r="Z215" i="1"/>
  <c r="BN215" i="1"/>
  <c r="BP215" i="1"/>
  <c r="Z224" i="1"/>
  <c r="BN224" i="1"/>
  <c r="Z225" i="1"/>
  <c r="BN225" i="1"/>
  <c r="Z237" i="1"/>
  <c r="Z238" i="1" s="1"/>
  <c r="BN237" i="1"/>
  <c r="BP237" i="1"/>
  <c r="Y238" i="1"/>
  <c r="Z241" i="1"/>
  <c r="BN241" i="1"/>
  <c r="BP241" i="1"/>
  <c r="Z242" i="1"/>
  <c r="BN242" i="1"/>
  <c r="Z251" i="1"/>
  <c r="BN251" i="1"/>
  <c r="Z267" i="1"/>
  <c r="BN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290" i="1"/>
  <c r="BN290" i="1"/>
  <c r="Z290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U508" i="1"/>
  <c r="BP367" i="1"/>
  <c r="BN367" i="1"/>
  <c r="Z367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403" i="1"/>
  <c r="Y463" i="1"/>
  <c r="Y462" i="1"/>
  <c r="H9" i="1"/>
  <c r="A10" i="1"/>
  <c r="Y24" i="1"/>
  <c r="Y32" i="1"/>
  <c r="Y44" i="1"/>
  <c r="BP68" i="1"/>
  <c r="BN68" i="1"/>
  <c r="Z68" i="1"/>
  <c r="Z70" i="1" s="1"/>
  <c r="BP76" i="1"/>
  <c r="BN76" i="1"/>
  <c r="Z76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32" i="1"/>
  <c r="BN132" i="1"/>
  <c r="Z132" i="1"/>
  <c r="Z133" i="1" s="1"/>
  <c r="Y134" i="1"/>
  <c r="Y139" i="1"/>
  <c r="BP136" i="1"/>
  <c r="BN136" i="1"/>
  <c r="Z136" i="1"/>
  <c r="BP160" i="1"/>
  <c r="BN160" i="1"/>
  <c r="Z160" i="1"/>
  <c r="BP164" i="1"/>
  <c r="BN164" i="1"/>
  <c r="Z164" i="1"/>
  <c r="Y168" i="1"/>
  <c r="BP172" i="1"/>
  <c r="BN172" i="1"/>
  <c r="Z172" i="1"/>
  <c r="Z174" i="1" s="1"/>
  <c r="BP193" i="1"/>
  <c r="BN193" i="1"/>
  <c r="Z193" i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8" i="1"/>
  <c r="F9" i="1"/>
  <c r="J9" i="1"/>
  <c r="Z22" i="1"/>
  <c r="Z23" i="1" s="1"/>
  <c r="BN22" i="1"/>
  <c r="BP22" i="1"/>
  <c r="Y23" i="1"/>
  <c r="X498" i="1"/>
  <c r="Z26" i="1"/>
  <c r="Z32" i="1" s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Y59" i="1"/>
  <c r="Z53" i="1"/>
  <c r="BN53" i="1"/>
  <c r="Z55" i="1"/>
  <c r="BN55" i="1"/>
  <c r="Z57" i="1"/>
  <c r="BN57" i="1"/>
  <c r="Y58" i="1"/>
  <c r="Z64" i="1"/>
  <c r="BP62" i="1"/>
  <c r="BN62" i="1"/>
  <c r="Z62" i="1"/>
  <c r="Y71" i="1"/>
  <c r="Y70" i="1"/>
  <c r="Z78" i="1"/>
  <c r="BP74" i="1"/>
  <c r="BN74" i="1"/>
  <c r="Z74" i="1"/>
  <c r="Y78" i="1"/>
  <c r="BP82" i="1"/>
  <c r="BN82" i="1"/>
  <c r="Z82" i="1"/>
  <c r="Y84" i="1"/>
  <c r="E508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Z105" i="1" s="1"/>
  <c r="Y105" i="1"/>
  <c r="Z111" i="1"/>
  <c r="BP109" i="1"/>
  <c r="BN109" i="1"/>
  <c r="Z109" i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Z128" i="1" s="1"/>
  <c r="Y133" i="1"/>
  <c r="Y138" i="1"/>
  <c r="BP148" i="1"/>
  <c r="BN148" i="1"/>
  <c r="Z148" i="1"/>
  <c r="Z150" i="1" s="1"/>
  <c r="Y169" i="1"/>
  <c r="BP162" i="1"/>
  <c r="BN162" i="1"/>
  <c r="Z162" i="1"/>
  <c r="BP166" i="1"/>
  <c r="BN166" i="1"/>
  <c r="Z166" i="1"/>
  <c r="Y175" i="1"/>
  <c r="Y174" i="1"/>
  <c r="BP183" i="1"/>
  <c r="BN183" i="1"/>
  <c r="Z183" i="1"/>
  <c r="Z184" i="1" s="1"/>
  <c r="Y185" i="1"/>
  <c r="Y190" i="1"/>
  <c r="BP187" i="1"/>
  <c r="BN187" i="1"/>
  <c r="Z187" i="1"/>
  <c r="Z189" i="1" s="1"/>
  <c r="Y200" i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Z270" i="1" s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Y317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BP413" i="1"/>
  <c r="BN413" i="1"/>
  <c r="Z413" i="1"/>
  <c r="Y276" i="1"/>
  <c r="Y285" i="1"/>
  <c r="R508" i="1"/>
  <c r="Y294" i="1"/>
  <c r="Y359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59" i="1" l="1"/>
  <c r="Z317" i="1"/>
  <c r="Z83" i="1"/>
  <c r="X501" i="1"/>
  <c r="Z441" i="1"/>
  <c r="Z200" i="1"/>
  <c r="Z168" i="1"/>
  <c r="Z471" i="1"/>
  <c r="Z349" i="1"/>
  <c r="Z330" i="1"/>
  <c r="Z303" i="1"/>
  <c r="Z293" i="1"/>
  <c r="Z246" i="1"/>
  <c r="Z311" i="1"/>
  <c r="Z58" i="1"/>
  <c r="Z138" i="1"/>
  <c r="Z118" i="1"/>
  <c r="Z97" i="1"/>
  <c r="Z230" i="1"/>
  <c r="Z456" i="1"/>
  <c r="Z398" i="1"/>
  <c r="Z255" i="1"/>
  <c r="Z212" i="1"/>
  <c r="Y502" i="1"/>
  <c r="Y499" i="1"/>
  <c r="Z337" i="1"/>
  <c r="Z324" i="1"/>
  <c r="Z263" i="1"/>
  <c r="Y500" i="1"/>
  <c r="Y498" i="1"/>
  <c r="Z503" i="1" l="1"/>
  <c r="Y501" i="1"/>
</calcChain>
</file>

<file path=xl/sharedStrings.xml><?xml version="1.0" encoding="utf-8"?>
<sst xmlns="http://schemas.openxmlformats.org/spreadsheetml/2006/main" count="2172" uniqueCount="782">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</sst>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781</v>
      </c>
      <c r="I5" s="787"/>
      <c r="J5" s="787"/>
      <c r="K5" s="787"/>
      <c r="L5" s="787"/>
      <c r="M5" s="640"/>
      <c r="N5" s="58"/>
      <c r="P5" s="24" t="s">
        <v>10</v>
      </c>
      <c r="Q5" s="850">
        <v>45940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766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Пятница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2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0.375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468</v>
      </c>
      <c r="Y42" s="544">
        <f>IFERROR(IF(X42="",0,CEILING((X42/$H42),1)*$H42),"")</f>
        <v>468</v>
      </c>
      <c r="Z42" s="36">
        <f>IFERROR(IF(Y42=0,"",ROUNDUP(Y42/H42,0)*0.00902),"")</f>
        <v>1.0553399999999999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492.57</v>
      </c>
      <c r="BN42" s="64">
        <f>IFERROR(Y42*I42/H42,"0")</f>
        <v>492.57</v>
      </c>
      <c r="BO42" s="64">
        <f>IFERROR(1/J42*(X42/H42),"0")</f>
        <v>0.88636363636363635</v>
      </c>
      <c r="BP42" s="64">
        <f>IFERROR(1/J42*(Y42/H42),"0")</f>
        <v>0.88636363636363635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117</v>
      </c>
      <c r="Y44" s="545">
        <f>IFERROR(Y41/H41,"0")+IFERROR(Y42/H42,"0")+IFERROR(Y43/H43,"0")</f>
        <v>117</v>
      </c>
      <c r="Z44" s="545">
        <f>IFERROR(IF(Z41="",0,Z41),"0")+IFERROR(IF(Z42="",0,Z42),"0")+IFERROR(IF(Z43="",0,Z43),"0")</f>
        <v>1.0553399999999999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468</v>
      </c>
      <c r="Y45" s="545">
        <f>IFERROR(SUM(Y41:Y43),"0")</f>
        <v>468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1125</v>
      </c>
      <c r="Y57" s="544">
        <f t="shared" si="6"/>
        <v>1125</v>
      </c>
      <c r="Z57" s="36">
        <f>IFERROR(IF(Y57=0,"",ROUNDUP(Y57/H57,0)*0.00902),"")</f>
        <v>2.2549999999999999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1177.5</v>
      </c>
      <c r="BN57" s="64">
        <f t="shared" si="8"/>
        <v>1177.5</v>
      </c>
      <c r="BO57" s="64">
        <f t="shared" si="9"/>
        <v>1.893939393939394</v>
      </c>
      <c r="BP57" s="64">
        <f t="shared" si="10"/>
        <v>1.893939393939394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250</v>
      </c>
      <c r="Y58" s="545">
        <f>IFERROR(Y52/H52,"0")+IFERROR(Y53/H53,"0")+IFERROR(Y54/H54,"0")+IFERROR(Y55/H55,"0")+IFERROR(Y56/H56,"0")+IFERROR(Y57/H57,"0")</f>
        <v>250</v>
      </c>
      <c r="Z58" s="545">
        <f>IFERROR(IF(Z52="",0,Z52),"0")+IFERROR(IF(Z53="",0,Z53),"0")+IFERROR(IF(Z54="",0,Z54),"0")+IFERROR(IF(Z55="",0,Z55),"0")+IFERROR(IF(Z56="",0,Z56),"0")+IFERROR(IF(Z57="",0,Z57),"0")</f>
        <v>2.2549999999999999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1125</v>
      </c>
      <c r="Y59" s="545">
        <f>IFERROR(SUM(Y52:Y57),"0")</f>
        <v>1125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hidden="1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180</v>
      </c>
      <c r="Y89" s="544">
        <f>IFERROR(IF(X89="",0,CEILING((X89/$H89),1)*$H89),"")</f>
        <v>180</v>
      </c>
      <c r="Z89" s="36">
        <f>IFERROR(IF(Y89=0,"",ROUNDUP(Y89/H89,0)*0.00902),"")</f>
        <v>0.36080000000000001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188.39999999999998</v>
      </c>
      <c r="BN89" s="64">
        <f>IFERROR(Y89*I89/H89,"0")</f>
        <v>188.39999999999998</v>
      </c>
      <c r="BO89" s="64">
        <f>IFERROR(1/J89*(X89/H89),"0")</f>
        <v>0.30303030303030304</v>
      </c>
      <c r="BP89" s="64">
        <f>IFERROR(1/J89*(Y89/H89),"0")</f>
        <v>0.30303030303030304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40</v>
      </c>
      <c r="Y90" s="545">
        <f>IFERROR(Y87/H87,"0")+IFERROR(Y88/H88,"0")+IFERROR(Y89/H89,"0")</f>
        <v>40</v>
      </c>
      <c r="Z90" s="545">
        <f>IFERROR(IF(Z87="",0,Z87),"0")+IFERROR(IF(Z88="",0,Z88),"0")+IFERROR(IF(Z89="",0,Z89),"0")</f>
        <v>0.36080000000000001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180</v>
      </c>
      <c r="Y91" s="545">
        <f>IFERROR(SUM(Y87:Y89),"0")</f>
        <v>180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0</v>
      </c>
      <c r="Y97" s="545">
        <f>IFERROR(Y93/H93,"0")+IFERROR(Y94/H94,"0")+IFERROR(Y95/H95,"0")+IFERROR(Y96/H96,"0")</f>
        <v>0</v>
      </c>
      <c r="Z97" s="545">
        <f>IFERROR(IF(Z93="",0,Z93),"0")+IFERROR(IF(Z94="",0,Z94),"0")+IFERROR(IF(Z95="",0,Z95),"0")+IFERROR(IF(Z96="",0,Z96),"0")</f>
        <v>0</v>
      </c>
      <c r="AA97" s="546"/>
      <c r="AB97" s="546"/>
      <c r="AC97" s="546"/>
    </row>
    <row r="98" spans="1:68" hidden="1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0</v>
      </c>
      <c r="Y98" s="545">
        <f>IFERROR(SUM(Y93:Y96),"0")</f>
        <v>0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hidden="1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450</v>
      </c>
      <c r="Y103" s="544">
        <f>IFERROR(IF(X103="",0,CEILING((X103/$H103),1)*$H103),"")</f>
        <v>450</v>
      </c>
      <c r="Z103" s="36">
        <f>IFERROR(IF(Y103=0,"",ROUNDUP(Y103/H103,0)*0.00902),"")</f>
        <v>0.90200000000000002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471</v>
      </c>
      <c r="BN103" s="64">
        <f>IFERROR(Y103*I103/H103,"0")</f>
        <v>471</v>
      </c>
      <c r="BO103" s="64">
        <f>IFERROR(1/J103*(X103/H103),"0")</f>
        <v>0.75757575757575757</v>
      </c>
      <c r="BP103" s="64">
        <f>IFERROR(1/J103*(Y103/H103),"0")</f>
        <v>0.75757575757575757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100</v>
      </c>
      <c r="Y105" s="545">
        <f>IFERROR(Y101/H101,"0")+IFERROR(Y102/H102,"0")+IFERROR(Y103/H103,"0")+IFERROR(Y104/H104,"0")</f>
        <v>100</v>
      </c>
      <c r="Z105" s="545">
        <f>IFERROR(IF(Z101="",0,Z101),"0")+IFERROR(IF(Z102="",0,Z102),"0")+IFERROR(IF(Z103="",0,Z103),"0")+IFERROR(IF(Z104="",0,Z104),"0")</f>
        <v>0.90200000000000002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450</v>
      </c>
      <c r="Y106" s="545">
        <f>IFERROR(SUM(Y101:Y104),"0")</f>
        <v>450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766.80000000000007</v>
      </c>
      <c r="Y116" s="544">
        <f>IFERROR(IF(X116="",0,CEILING((X116/$H116),1)*$H116),"")</f>
        <v>766.80000000000007</v>
      </c>
      <c r="Z116" s="36">
        <f>IFERROR(IF(Y116=0,"",ROUNDUP(Y116/H116,0)*0.00651),"")</f>
        <v>1.84884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838.36800000000005</v>
      </c>
      <c r="BN116" s="64">
        <f>IFERROR(Y116*I116/H116,"0")</f>
        <v>838.36800000000005</v>
      </c>
      <c r="BO116" s="64">
        <f>IFERROR(1/J116*(X116/H116),"0")</f>
        <v>1.5604395604395607</v>
      </c>
      <c r="BP116" s="64">
        <f>IFERROR(1/J116*(Y116/H116),"0")</f>
        <v>1.5604395604395607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284</v>
      </c>
      <c r="Y118" s="545">
        <f>IFERROR(Y114/H114,"0")+IFERROR(Y115/H115,"0")+IFERROR(Y116/H116,"0")+IFERROR(Y117/H117,"0")</f>
        <v>284</v>
      </c>
      <c r="Z118" s="545">
        <f>IFERROR(IF(Z114="",0,Z114),"0")+IFERROR(IF(Z115="",0,Z115),"0")+IFERROR(IF(Z116="",0,Z116),"0")+IFERROR(IF(Z117="",0,Z117),"0")</f>
        <v>1.84884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766.80000000000007</v>
      </c>
      <c r="Y119" s="545">
        <f>IFERROR(SUM(Y114:Y117),"0")</f>
        <v>766.80000000000007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hidden="1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0</v>
      </c>
      <c r="Y159" s="544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idden="1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0</v>
      </c>
      <c r="Y168" s="545">
        <f>IFERROR(Y159/H159,"0")+IFERROR(Y160/H160,"0")+IFERROR(Y161/H161,"0")+IFERROR(Y162/H162,"0")+IFERROR(Y163/H163,"0")+IFERROR(Y164/H164,"0")+IFERROR(Y165/H165,"0")+IFERROR(Y166/H166,"0")+IFERROR(Y167/H167,"0")</f>
        <v>0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46"/>
      <c r="AB168" s="546"/>
      <c r="AC168" s="546"/>
    </row>
    <row r="169" spans="1:68" hidden="1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0</v>
      </c>
      <c r="Y169" s="545">
        <f>IFERROR(SUM(Y159:Y167),"0")</f>
        <v>0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hidden="1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120.6</v>
      </c>
      <c r="Y196" s="544">
        <f t="shared" si="16"/>
        <v>120.60000000000001</v>
      </c>
      <c r="Z196" s="36">
        <f>IFERROR(IF(Y196=0,"",ROUNDUP(Y196/H196,0)*0.00502),"")</f>
        <v>0.33634000000000003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129.30999999999997</v>
      </c>
      <c r="BN196" s="64">
        <f t="shared" si="18"/>
        <v>129.31</v>
      </c>
      <c r="BO196" s="64">
        <f t="shared" si="19"/>
        <v>0.28632478632478636</v>
      </c>
      <c r="BP196" s="64">
        <f t="shared" si="20"/>
        <v>0.28632478632478636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180</v>
      </c>
      <c r="Y198" s="544">
        <f t="shared" si="16"/>
        <v>180</v>
      </c>
      <c r="Z198" s="36">
        <f>IFERROR(IF(Y198=0,"",ROUNDUP(Y198/H198,0)*0.00502),"")</f>
        <v>0.502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190</v>
      </c>
      <c r="BN198" s="64">
        <f t="shared" si="18"/>
        <v>190</v>
      </c>
      <c r="BO198" s="64">
        <f t="shared" si="19"/>
        <v>0.42735042735042739</v>
      </c>
      <c r="BP198" s="64">
        <f t="shared" si="20"/>
        <v>0.42735042735042739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167</v>
      </c>
      <c r="Y200" s="545">
        <f>IFERROR(Y192/H192,"0")+IFERROR(Y193/H193,"0")+IFERROR(Y194/H194,"0")+IFERROR(Y195/H195,"0")+IFERROR(Y196/H196,"0")+IFERROR(Y197/H197,"0")+IFERROR(Y198/H198,"0")+IFERROR(Y199/H199,"0")</f>
        <v>167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0.83834000000000009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300.60000000000002</v>
      </c>
      <c r="Y201" s="545">
        <f>IFERROR(SUM(Y192:Y199),"0")</f>
        <v>300.60000000000002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360</v>
      </c>
      <c r="Y206" s="544">
        <f t="shared" si="21"/>
        <v>360</v>
      </c>
      <c r="Z206" s="36">
        <f t="shared" ref="Z206:Z211" si="26">IFERROR(IF(Y206=0,"",ROUNDUP(Y206/H206,0)*0.00651),"")</f>
        <v>0.97650000000000003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400.5</v>
      </c>
      <c r="BN206" s="64">
        <f t="shared" si="23"/>
        <v>400.5</v>
      </c>
      <c r="BO206" s="64">
        <f t="shared" si="24"/>
        <v>0.82417582417582425</v>
      </c>
      <c r="BP206" s="64">
        <f t="shared" si="25"/>
        <v>0.82417582417582425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220.8</v>
      </c>
      <c r="Y208" s="544">
        <f t="shared" si="21"/>
        <v>220.79999999999998</v>
      </c>
      <c r="Z208" s="36">
        <f t="shared" si="26"/>
        <v>0.59892000000000001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243.98400000000007</v>
      </c>
      <c r="BN208" s="64">
        <f t="shared" si="23"/>
        <v>243.98400000000001</v>
      </c>
      <c r="BO208" s="64">
        <f t="shared" si="24"/>
        <v>0.50549450549450559</v>
      </c>
      <c r="BP208" s="64">
        <f t="shared" si="25"/>
        <v>0.50549450549450559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242</v>
      </c>
      <c r="Y212" s="545">
        <f>IFERROR(Y203/H203,"0")+IFERROR(Y204/H204,"0")+IFERROR(Y205/H205,"0")+IFERROR(Y206/H206,"0")+IFERROR(Y207/H207,"0")+IFERROR(Y208/H208,"0")+IFERROR(Y209/H209,"0")+IFERROR(Y210/H210,"0")+IFERROR(Y211/H211,"0")</f>
        <v>242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1.57542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580.79999999999995</v>
      </c>
      <c r="Y213" s="545">
        <f>IFERROR(SUM(Y203:Y211),"0")</f>
        <v>580.79999999999995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33.659999999999997</v>
      </c>
      <c r="Y233" s="544">
        <f>IFERROR(IF(X233="",0,CEILING((X233/$H233),1)*$H233),"")</f>
        <v>33.659999999999997</v>
      </c>
      <c r="Z233" s="36">
        <f>IFERROR(IF(Y233=0,"",ROUNDUP(Y233/H233,0)*0.00502),"")</f>
        <v>8.5339999999999999E-2</v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35.36</v>
      </c>
      <c r="BN233" s="64">
        <f>IFERROR(Y233*I233/H233,"0")</f>
        <v>35.36</v>
      </c>
      <c r="BO233" s="64">
        <f>IFERROR(1/J233*(X233/H233),"0")</f>
        <v>7.2649572649572655E-2</v>
      </c>
      <c r="BP233" s="64">
        <f>IFERROR(1/J233*(Y233/H233),"0")</f>
        <v>7.2649572649572655E-2</v>
      </c>
    </row>
    <row r="234" spans="1:68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17</v>
      </c>
      <c r="Y234" s="545">
        <f>IFERROR(Y233/H233,"0")</f>
        <v>17</v>
      </c>
      <c r="Z234" s="545">
        <f>IFERROR(IF(Z233="",0,Z233),"0")</f>
        <v>8.5339999999999999E-2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33.659999999999997</v>
      </c>
      <c r="Y235" s="545">
        <f>IFERROR(SUM(Y233:Y233),"0")</f>
        <v>33.659999999999997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0</v>
      </c>
      <c r="Y303" s="545">
        <f>IFERROR(Y296/H296,"0")+IFERROR(Y297/H297,"0")+IFERROR(Y298/H298,"0")+IFERROR(Y299/H299,"0")+IFERROR(Y300/H300,"0")+IFERROR(Y301/H301,"0")+IFERROR(Y302/H302,"0")</f>
        <v>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6"/>
      <c r="AB303" s="546"/>
      <c r="AC303" s="546"/>
    </row>
    <row r="304" spans="1:68" hidden="1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0</v>
      </c>
      <c r="Y304" s="545">
        <f>IFERROR(SUM(Y296:Y302),"0")</f>
        <v>0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0</v>
      </c>
      <c r="Y317" s="545">
        <f>IFERROR(Y314/H314,"0")+IFERROR(Y315/H315,"0")+IFERROR(Y316/H316,"0")</f>
        <v>0</v>
      </c>
      <c r="Z317" s="545">
        <f>IFERROR(IF(Z314="",0,Z314),"0")+IFERROR(IF(Z315="",0,Z315),"0")+IFERROR(IF(Z316="",0,Z316),"0")</f>
        <v>0</v>
      </c>
      <c r="AA317" s="546"/>
      <c r="AB317" s="546"/>
      <c r="AC317" s="546"/>
    </row>
    <row r="318" spans="1:68" hidden="1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0</v>
      </c>
      <c r="Y318" s="545">
        <f>IFERROR(SUM(Y314:Y316),"0")</f>
        <v>0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43.35</v>
      </c>
      <c r="Y323" s="544">
        <f>IFERROR(IF(X323="",0,CEILING((X323/$H323),1)*$H323),"")</f>
        <v>43.349999999999994</v>
      </c>
      <c r="Z323" s="36">
        <f>IFERROR(IF(Y323=0,"",ROUNDUP(Y323/H323,0)*0.00651),"")</f>
        <v>0.11067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48.96</v>
      </c>
      <c r="BN323" s="64">
        <f>IFERROR(Y323*I323/H323,"0")</f>
        <v>48.96</v>
      </c>
      <c r="BO323" s="64">
        <f>IFERROR(1/J323*(X323/H323),"0")</f>
        <v>9.3406593406593408E-2</v>
      </c>
      <c r="BP323" s="64">
        <f>IFERROR(1/J323*(Y323/H323),"0")</f>
        <v>9.3406593406593408E-2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17</v>
      </c>
      <c r="Y324" s="545">
        <f>IFERROR(Y320/H320,"0")+IFERROR(Y321/H321,"0")+IFERROR(Y322/H322,"0")+IFERROR(Y323/H323,"0")</f>
        <v>17</v>
      </c>
      <c r="Z324" s="545">
        <f>IFERROR(IF(Z320="",0,Z320),"0")+IFERROR(IF(Z321="",0,Z321),"0")+IFERROR(IF(Z322="",0,Z322),"0")+IFERROR(IF(Z323="",0,Z323),"0")</f>
        <v>0.11067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43.35</v>
      </c>
      <c r="Y325" s="545">
        <f>IFERROR(SUM(Y320:Y323),"0")</f>
        <v>43.349999999999994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333.9</v>
      </c>
      <c r="Y335" s="544">
        <f>IFERROR(IF(X335="",0,CEILING((X335/$H335),1)*$H335),"")</f>
        <v>333.90000000000003</v>
      </c>
      <c r="Z335" s="36">
        <f>IFERROR(IF(Y335=0,"",ROUNDUP(Y335/H335,0)*0.00651),"")</f>
        <v>1.0350900000000001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373.96799999999996</v>
      </c>
      <c r="BN335" s="64">
        <f>IFERROR(Y335*I335/H335,"0")</f>
        <v>373.96800000000002</v>
      </c>
      <c r="BO335" s="64">
        <f>IFERROR(1/J335*(X335/H335),"0")</f>
        <v>0.87362637362637352</v>
      </c>
      <c r="BP335" s="64">
        <f>IFERROR(1/J335*(Y335/H335),"0")</f>
        <v>0.87362637362637374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525</v>
      </c>
      <c r="Y336" s="544">
        <f>IFERROR(IF(X336="",0,CEILING((X336/$H336),1)*$H336),"")</f>
        <v>525</v>
      </c>
      <c r="Z336" s="36">
        <f>IFERROR(IF(Y336=0,"",ROUNDUP(Y336/H336,0)*0.00651),"")</f>
        <v>1.6274999999999999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585</v>
      </c>
      <c r="BN336" s="64">
        <f>IFERROR(Y336*I336/H336,"0")</f>
        <v>585</v>
      </c>
      <c r="BO336" s="64">
        <f>IFERROR(1/J336*(X336/H336),"0")</f>
        <v>1.3736263736263736</v>
      </c>
      <c r="BP336" s="64">
        <f>IFERROR(1/J336*(Y336/H336),"0")</f>
        <v>1.3736263736263736</v>
      </c>
    </row>
    <row r="337" spans="1:68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409</v>
      </c>
      <c r="Y337" s="545">
        <f>IFERROR(Y334/H334,"0")+IFERROR(Y335/H335,"0")+IFERROR(Y336/H336,"0")</f>
        <v>409</v>
      </c>
      <c r="Z337" s="545">
        <f>IFERROR(IF(Z334="",0,Z334),"0")+IFERROR(IF(Z335="",0,Z335),"0")+IFERROR(IF(Z336="",0,Z336),"0")</f>
        <v>2.6625899999999998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858.9</v>
      </c>
      <c r="Y338" s="545">
        <f>IFERROR(SUM(Y334:Y336),"0")</f>
        <v>858.90000000000009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120</v>
      </c>
      <c r="Y342" s="544">
        <f t="shared" ref="Y342:Y348" si="38">IFERROR(IF(X342="",0,CEILING((X342/$H342),1)*$H342),"")</f>
        <v>120</v>
      </c>
      <c r="Z342" s="36">
        <f>IFERROR(IF(Y342=0,"",ROUNDUP(Y342/H342,0)*0.02175),"")</f>
        <v>0.17399999999999999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123.84</v>
      </c>
      <c r="BN342" s="64">
        <f t="shared" ref="BN342:BN348" si="40">IFERROR(Y342*I342/H342,"0")</f>
        <v>123.84</v>
      </c>
      <c r="BO342" s="64">
        <f t="shared" ref="BO342:BO348" si="41">IFERROR(1/J342*(X342/H342),"0")</f>
        <v>0.16666666666666666</v>
      </c>
      <c r="BP342" s="64">
        <f t="shared" ref="BP342:BP348" si="42">IFERROR(1/J342*(Y342/H342),"0")</f>
        <v>0.16666666666666666</v>
      </c>
    </row>
    <row r="343" spans="1:68" ht="27" hidden="1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135</v>
      </c>
      <c r="Y344" s="544">
        <f t="shared" si="38"/>
        <v>135</v>
      </c>
      <c r="Z344" s="36">
        <f>IFERROR(IF(Y344=0,"",ROUNDUP(Y344/H344,0)*0.02175),"")</f>
        <v>0.19574999999999998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139.32000000000002</v>
      </c>
      <c r="BN344" s="64">
        <f t="shared" si="40"/>
        <v>139.32000000000002</v>
      </c>
      <c r="BO344" s="64">
        <f t="shared" si="41"/>
        <v>0.1875</v>
      </c>
      <c r="BP344" s="64">
        <f t="shared" si="42"/>
        <v>0.1875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17</v>
      </c>
      <c r="Y349" s="545">
        <f>IFERROR(Y342/H342,"0")+IFERROR(Y343/H343,"0")+IFERROR(Y344/H344,"0")+IFERROR(Y345/H345,"0")+IFERROR(Y346/H346,"0")+IFERROR(Y347/H347,"0")+IFERROR(Y348/H348,"0")</f>
        <v>17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0.36974999999999997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255</v>
      </c>
      <c r="Y350" s="545">
        <f>IFERROR(SUM(Y342:Y348),"0")</f>
        <v>255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75</v>
      </c>
      <c r="Y352" s="544">
        <f>IFERROR(IF(X352="",0,CEILING((X352/$H352),1)*$H352),"")</f>
        <v>75</v>
      </c>
      <c r="Z352" s="36">
        <f>IFERROR(IF(Y352=0,"",ROUNDUP(Y352/H352,0)*0.02175),"")</f>
        <v>0.10874999999999999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77.400000000000006</v>
      </c>
      <c r="BN352" s="64">
        <f>IFERROR(Y352*I352/H352,"0")</f>
        <v>77.400000000000006</v>
      </c>
      <c r="BO352" s="64">
        <f>IFERROR(1/J352*(X352/H352),"0")</f>
        <v>0.10416666666666666</v>
      </c>
      <c r="BP352" s="64">
        <f>IFERROR(1/J352*(Y352/H352),"0")</f>
        <v>0.10416666666666666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5</v>
      </c>
      <c r="Y354" s="545">
        <f>IFERROR(Y352/H352,"0")+IFERROR(Y353/H353,"0")</f>
        <v>5</v>
      </c>
      <c r="Z354" s="545">
        <f>IFERROR(IF(Z352="",0,Z352),"0")+IFERROR(IF(Z353="",0,Z353),"0")</f>
        <v>0.10874999999999999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75</v>
      </c>
      <c r="Y355" s="545">
        <f>IFERROR(SUM(Y352:Y353),"0")</f>
        <v>75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hidden="1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0</v>
      </c>
      <c r="Y362" s="544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0</v>
      </c>
      <c r="Y363" s="545">
        <f>IFERROR(Y362/H362,"0")</f>
        <v>0</v>
      </c>
      <c r="Z363" s="545">
        <f>IFERROR(IF(Z362="",0,Z362),"0")</f>
        <v>0</v>
      </c>
      <c r="AA363" s="546"/>
      <c r="AB363" s="546"/>
      <c r="AC363" s="546"/>
    </row>
    <row r="364" spans="1:68" hidden="1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0</v>
      </c>
      <c r="Y364" s="545">
        <f>IFERROR(SUM(Y362:Y362),"0")</f>
        <v>0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hidden="1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idden="1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hidden="1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0</v>
      </c>
      <c r="Y399" s="545">
        <f>IFERROR(SUM(Y388:Y397),"0")</f>
        <v>0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3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idden="1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0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0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</v>
      </c>
      <c r="AA441" s="546"/>
      <c r="AB441" s="546"/>
      <c r="AC441" s="546"/>
    </row>
    <row r="442" spans="1:68" hidden="1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0</v>
      </c>
      <c r="Y442" s="545">
        <f>IFERROR(SUM(Y430:Y440),"0")</f>
        <v>0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hidden="1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hidden="1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hidden="1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5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0</v>
      </c>
      <c r="BN450" s="64">
        <f t="shared" ref="BN450:BN455" si="57">IFERROR(Y450*I450/H450,"0")</f>
        <v>0</v>
      </c>
      <c r="BO450" s="64">
        <f t="shared" ref="BO450:BO455" si="58">IFERROR(1/J450*(X450/H450),"0")</f>
        <v>0</v>
      </c>
      <c r="BP450" s="64">
        <f t="shared" ref="BP450:BP455" si="59">IFERROR(1/J450*(Y450/H450),"0")</f>
        <v>0</v>
      </c>
    </row>
    <row r="451" spans="1:68" ht="27" hidden="1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hidden="1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5"/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0</v>
      </c>
      <c r="BN452" s="64">
        <f t="shared" si="57"/>
        <v>0</v>
      </c>
      <c r="BO452" s="64">
        <f t="shared" si="58"/>
        <v>0</v>
      </c>
      <c r="BP452" s="64">
        <f t="shared" si="59"/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idden="1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0</v>
      </c>
      <c r="Y456" s="545">
        <f>IFERROR(Y450/H450,"0")+IFERROR(Y451/H451,"0")+IFERROR(Y452/H452,"0")+IFERROR(Y453/H453,"0")+IFERROR(Y454/H454,"0")+IFERROR(Y455/H455,"0")</f>
        <v>0</v>
      </c>
      <c r="Z456" s="545">
        <f>IFERROR(IF(Z450="",0,Z450),"0")+IFERROR(IF(Z451="",0,Z451),"0")+IFERROR(IF(Z452="",0,Z452),"0")+IFERROR(IF(Z453="",0,Z453),"0")+IFERROR(IF(Z454="",0,Z454),"0")+IFERROR(IF(Z455="",0,Z455),"0")</f>
        <v>0</v>
      </c>
      <c r="AA456" s="546"/>
      <c r="AB456" s="546"/>
      <c r="AC456" s="546"/>
    </row>
    <row r="457" spans="1:68" hidden="1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0</v>
      </c>
      <c r="Y457" s="545">
        <f>IFERROR(SUM(Y450:Y455),"0")</f>
        <v>0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hidden="1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5137.1099999999997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5137.1099999999997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5515.4799999999987</v>
      </c>
      <c r="Y499" s="545">
        <f>IFERROR(SUM(BN22:BN495),"0")</f>
        <v>5515.4799999999987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11</v>
      </c>
      <c r="Y500" s="38">
        <f>ROUNDUP(SUM(BP22:BP495),0)</f>
        <v>11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5790.4799999999987</v>
      </c>
      <c r="Y501" s="545">
        <f>GrossWeightTotalR+PalletQtyTotalR*25</f>
        <v>5790.4799999999987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1665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1665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12.172840000000001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468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1125</v>
      </c>
      <c r="E508" s="46">
        <f>IFERROR(Y87*1,"0")+IFERROR(Y88*1,"0")+IFERROR(Y89*1,"0")+IFERROR(Y93*1,"0")+IFERROR(Y94*1,"0")+IFERROR(Y95*1,"0")+IFERROR(Y96*1,"0")</f>
        <v>180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1216.8000000000002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881.4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33.659999999999997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43.349999999999994</v>
      </c>
      <c r="S508" s="46">
        <f>IFERROR(Y334*1,"0")+IFERROR(Y335*1,"0")+IFERROR(Y336*1,"0")</f>
        <v>858.90000000000009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330</v>
      </c>
      <c r="U508" s="46">
        <f>IFERROR(Y367*1,"0")+IFERROR(Y368*1,"0")+IFERROR(Y369*1,"0")+IFERROR(Y373*1,"0")+IFERROR(Y377*1,"0")+IFERROR(Y378*1,"0")+IFERROR(Y382*1,"0")</f>
        <v>0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0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5,00"/>
        <filter val="1 665,00"/>
        <filter val="100,00"/>
        <filter val="11"/>
        <filter val="117,00"/>
        <filter val="120,00"/>
        <filter val="120,60"/>
        <filter val="135,00"/>
        <filter val="167,00"/>
        <filter val="17,00"/>
        <filter val="180,00"/>
        <filter val="220,80"/>
        <filter val="242,00"/>
        <filter val="250,00"/>
        <filter val="255,00"/>
        <filter val="284,00"/>
        <filter val="300,60"/>
        <filter val="33,66"/>
        <filter val="333,90"/>
        <filter val="360,00"/>
        <filter val="40,00"/>
        <filter val="409,00"/>
        <filter val="43,35"/>
        <filter val="450,00"/>
        <filter val="468,00"/>
        <filter val="5 137,11"/>
        <filter val="5 515,48"/>
        <filter val="5 790,48"/>
        <filter val="5,00"/>
        <filter val="525,00"/>
        <filter val="580,80"/>
        <filter val="75,00"/>
        <filter val="766,80"/>
        <filter val="858,9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