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110E492-FE74-4AAA-A467-F440C5CC28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BP401" i="1" s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X364" i="1"/>
  <c r="X363" i="1"/>
  <c r="BO362" i="1"/>
  <c r="BM362" i="1"/>
  <c r="Y362" i="1"/>
  <c r="Y364" i="1" s="1"/>
  <c r="X360" i="1"/>
  <c r="X359" i="1"/>
  <c r="BO358" i="1"/>
  <c r="BM358" i="1"/>
  <c r="Y358" i="1"/>
  <c r="P358" i="1"/>
  <c r="BO357" i="1"/>
  <c r="BM357" i="1"/>
  <c r="Y357" i="1"/>
  <c r="BP357" i="1" s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BP306" i="1" s="1"/>
  <c r="P306" i="1"/>
  <c r="X304" i="1"/>
  <c r="X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BP296" i="1" s="1"/>
  <c r="P296" i="1"/>
  <c r="X294" i="1"/>
  <c r="X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8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8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X123" i="1"/>
  <c r="X122" i="1"/>
  <c r="BO121" i="1"/>
  <c r="BM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Y90" i="1" s="1"/>
  <c r="P87" i="1"/>
  <c r="X84" i="1"/>
  <c r="X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N29" i="1"/>
  <c r="BM29" i="1"/>
  <c r="Z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0" i="1" s="1"/>
  <c r="BM22" i="1"/>
  <c r="Y22" i="1"/>
  <c r="B508" i="1" s="1"/>
  <c r="P22" i="1"/>
  <c r="H10" i="1"/>
  <c r="A9" i="1"/>
  <c r="F10" i="1" s="1"/>
  <c r="D7" i="1"/>
  <c r="Q6" i="1"/>
  <c r="P2" i="1"/>
  <c r="Z47" i="1" l="1"/>
  <c r="Z48" i="1" s="1"/>
  <c r="BN47" i="1"/>
  <c r="BP47" i="1"/>
  <c r="Y48" i="1"/>
  <c r="Z52" i="1"/>
  <c r="BN52" i="1"/>
  <c r="Z68" i="1"/>
  <c r="BN68" i="1"/>
  <c r="Z87" i="1"/>
  <c r="BN87" i="1"/>
  <c r="BP87" i="1"/>
  <c r="Z94" i="1"/>
  <c r="BN94" i="1"/>
  <c r="Z109" i="1"/>
  <c r="BN109" i="1"/>
  <c r="Z132" i="1"/>
  <c r="BN132" i="1"/>
  <c r="Z160" i="1"/>
  <c r="BN160" i="1"/>
  <c r="Z172" i="1"/>
  <c r="BN172" i="1"/>
  <c r="Z195" i="1"/>
  <c r="BN195" i="1"/>
  <c r="Z205" i="1"/>
  <c r="BN205" i="1"/>
  <c r="Z215" i="1"/>
  <c r="BN215" i="1"/>
  <c r="Z237" i="1"/>
  <c r="Z238" i="1" s="1"/>
  <c r="BN237" i="1"/>
  <c r="BP237" i="1"/>
  <c r="Y238" i="1"/>
  <c r="Z241" i="1"/>
  <c r="BN241" i="1"/>
  <c r="Z242" i="1"/>
  <c r="BN242" i="1"/>
  <c r="Z267" i="1"/>
  <c r="BN267" i="1"/>
  <c r="Z296" i="1"/>
  <c r="BN296" i="1"/>
  <c r="Z306" i="1"/>
  <c r="BN306" i="1"/>
  <c r="Z316" i="1"/>
  <c r="BN316" i="1"/>
  <c r="Z343" i="1"/>
  <c r="BN343" i="1"/>
  <c r="Z357" i="1"/>
  <c r="BN357" i="1"/>
  <c r="Z362" i="1"/>
  <c r="Z363" i="1" s="1"/>
  <c r="BN362" i="1"/>
  <c r="BP362" i="1"/>
  <c r="Y363" i="1"/>
  <c r="Z367" i="1"/>
  <c r="Z370" i="1" s="1"/>
  <c r="BN367" i="1"/>
  <c r="Z391" i="1"/>
  <c r="BN391" i="1"/>
  <c r="Z401" i="1"/>
  <c r="BN401" i="1"/>
  <c r="Z439" i="1"/>
  <c r="BN439" i="1"/>
  <c r="Z455" i="1"/>
  <c r="BN455" i="1"/>
  <c r="BP292" i="1"/>
  <c r="BN292" i="1"/>
  <c r="Z292" i="1"/>
  <c r="BP302" i="1"/>
  <c r="BN302" i="1"/>
  <c r="Z302" i="1"/>
  <c r="BP314" i="1"/>
  <c r="BN314" i="1"/>
  <c r="Z314" i="1"/>
  <c r="BP335" i="1"/>
  <c r="BN335" i="1"/>
  <c r="Z335" i="1"/>
  <c r="BP353" i="1"/>
  <c r="BN353" i="1"/>
  <c r="Z353" i="1"/>
  <c r="BP389" i="1"/>
  <c r="BN389" i="1"/>
  <c r="Z389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7" i="1"/>
  <c r="BN437" i="1"/>
  <c r="Z437" i="1"/>
  <c r="BP453" i="1"/>
  <c r="BN453" i="1"/>
  <c r="Z453" i="1"/>
  <c r="BP469" i="1"/>
  <c r="BN469" i="1"/>
  <c r="Z469" i="1"/>
  <c r="BP490" i="1"/>
  <c r="BN490" i="1"/>
  <c r="Z490" i="1"/>
  <c r="X499" i="1"/>
  <c r="X501" i="1" s="1"/>
  <c r="X502" i="1"/>
  <c r="Z27" i="1"/>
  <c r="BN27" i="1"/>
  <c r="Z31" i="1"/>
  <c r="BN31" i="1"/>
  <c r="Z43" i="1"/>
  <c r="BN43" i="1"/>
  <c r="Z54" i="1"/>
  <c r="BN54" i="1"/>
  <c r="Z62" i="1"/>
  <c r="BN62" i="1"/>
  <c r="Y70" i="1"/>
  <c r="Z74" i="1"/>
  <c r="BN74" i="1"/>
  <c r="Z82" i="1"/>
  <c r="BN82" i="1"/>
  <c r="Z89" i="1"/>
  <c r="BN89" i="1"/>
  <c r="Z96" i="1"/>
  <c r="BN96" i="1"/>
  <c r="Z103" i="1"/>
  <c r="BN103" i="1"/>
  <c r="Z115" i="1"/>
  <c r="BN115" i="1"/>
  <c r="Z121" i="1"/>
  <c r="Z122" i="1" s="1"/>
  <c r="BN121" i="1"/>
  <c r="BP121" i="1"/>
  <c r="Y122" i="1"/>
  <c r="Z126" i="1"/>
  <c r="BN126" i="1"/>
  <c r="Z136" i="1"/>
  <c r="BN136" i="1"/>
  <c r="BP136" i="1"/>
  <c r="Z148" i="1"/>
  <c r="BN148" i="1"/>
  <c r="Z162" i="1"/>
  <c r="BN162" i="1"/>
  <c r="Z166" i="1"/>
  <c r="BN166" i="1"/>
  <c r="Z183" i="1"/>
  <c r="BN183" i="1"/>
  <c r="Y189" i="1"/>
  <c r="Z193" i="1"/>
  <c r="BN193" i="1"/>
  <c r="Z197" i="1"/>
  <c r="BN197" i="1"/>
  <c r="Z203" i="1"/>
  <c r="BN203" i="1"/>
  <c r="Z207" i="1"/>
  <c r="BN207" i="1"/>
  <c r="Z211" i="1"/>
  <c r="BN211" i="1"/>
  <c r="Y217" i="1"/>
  <c r="Z222" i="1"/>
  <c r="BN222" i="1"/>
  <c r="Z227" i="1"/>
  <c r="BN227" i="1"/>
  <c r="Y246" i="1"/>
  <c r="Z244" i="1"/>
  <c r="BN244" i="1"/>
  <c r="Z253" i="1"/>
  <c r="BN253" i="1"/>
  <c r="Z261" i="1"/>
  <c r="BN261" i="1"/>
  <c r="Z262" i="1"/>
  <c r="BN262" i="1"/>
  <c r="Z269" i="1"/>
  <c r="BN269" i="1"/>
  <c r="BP288" i="1"/>
  <c r="BN288" i="1"/>
  <c r="Z288" i="1"/>
  <c r="BP298" i="1"/>
  <c r="BN298" i="1"/>
  <c r="Z298" i="1"/>
  <c r="BP308" i="1"/>
  <c r="BN308" i="1"/>
  <c r="Z308" i="1"/>
  <c r="BP322" i="1"/>
  <c r="BN322" i="1"/>
  <c r="Z322" i="1"/>
  <c r="BP345" i="1"/>
  <c r="BN345" i="1"/>
  <c r="Z345" i="1"/>
  <c r="BP369" i="1"/>
  <c r="BN369" i="1"/>
  <c r="Z369" i="1"/>
  <c r="BP393" i="1"/>
  <c r="BN393" i="1"/>
  <c r="Z393" i="1"/>
  <c r="BP412" i="1"/>
  <c r="BN412" i="1"/>
  <c r="Z412" i="1"/>
  <c r="BP433" i="1"/>
  <c r="BN433" i="1"/>
  <c r="Z433" i="1"/>
  <c r="BP445" i="1"/>
  <c r="BN445" i="1"/>
  <c r="Z445" i="1"/>
  <c r="Y463" i="1"/>
  <c r="BP459" i="1"/>
  <c r="BN459" i="1"/>
  <c r="Z459" i="1"/>
  <c r="BP476" i="1"/>
  <c r="BN476" i="1"/>
  <c r="Z476" i="1"/>
  <c r="Y304" i="1"/>
  <c r="Y359" i="1"/>
  <c r="Y379" i="1"/>
  <c r="Y482" i="1"/>
  <c r="H9" i="1"/>
  <c r="A10" i="1"/>
  <c r="Y24" i="1"/>
  <c r="Y32" i="1"/>
  <c r="Y44" i="1"/>
  <c r="Y59" i="1"/>
  <c r="Y65" i="1"/>
  <c r="Y71" i="1"/>
  <c r="Y78" i="1"/>
  <c r="BP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7" i="1"/>
  <c r="BN127" i="1"/>
  <c r="Z127" i="1"/>
  <c r="Z128" i="1" s="1"/>
  <c r="Y129" i="1"/>
  <c r="Y134" i="1"/>
  <c r="BP131" i="1"/>
  <c r="BN131" i="1"/>
  <c r="Z131" i="1"/>
  <c r="Z133" i="1" s="1"/>
  <c r="BP143" i="1"/>
  <c r="BN143" i="1"/>
  <c r="Z143" i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08" i="1"/>
  <c r="Y185" i="1"/>
  <c r="BP182" i="1"/>
  <c r="BN182" i="1"/>
  <c r="Z182" i="1"/>
  <c r="Z184" i="1" s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Y354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BN42" i="1"/>
  <c r="Y45" i="1"/>
  <c r="D508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BN73" i="1"/>
  <c r="BP75" i="1"/>
  <c r="BN75" i="1"/>
  <c r="Z75" i="1"/>
  <c r="Y83" i="1"/>
  <c r="Z90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BP116" i="1"/>
  <c r="BN116" i="1"/>
  <c r="Z116" i="1"/>
  <c r="Y133" i="1"/>
  <c r="BP137" i="1"/>
  <c r="BN137" i="1"/>
  <c r="Z137" i="1"/>
  <c r="Z138" i="1" s="1"/>
  <c r="Y139" i="1"/>
  <c r="H508" i="1"/>
  <c r="Y144" i="1"/>
  <c r="BP142" i="1"/>
  <c r="BN142" i="1"/>
  <c r="Z142" i="1"/>
  <c r="Z144" i="1" s="1"/>
  <c r="BP149" i="1"/>
  <c r="BN149" i="1"/>
  <c r="Z149" i="1"/>
  <c r="Y151" i="1"/>
  <c r="I508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Y184" i="1"/>
  <c r="BP188" i="1"/>
  <c r="BN188" i="1"/>
  <c r="Z188" i="1"/>
  <c r="Z189" i="1" s="1"/>
  <c r="Y190" i="1"/>
  <c r="Y201" i="1"/>
  <c r="BP192" i="1"/>
  <c r="BN192" i="1"/>
  <c r="Z192" i="1"/>
  <c r="Z200" i="1" s="1"/>
  <c r="BP196" i="1"/>
  <c r="BN196" i="1"/>
  <c r="Z196" i="1"/>
  <c r="Y200" i="1"/>
  <c r="BP204" i="1"/>
  <c r="BN204" i="1"/>
  <c r="Z204" i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BP268" i="1"/>
  <c r="BN268" i="1"/>
  <c r="Z268" i="1"/>
  <c r="O508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Z317" i="1" s="1"/>
  <c r="Y317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E508" i="1"/>
  <c r="Y91" i="1"/>
  <c r="G508" i="1"/>
  <c r="Y128" i="1"/>
  <c r="Y213" i="1"/>
  <c r="BP208" i="1"/>
  <c r="BN208" i="1"/>
  <c r="Z208" i="1"/>
  <c r="Y212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BP252" i="1"/>
  <c r="BN252" i="1"/>
  <c r="Z252" i="1"/>
  <c r="BP260" i="1"/>
  <c r="BN260" i="1"/>
  <c r="Z260" i="1"/>
  <c r="Y271" i="1"/>
  <c r="BP289" i="1"/>
  <c r="BN289" i="1"/>
  <c r="Z289" i="1"/>
  <c r="Y293" i="1"/>
  <c r="BP297" i="1"/>
  <c r="BN297" i="1"/>
  <c r="Z297" i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8" i="1"/>
  <c r="Y349" i="1"/>
  <c r="BP342" i="1"/>
  <c r="BN342" i="1"/>
  <c r="Z342" i="1"/>
  <c r="BP346" i="1"/>
  <c r="BN346" i="1"/>
  <c r="Z346" i="1"/>
  <c r="BP358" i="1"/>
  <c r="BN358" i="1"/>
  <c r="Z358" i="1"/>
  <c r="Y360" i="1"/>
  <c r="BP368" i="1"/>
  <c r="BN368" i="1"/>
  <c r="Z368" i="1"/>
  <c r="Y276" i="1"/>
  <c r="Y285" i="1"/>
  <c r="R508" i="1"/>
  <c r="Y294" i="1"/>
  <c r="U508" i="1"/>
  <c r="Y371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68" i="1"/>
  <c r="BN468" i="1"/>
  <c r="Z468" i="1"/>
  <c r="Y472" i="1"/>
  <c r="BP475" i="1"/>
  <c r="BN475" i="1"/>
  <c r="Z475" i="1"/>
  <c r="AA508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BP460" i="1"/>
  <c r="BN460" i="1"/>
  <c r="Z460" i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311" i="1" l="1"/>
  <c r="Z462" i="1"/>
  <c r="Z447" i="1"/>
  <c r="Z359" i="1"/>
  <c r="Z349" i="1"/>
  <c r="Z324" i="1"/>
  <c r="Z303" i="1"/>
  <c r="Z293" i="1"/>
  <c r="Z246" i="1"/>
  <c r="Z403" i="1"/>
  <c r="Z270" i="1"/>
  <c r="Z174" i="1"/>
  <c r="Z58" i="1"/>
  <c r="Z44" i="1"/>
  <c r="Z354" i="1"/>
  <c r="Z441" i="1"/>
  <c r="Z212" i="1"/>
  <c r="Z337" i="1"/>
  <c r="Z105" i="1"/>
  <c r="Z471" i="1"/>
  <c r="Z168" i="1"/>
  <c r="Z150" i="1"/>
  <c r="Z456" i="1"/>
  <c r="Z263" i="1"/>
  <c r="Z78" i="1"/>
  <c r="Y500" i="1"/>
  <c r="Y498" i="1"/>
  <c r="Z398" i="1"/>
  <c r="Z230" i="1"/>
  <c r="Z415" i="1"/>
  <c r="Z255" i="1"/>
  <c r="Z111" i="1"/>
  <c r="Z70" i="1"/>
  <c r="Z32" i="1"/>
  <c r="Y502" i="1"/>
  <c r="Y499" i="1"/>
  <c r="Y501" i="1" s="1"/>
  <c r="Z118" i="1"/>
  <c r="Z97" i="1"/>
  <c r="Z503" i="1" l="1"/>
</calcChain>
</file>

<file path=xl/sharedStrings.xml><?xml version="1.0" encoding="utf-8"?>
<sst xmlns="http://schemas.openxmlformats.org/spreadsheetml/2006/main" count="2192" uniqueCount="799">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</sst>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3" t="s">
        <v>0</v>
      </c>
      <c r="E1" s="587"/>
      <c r="F1" s="587"/>
      <c r="G1" s="12" t="s">
        <v>1</v>
      </c>
      <c r="H1" s="633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10"/>
      <c r="C5" s="611"/>
      <c r="D5" s="639"/>
      <c r="E5" s="640"/>
      <c r="F5" s="830" t="s">
        <v>9</v>
      </c>
      <c r="G5" s="611"/>
      <c r="H5" s="639" t="s">
        <v>798</v>
      </c>
      <c r="I5" s="787"/>
      <c r="J5" s="787"/>
      <c r="K5" s="787"/>
      <c r="L5" s="787"/>
      <c r="M5" s="640"/>
      <c r="N5" s="58"/>
      <c r="P5" s="24" t="s">
        <v>10</v>
      </c>
      <c r="Q5" s="850">
        <v>45941</v>
      </c>
      <c r="R5" s="663"/>
      <c r="T5" s="717" t="s">
        <v>11</v>
      </c>
      <c r="U5" s="718"/>
      <c r="V5" s="720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10"/>
      <c r="C6" s="611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Суббота</v>
      </c>
      <c r="R6" s="552"/>
      <c r="T6" s="725" t="s">
        <v>16</v>
      </c>
      <c r="U6" s="718"/>
      <c r="V6" s="772" t="s">
        <v>17</v>
      </c>
      <c r="W6" s="5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2" t="str">
        <f>IFERROR(VLOOKUP(DeliveryAddress,Table,3,0),1)</f>
        <v>4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7"/>
      <c r="U7" s="718"/>
      <c r="V7" s="773"/>
      <c r="W7" s="774"/>
      <c r="AB7" s="51"/>
      <c r="AC7" s="51"/>
      <c r="AD7" s="51"/>
      <c r="AE7" s="51"/>
    </row>
    <row r="8" spans="1:32" s="537" customFormat="1" ht="25.5" customHeight="1" x14ac:dyDescent="0.2">
      <c r="A8" s="870" t="s">
        <v>18</v>
      </c>
      <c r="B8" s="561"/>
      <c r="C8" s="562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73">
        <v>0.45833333333333331</v>
      </c>
      <c r="R8" s="614"/>
      <c r="T8" s="557"/>
      <c r="U8" s="718"/>
      <c r="V8" s="773"/>
      <c r="W8" s="774"/>
      <c r="AB8" s="51"/>
      <c r="AC8" s="51"/>
      <c r="AD8" s="51"/>
      <c r="AE8" s="51"/>
    </row>
    <row r="9" spans="1:32" s="53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8"/>
      <c r="E9" s="559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574"/>
      <c r="R9" s="575"/>
      <c r="T9" s="557"/>
      <c r="U9" s="718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8"/>
      <c r="E10" s="559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4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26"/>
      <c r="R10" s="727"/>
      <c r="U10" s="24" t="s">
        <v>22</v>
      </c>
      <c r="V10" s="566" t="s">
        <v>23</v>
      </c>
      <c r="W10" s="5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34" t="s">
        <v>27</v>
      </c>
      <c r="W11" s="575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7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73"/>
      <c r="R12" s="614"/>
      <c r="S12" s="23"/>
      <c r="U12" s="24"/>
      <c r="V12" s="587"/>
      <c r="W12" s="557"/>
      <c r="AB12" s="51"/>
      <c r="AC12" s="51"/>
      <c r="AD12" s="51"/>
      <c r="AE12" s="51"/>
    </row>
    <row r="13" spans="1:32" s="537" customFormat="1" ht="23.25" customHeight="1" x14ac:dyDescent="0.2">
      <c r="A13" s="707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34"/>
      <c r="R13" s="5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7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8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0" t="s">
        <v>34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84" t="s">
        <v>37</v>
      </c>
      <c r="D17" s="569" t="s">
        <v>38</v>
      </c>
      <c r="E17" s="649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8"/>
      <c r="R17" s="648"/>
      <c r="S17" s="648"/>
      <c r="T17" s="649"/>
      <c r="U17" s="867" t="s">
        <v>50</v>
      </c>
      <c r="V17" s="611"/>
      <c r="W17" s="569" t="s">
        <v>51</v>
      </c>
      <c r="X17" s="569" t="s">
        <v>52</v>
      </c>
      <c r="Y17" s="868" t="s">
        <v>53</v>
      </c>
      <c r="Z17" s="769" t="s">
        <v>54</v>
      </c>
      <c r="AA17" s="761" t="s">
        <v>55</v>
      </c>
      <c r="AB17" s="761" t="s">
        <v>56</v>
      </c>
      <c r="AC17" s="761" t="s">
        <v>57</v>
      </c>
      <c r="AD17" s="761" t="s">
        <v>58</v>
      </c>
      <c r="AE17" s="825"/>
      <c r="AF17" s="826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50"/>
      <c r="E18" s="652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50"/>
      <c r="Q18" s="651"/>
      <c r="R18" s="651"/>
      <c r="S18" s="651"/>
      <c r="T18" s="652"/>
      <c r="U18" s="67" t="s">
        <v>60</v>
      </c>
      <c r="V18" s="67" t="s">
        <v>61</v>
      </c>
      <c r="W18" s="570"/>
      <c r="X18" s="570"/>
      <c r="Y18" s="869"/>
      <c r="Z18" s="770"/>
      <c r="AA18" s="762"/>
      <c r="AB18" s="762"/>
      <c r="AC18" s="762"/>
      <c r="AD18" s="827"/>
      <c r="AE18" s="828"/>
      <c r="AF18" s="829"/>
      <c r="AG18" s="66"/>
      <c r="BD18" s="65"/>
    </row>
    <row r="19" spans="1:68" ht="27.75" hidden="1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hidden="1" customHeight="1" x14ac:dyDescent="0.25">
      <c r="A20" s="56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2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73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73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2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73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73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2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73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73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05" t="s">
        <v>100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48"/>
      <c r="AB38" s="48"/>
      <c r="AC38" s="48"/>
    </row>
    <row r="39" spans="1:68" ht="16.5" hidden="1" customHeight="1" x14ac:dyDescent="0.25">
      <c r="A39" s="56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100</v>
      </c>
      <c r="Y41" s="54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2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73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9.2592592592592595</v>
      </c>
      <c r="Y44" s="545">
        <f>IFERROR(Y41/H41,"0")+IFERROR(Y42/H42,"0")+IFERROR(Y43/H43,"0")</f>
        <v>10</v>
      </c>
      <c r="Z44" s="545">
        <f>IFERROR(IF(Z41="",0,Z41),"0")+IFERROR(IF(Z42="",0,Z42),"0")+IFERROR(IF(Z43="",0,Z43),"0")</f>
        <v>0.1898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73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100</v>
      </c>
      <c r="Y45" s="545">
        <f>IFERROR(SUM(Y41:Y43),"0")</f>
        <v>108</v>
      </c>
      <c r="Z45" s="37"/>
      <c r="AA45" s="546"/>
      <c r="AB45" s="546"/>
      <c r="AC45" s="546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2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73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73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6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5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30</v>
      </c>
      <c r="Y53" s="544">
        <f t="shared" si="6"/>
        <v>32.400000000000006</v>
      </c>
      <c r="Z53" s="36">
        <f>IFERROR(IF(Y53=0,"",ROUNDUP(Y53/H53,0)*0.01898),"")</f>
        <v>5.6940000000000004E-2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31.208333333333329</v>
      </c>
      <c r="BN53" s="64">
        <f t="shared" si="8"/>
        <v>33.705000000000005</v>
      </c>
      <c r="BO53" s="64">
        <f t="shared" si="9"/>
        <v>4.3402777777777776E-2</v>
      </c>
      <c r="BP53" s="64">
        <f t="shared" si="10"/>
        <v>4.6875000000000007E-2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2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73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2.7777777777777777</v>
      </c>
      <c r="Y58" s="545">
        <f>IFERROR(Y52/H52,"0")+IFERROR(Y53/H53,"0")+IFERROR(Y54/H54,"0")+IFERROR(Y55/H55,"0")+IFERROR(Y56/H56,"0")+IFERROR(Y57/H57,"0")</f>
        <v>3.0000000000000004</v>
      </c>
      <c r="Z58" s="545">
        <f>IFERROR(IF(Z52="",0,Z52),"0")+IFERROR(IF(Z53="",0,Z53),"0")+IFERROR(IF(Z54="",0,Z54),"0")+IFERROR(IF(Z55="",0,Z55),"0")+IFERROR(IF(Z56="",0,Z56),"0")+IFERROR(IF(Z57="",0,Z57),"0")</f>
        <v>5.6940000000000004E-2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73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30</v>
      </c>
      <c r="Y59" s="545">
        <f>IFERROR(SUM(Y52:Y57),"0")</f>
        <v>32.400000000000006</v>
      </c>
      <c r="Z59" s="37"/>
      <c r="AA59" s="546"/>
      <c r="AB59" s="546"/>
      <c r="AC59" s="546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72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73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0</v>
      </c>
      <c r="Y64" s="545">
        <f>IFERROR(Y61/H61,"0")+IFERROR(Y62/H62,"0")+IFERROR(Y63/H63,"0")</f>
        <v>0</v>
      </c>
      <c r="Z64" s="545">
        <f>IFERROR(IF(Z61="",0,Z61),"0")+IFERROR(IF(Z62="",0,Z62),"0")+IFERROR(IF(Z63="",0,Z63),"0")</f>
        <v>0</v>
      </c>
      <c r="AA64" s="546"/>
      <c r="AB64" s="546"/>
      <c r="AC64" s="546"/>
    </row>
    <row r="65" spans="1:68" hidden="1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73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0</v>
      </c>
      <c r="Y65" s="545">
        <f>IFERROR(SUM(Y61:Y63),"0")</f>
        <v>0</v>
      </c>
      <c r="Z65" s="37"/>
      <c r="AA65" s="546"/>
      <c r="AB65" s="546"/>
      <c r="AC65" s="546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72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73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73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72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73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73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72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73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hidden="1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73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hidden="1" customHeight="1" x14ac:dyDescent="0.25">
      <c r="A85" s="56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3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100</v>
      </c>
      <c r="Y87" s="544">
        <f>IFERROR(IF(X87="",0,CEILING((X87/$H87),1)*$H87),"")</f>
        <v>108</v>
      </c>
      <c r="Z87" s="36">
        <f>IFERROR(IF(Y87=0,"",ROUNDUP(Y87/H87,0)*0.01898),"")</f>
        <v>0.1898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104.02777777777777</v>
      </c>
      <c r="BN87" s="64">
        <f>IFERROR(Y87*I87/H87,"0")</f>
        <v>112.34999999999998</v>
      </c>
      <c r="BO87" s="64">
        <f>IFERROR(1/J87*(X87/H87),"0")</f>
        <v>0.14467592592592593</v>
      </c>
      <c r="BP87" s="64">
        <f>IFERROR(1/J87*(Y87/H87),"0")</f>
        <v>0.15625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2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73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9.2592592592592595</v>
      </c>
      <c r="Y90" s="545">
        <f>IFERROR(Y87/H87,"0")+IFERROR(Y88/H88,"0")+IFERROR(Y89/H89,"0")</f>
        <v>10</v>
      </c>
      <c r="Z90" s="545">
        <f>IFERROR(IF(Z87="",0,Z87),"0")+IFERROR(IF(Z88="",0,Z88),"0")+IFERROR(IF(Z89="",0,Z89),"0")</f>
        <v>0.1898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73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100</v>
      </c>
      <c r="Y91" s="545">
        <f>IFERROR(SUM(Y87:Y89),"0")</f>
        <v>108</v>
      </c>
      <c r="Z91" s="37"/>
      <c r="AA91" s="546"/>
      <c r="AB91" s="546"/>
      <c r="AC91" s="546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85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50</v>
      </c>
      <c r="Y93" s="544">
        <f>IFERROR(IF(X93="",0,CEILING((X93/$H93),1)*$H93),"")</f>
        <v>56.699999999999996</v>
      </c>
      <c r="Z93" s="36">
        <f>IFERROR(IF(Y93=0,"",ROUNDUP(Y93/H93,0)*0.01898),"")</f>
        <v>0.13286000000000001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53.203703703703702</v>
      </c>
      <c r="BN93" s="64">
        <f>IFERROR(Y93*I93/H93,"0")</f>
        <v>60.332999999999991</v>
      </c>
      <c r="BO93" s="64">
        <f>IFERROR(1/J93*(X93/H93),"0")</f>
        <v>9.6450617283950615E-2</v>
      </c>
      <c r="BP93" s="64">
        <f>IFERROR(1/J93*(Y93/H93),"0")</f>
        <v>0.109375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2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73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6.1728395061728394</v>
      </c>
      <c r="Y97" s="545">
        <f>IFERROR(Y93/H93,"0")+IFERROR(Y94/H94,"0")+IFERROR(Y95/H95,"0")+IFERROR(Y96/H96,"0")</f>
        <v>7</v>
      </c>
      <c r="Z97" s="545">
        <f>IFERROR(IF(Z93="",0,Z93),"0")+IFERROR(IF(Z94="",0,Z94),"0")+IFERROR(IF(Z95="",0,Z95),"0")+IFERROR(IF(Z96="",0,Z96),"0")</f>
        <v>0.13286000000000001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73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50</v>
      </c>
      <c r="Y98" s="545">
        <f>IFERROR(SUM(Y93:Y96),"0")</f>
        <v>56.699999999999996</v>
      </c>
      <c r="Z98" s="37"/>
      <c r="AA98" s="546"/>
      <c r="AB98" s="546"/>
      <c r="AC98" s="546"/>
    </row>
    <row r="99" spans="1:68" ht="16.5" hidden="1" customHeight="1" x14ac:dyDescent="0.25">
      <c r="A99" s="56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72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73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0</v>
      </c>
      <c r="Y105" s="545">
        <f>IFERROR(Y101/H101,"0")+IFERROR(Y102/H102,"0")+IFERROR(Y103/H103,"0")+IFERROR(Y104/H104,"0")</f>
        <v>0</v>
      </c>
      <c r="Z105" s="545">
        <f>IFERROR(IF(Z101="",0,Z101),"0")+IFERROR(IF(Z102="",0,Z102),"0")+IFERROR(IF(Z103="",0,Z103),"0")+IFERROR(IF(Z104="",0,Z104),"0")</f>
        <v>0</v>
      </c>
      <c r="AA105" s="546"/>
      <c r="AB105" s="546"/>
      <c r="AC105" s="546"/>
    </row>
    <row r="106" spans="1:68" hidden="1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73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0</v>
      </c>
      <c r="Y106" s="545">
        <f>IFERROR(SUM(Y101:Y104),"0")</f>
        <v>0</v>
      </c>
      <c r="Z106" s="37"/>
      <c r="AA106" s="546"/>
      <c r="AB106" s="546"/>
      <c r="AC106" s="546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72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73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73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150</v>
      </c>
      <c r="Y114" s="544">
        <f>IFERROR(IF(X114="",0,CEILING((X114/$H114),1)*$H114),"")</f>
        <v>153.9</v>
      </c>
      <c r="Z114" s="36">
        <f>IFERROR(IF(Y114=0,"",ROUNDUP(Y114/H114,0)*0.01898),"")</f>
        <v>0.36062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159.49999999999997</v>
      </c>
      <c r="BN114" s="64">
        <f>IFERROR(Y114*I114/H114,"0")</f>
        <v>163.64700000000002</v>
      </c>
      <c r="BO114" s="64">
        <f>IFERROR(1/J114*(X114/H114),"0")</f>
        <v>0.28935185185185186</v>
      </c>
      <c r="BP114" s="64">
        <f>IFERROR(1/J114*(Y114/H114),"0")</f>
        <v>0.296875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1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2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73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18.518518518518519</v>
      </c>
      <c r="Y118" s="545">
        <f>IFERROR(Y114/H114,"0")+IFERROR(Y115/H115,"0")+IFERROR(Y116/H116,"0")+IFERROR(Y117/H117,"0")</f>
        <v>19</v>
      </c>
      <c r="Z118" s="545">
        <f>IFERROR(IF(Z114="",0,Z114),"0")+IFERROR(IF(Z115="",0,Z115),"0")+IFERROR(IF(Z116="",0,Z116),"0")+IFERROR(IF(Z117="",0,Z117),"0")</f>
        <v>0.36062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73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150</v>
      </c>
      <c r="Y119" s="545">
        <f>IFERROR(SUM(Y114:Y117),"0")</f>
        <v>153.9</v>
      </c>
      <c r="Z119" s="37"/>
      <c r="AA119" s="546"/>
      <c r="AB119" s="546"/>
      <c r="AC119" s="546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72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73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hidden="1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73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hidden="1" customHeight="1" x14ac:dyDescent="0.25">
      <c r="A124" s="568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hidden="1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hidden="1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72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73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hidden="1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73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hidden="1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72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73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hidden="1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73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hidden="1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72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73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hidden="1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73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hidden="1" customHeight="1" x14ac:dyDescent="0.25">
      <c r="A140" s="568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hidden="1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50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72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73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73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72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73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73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hidden="1" customHeight="1" x14ac:dyDescent="0.2">
      <c r="A152" s="605" t="s">
        <v>249</v>
      </c>
      <c r="B152" s="606"/>
      <c r="C152" s="606"/>
      <c r="D152" s="606"/>
      <c r="E152" s="606"/>
      <c r="F152" s="606"/>
      <c r="G152" s="606"/>
      <c r="H152" s="606"/>
      <c r="I152" s="606"/>
      <c r="J152" s="606"/>
      <c r="K152" s="606"/>
      <c r="L152" s="606"/>
      <c r="M152" s="606"/>
      <c r="N152" s="606"/>
      <c r="O152" s="606"/>
      <c r="P152" s="606"/>
      <c r="Q152" s="606"/>
      <c r="R152" s="606"/>
      <c r="S152" s="606"/>
      <c r="T152" s="606"/>
      <c r="U152" s="606"/>
      <c r="V152" s="606"/>
      <c r="W152" s="606"/>
      <c r="X152" s="606"/>
      <c r="Y152" s="606"/>
      <c r="Z152" s="606"/>
      <c r="AA152" s="48"/>
      <c r="AB152" s="48"/>
      <c r="AC152" s="48"/>
    </row>
    <row r="153" spans="1:68" ht="16.5" hidden="1" customHeight="1" x14ac:dyDescent="0.25">
      <c r="A153" s="568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hidden="1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72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73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hidden="1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73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hidden="1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100</v>
      </c>
      <c r="Y159" s="544">
        <f t="shared" ref="Y159:Y167" si="11">IFERROR(IF(X159="",0,CEILING((X159/$H159),1)*$H159),"")</f>
        <v>100.80000000000001</v>
      </c>
      <c r="Z159" s="36">
        <f>IFERROR(IF(Y159=0,"",ROUNDUP(Y159/H159,0)*0.00902),"")</f>
        <v>0.21648000000000001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106.42857142857143</v>
      </c>
      <c r="BN159" s="64">
        <f t="shared" ref="BN159:BN167" si="13">IFERROR(Y159*I159/H159,"0")</f>
        <v>107.28</v>
      </c>
      <c r="BO159" s="64">
        <f t="shared" ref="BO159:BO167" si="14">IFERROR(1/J159*(X159/H159),"0")</f>
        <v>0.18037518037518038</v>
      </c>
      <c r="BP159" s="64">
        <f t="shared" ref="BP159:BP167" si="15">IFERROR(1/J159*(Y159/H159),"0")</f>
        <v>0.18181818181818182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20</v>
      </c>
      <c r="Y160" s="544">
        <f t="shared" si="11"/>
        <v>21</v>
      </c>
      <c r="Z160" s="36">
        <f>IFERROR(IF(Y160=0,"",ROUNDUP(Y160/H160,0)*0.00902),"")</f>
        <v>4.5100000000000001E-2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21.285714285714281</v>
      </c>
      <c r="BN160" s="64">
        <f t="shared" si="13"/>
        <v>22.349999999999998</v>
      </c>
      <c r="BO160" s="64">
        <f t="shared" si="14"/>
        <v>3.6075036075036072E-2</v>
      </c>
      <c r="BP160" s="64">
        <f t="shared" si="15"/>
        <v>3.787878787878788E-2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80</v>
      </c>
      <c r="Y161" s="544">
        <f t="shared" si="11"/>
        <v>84</v>
      </c>
      <c r="Z161" s="36">
        <f>IFERROR(IF(Y161=0,"",ROUNDUP(Y161/H161,0)*0.00902),"")</f>
        <v>0.1804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84</v>
      </c>
      <c r="BN161" s="64">
        <f t="shared" si="13"/>
        <v>88.199999999999989</v>
      </c>
      <c r="BO161" s="64">
        <f t="shared" si="14"/>
        <v>0.14430014430014429</v>
      </c>
      <c r="BP161" s="64">
        <f t="shared" si="15"/>
        <v>0.15151515151515152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8.3999999999999986</v>
      </c>
      <c r="Y165" s="544">
        <f t="shared" si="11"/>
        <v>8.4</v>
      </c>
      <c r="Z165" s="36">
        <f>IFERROR(IF(Y165=0,"",ROUNDUP(Y165/H165,0)*0.00502),"")</f>
        <v>2.0080000000000001E-2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8.7999999999999989</v>
      </c>
      <c r="BN165" s="64">
        <f t="shared" si="13"/>
        <v>8.8000000000000007</v>
      </c>
      <c r="BO165" s="64">
        <f t="shared" si="14"/>
        <v>1.7094017094017092E-2</v>
      </c>
      <c r="BP165" s="64">
        <f t="shared" si="15"/>
        <v>1.7094017094017096E-2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2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73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51.61904761904762</v>
      </c>
      <c r="Y168" s="545">
        <f>IFERROR(Y159/H159,"0")+IFERROR(Y160/H160,"0")+IFERROR(Y161/H161,"0")+IFERROR(Y162/H162,"0")+IFERROR(Y163/H163,"0")+IFERROR(Y164/H164,"0")+IFERROR(Y165/H165,"0")+IFERROR(Y166/H166,"0")+IFERROR(Y167/H167,"0")</f>
        <v>53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0.46206000000000003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73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208.4</v>
      </c>
      <c r="Y169" s="545">
        <f>IFERROR(SUM(Y159:Y167),"0")</f>
        <v>214.20000000000002</v>
      </c>
      <c r="Z169" s="37"/>
      <c r="AA169" s="546"/>
      <c r="AB169" s="546"/>
      <c r="AC169" s="546"/>
    </row>
    <row r="170" spans="1:68" ht="14.25" hidden="1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72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73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hidden="1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73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hidden="1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hidden="1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72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73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hidden="1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73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hidden="1" customHeight="1" x14ac:dyDescent="0.25">
      <c r="A180" s="568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hidden="1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72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73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hidden="1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73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hidden="1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72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73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hidden="1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73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hidden="1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250</v>
      </c>
      <c r="Y192" s="544">
        <f t="shared" ref="Y192:Y199" si="16">IFERROR(IF(X192="",0,CEILING((X192/$H192),1)*$H192),"")</f>
        <v>253.8</v>
      </c>
      <c r="Z192" s="36">
        <f>IFERROR(IF(Y192=0,"",ROUNDUP(Y192/H192,0)*0.00902),"")</f>
        <v>0.42393999999999998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259.72222222222223</v>
      </c>
      <c r="BN192" s="64">
        <f t="shared" ref="BN192:BN199" si="18">IFERROR(Y192*I192/H192,"0")</f>
        <v>263.67</v>
      </c>
      <c r="BO192" s="64">
        <f t="shared" ref="BO192:BO199" si="19">IFERROR(1/J192*(X192/H192),"0")</f>
        <v>0.35072951739618402</v>
      </c>
      <c r="BP192" s="64">
        <f t="shared" ref="BP192:BP199" si="20">IFERROR(1/J192*(Y192/H192),"0")</f>
        <v>0.35606060606060608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80</v>
      </c>
      <c r="Y193" s="544">
        <f t="shared" si="16"/>
        <v>81</v>
      </c>
      <c r="Z193" s="36">
        <f>IFERROR(IF(Y193=0,"",ROUNDUP(Y193/H193,0)*0.00902),"")</f>
        <v>0.1353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83.111111111111114</v>
      </c>
      <c r="BN193" s="64">
        <f t="shared" si="18"/>
        <v>84.15</v>
      </c>
      <c r="BO193" s="64">
        <f t="shared" si="19"/>
        <v>0.11223344556677889</v>
      </c>
      <c r="BP193" s="64">
        <f t="shared" si="20"/>
        <v>0.11363636363636363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240</v>
      </c>
      <c r="Y194" s="544">
        <f t="shared" si="16"/>
        <v>243.00000000000003</v>
      </c>
      <c r="Z194" s="36">
        <f>IFERROR(IF(Y194=0,"",ROUNDUP(Y194/H194,0)*0.00902),"")</f>
        <v>0.40590000000000004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249.33333333333334</v>
      </c>
      <c r="BN194" s="64">
        <f t="shared" si="18"/>
        <v>252.45000000000002</v>
      </c>
      <c r="BO194" s="64">
        <f t="shared" si="19"/>
        <v>0.33670033670033672</v>
      </c>
      <c r="BP194" s="64">
        <f t="shared" si="20"/>
        <v>0.34090909090909094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240</v>
      </c>
      <c r="Y195" s="544">
        <f t="shared" si="16"/>
        <v>243.00000000000003</v>
      </c>
      <c r="Z195" s="36">
        <f>IFERROR(IF(Y195=0,"",ROUNDUP(Y195/H195,0)*0.00902),"")</f>
        <v>0.40590000000000004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249.33333333333334</v>
      </c>
      <c r="BN195" s="64">
        <f t="shared" si="18"/>
        <v>252.45000000000002</v>
      </c>
      <c r="BO195" s="64">
        <f t="shared" si="19"/>
        <v>0.33670033670033672</v>
      </c>
      <c r="BP195" s="64">
        <f t="shared" si="20"/>
        <v>0.34090909090909094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2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73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150</v>
      </c>
      <c r="Y200" s="545">
        <f>IFERROR(Y192/H192,"0")+IFERROR(Y193/H193,"0")+IFERROR(Y194/H194,"0")+IFERROR(Y195/H195,"0")+IFERROR(Y196/H196,"0")+IFERROR(Y197/H197,"0")+IFERROR(Y198/H198,"0")+IFERROR(Y199/H199,"0")</f>
        <v>152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1.37104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73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810</v>
      </c>
      <c r="Y201" s="545">
        <f>IFERROR(SUM(Y192:Y199),"0")</f>
        <v>820.80000000000007</v>
      </c>
      <c r="Z201" s="37"/>
      <c r="AA201" s="546"/>
      <c r="AB201" s="546"/>
      <c r="AC201" s="546"/>
    </row>
    <row r="202" spans="1:68" ht="14.25" hidden="1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30</v>
      </c>
      <c r="Y205" s="544">
        <f t="shared" si="21"/>
        <v>34.799999999999997</v>
      </c>
      <c r="Z205" s="36">
        <f>IFERROR(IF(Y205=0,"",ROUNDUP(Y205/H205,0)*0.01898),"")</f>
        <v>7.5920000000000001E-2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31.789655172413795</v>
      </c>
      <c r="BN205" s="64">
        <f t="shared" si="23"/>
        <v>36.875999999999998</v>
      </c>
      <c r="BO205" s="64">
        <f t="shared" si="24"/>
        <v>5.387931034482759E-2</v>
      </c>
      <c r="BP205" s="64">
        <f t="shared" si="25"/>
        <v>6.25E-2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192</v>
      </c>
      <c r="Y206" s="544">
        <f t="shared" si="21"/>
        <v>192</v>
      </c>
      <c r="Z206" s="36">
        <f t="shared" ref="Z206:Z211" si="26">IFERROR(IF(Y206=0,"",ROUNDUP(Y206/H206,0)*0.00651),"")</f>
        <v>0.52080000000000004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213.6</v>
      </c>
      <c r="BN206" s="64">
        <f t="shared" si="23"/>
        <v>213.6</v>
      </c>
      <c r="BO206" s="64">
        <f t="shared" si="24"/>
        <v>0.43956043956043961</v>
      </c>
      <c r="BP206" s="64">
        <f t="shared" si="25"/>
        <v>0.43956043956043961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120</v>
      </c>
      <c r="Y208" s="544">
        <f t="shared" si="21"/>
        <v>120</v>
      </c>
      <c r="Z208" s="36">
        <f t="shared" si="26"/>
        <v>0.32550000000000001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132.60000000000002</v>
      </c>
      <c r="BN208" s="64">
        <f t="shared" si="23"/>
        <v>132.60000000000002</v>
      </c>
      <c r="BO208" s="64">
        <f t="shared" si="24"/>
        <v>0.27472527472527475</v>
      </c>
      <c r="BP208" s="64">
        <f t="shared" si="25"/>
        <v>0.27472527472527475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120</v>
      </c>
      <c r="Y209" s="544">
        <f t="shared" si="21"/>
        <v>120</v>
      </c>
      <c r="Z209" s="36">
        <f t="shared" si="26"/>
        <v>0.32550000000000001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132.60000000000002</v>
      </c>
      <c r="BN209" s="64">
        <f t="shared" si="23"/>
        <v>132.60000000000002</v>
      </c>
      <c r="BO209" s="64">
        <f t="shared" si="24"/>
        <v>0.27472527472527475</v>
      </c>
      <c r="BP209" s="64">
        <f t="shared" si="25"/>
        <v>0.27472527472527475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120</v>
      </c>
      <c r="Y210" s="544">
        <f t="shared" si="21"/>
        <v>120</v>
      </c>
      <c r="Z210" s="36">
        <f t="shared" si="26"/>
        <v>0.32550000000000001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132.60000000000002</v>
      </c>
      <c r="BN210" s="64">
        <f t="shared" si="23"/>
        <v>132.60000000000002</v>
      </c>
      <c r="BO210" s="64">
        <f t="shared" si="24"/>
        <v>0.27472527472527475</v>
      </c>
      <c r="BP210" s="64">
        <f t="shared" si="25"/>
        <v>0.27472527472527475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240</v>
      </c>
      <c r="Y211" s="544">
        <f t="shared" si="21"/>
        <v>240</v>
      </c>
      <c r="Z211" s="36">
        <f t="shared" si="26"/>
        <v>0.65100000000000002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265.8</v>
      </c>
      <c r="BN211" s="64">
        <f t="shared" si="23"/>
        <v>265.8</v>
      </c>
      <c r="BO211" s="64">
        <f t="shared" si="24"/>
        <v>0.5494505494505495</v>
      </c>
      <c r="BP211" s="64">
        <f t="shared" si="25"/>
        <v>0.5494505494505495</v>
      </c>
    </row>
    <row r="212" spans="1:68" x14ac:dyDescent="0.2">
      <c r="A212" s="572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73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333.44827586206895</v>
      </c>
      <c r="Y212" s="545">
        <f>IFERROR(Y203/H203,"0")+IFERROR(Y204/H204,"0")+IFERROR(Y205/H205,"0")+IFERROR(Y206/H206,"0")+IFERROR(Y207/H207,"0")+IFERROR(Y208/H208,"0")+IFERROR(Y209/H209,"0")+IFERROR(Y210/H210,"0")+IFERROR(Y211/H211,"0")</f>
        <v>334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2.2242199999999999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73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822</v>
      </c>
      <c r="Y213" s="545">
        <f>IFERROR(SUM(Y203:Y211),"0")</f>
        <v>826.8</v>
      </c>
      <c r="Z213" s="37"/>
      <c r="AA213" s="546"/>
      <c r="AB213" s="546"/>
      <c r="AC213" s="546"/>
    </row>
    <row r="214" spans="1:68" ht="14.25" hidden="1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14.4</v>
      </c>
      <c r="Y215" s="544">
        <f>IFERROR(IF(X215="",0,CEILING((X215/$H215),1)*$H215),"")</f>
        <v>14.399999999999999</v>
      </c>
      <c r="Z215" s="36">
        <f>IFERROR(IF(Y215=0,"",ROUNDUP(Y215/H215,0)*0.00651),"")</f>
        <v>3.9059999999999997E-2</v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15.912000000000001</v>
      </c>
      <c r="BN215" s="64">
        <f>IFERROR(Y215*I215/H215,"0")</f>
        <v>15.912000000000001</v>
      </c>
      <c r="BO215" s="64">
        <f>IFERROR(1/J215*(X215/H215),"0")</f>
        <v>3.2967032967032968E-2</v>
      </c>
      <c r="BP215" s="64">
        <f>IFERROR(1/J215*(Y215/H215),"0")</f>
        <v>3.2967032967032968E-2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14.4</v>
      </c>
      <c r="Y216" s="544">
        <f>IFERROR(IF(X216="",0,CEILING((X216/$H216),1)*$H216),"")</f>
        <v>14.399999999999999</v>
      </c>
      <c r="Z216" s="36">
        <f>IFERROR(IF(Y216=0,"",ROUNDUP(Y216/H216,0)*0.00651),"")</f>
        <v>3.9059999999999997E-2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15.912000000000001</v>
      </c>
      <c r="BN216" s="64">
        <f>IFERROR(Y216*I216/H216,"0")</f>
        <v>15.912000000000001</v>
      </c>
      <c r="BO216" s="64">
        <f>IFERROR(1/J216*(X216/H216),"0")</f>
        <v>3.2967032967032968E-2</v>
      </c>
      <c r="BP216" s="64">
        <f>IFERROR(1/J216*(Y216/H216),"0")</f>
        <v>3.2967032967032968E-2</v>
      </c>
    </row>
    <row r="217" spans="1:68" x14ac:dyDescent="0.2">
      <c r="A217" s="572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73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12</v>
      </c>
      <c r="Y217" s="545">
        <f>IFERROR(Y215/H215,"0")+IFERROR(Y216/H216,"0")</f>
        <v>12</v>
      </c>
      <c r="Z217" s="545">
        <f>IFERROR(IF(Z215="",0,Z215),"0")+IFERROR(IF(Z216="",0,Z216),"0")</f>
        <v>7.8119999999999995E-2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73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28.8</v>
      </c>
      <c r="Y218" s="545">
        <f>IFERROR(SUM(Y215:Y216),"0")</f>
        <v>28.799999999999997</v>
      </c>
      <c r="Z218" s="37"/>
      <c r="AA218" s="546"/>
      <c r="AB218" s="546"/>
      <c r="AC218" s="546"/>
    </row>
    <row r="219" spans="1:68" ht="16.5" hidden="1" customHeight="1" x14ac:dyDescent="0.25">
      <c r="A219" s="568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hidden="1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72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73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hidden="1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73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2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73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73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27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72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73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73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7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3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72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73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73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2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73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73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1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4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2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73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73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72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73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hidden="1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73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hidden="1" customHeight="1" x14ac:dyDescent="0.25">
      <c r="A272" s="568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2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73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73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2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73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73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68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hidden="1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2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73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73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68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hidden="1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72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73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hidden="1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73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hidden="1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80</v>
      </c>
      <c r="Y296" s="544">
        <f t="shared" ref="Y296:Y302" si="33">IFERROR(IF(X296="",0,CEILING((X296/$H296),1)*$H296),"")</f>
        <v>84</v>
      </c>
      <c r="Z296" s="36">
        <f>IFERROR(IF(Y296=0,"",ROUNDUP(Y296/H296,0)*0.00902),"")</f>
        <v>0.1804</v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85.142857142857125</v>
      </c>
      <c r="BN296" s="64">
        <f t="shared" ref="BN296:BN302" si="35">IFERROR(Y296*I296/H296,"0")</f>
        <v>89.399999999999991</v>
      </c>
      <c r="BO296" s="64">
        <f t="shared" ref="BO296:BO302" si="36">IFERROR(1/J296*(X296/H296),"0")</f>
        <v>0.14430014430014429</v>
      </c>
      <c r="BP296" s="64">
        <f t="shared" ref="BP296:BP302" si="37">IFERROR(1/J296*(Y296/H296),"0")</f>
        <v>0.15151515151515152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72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73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19.047619047619047</v>
      </c>
      <c r="Y303" s="545">
        <f>IFERROR(Y296/H296,"0")+IFERROR(Y297/H297,"0")+IFERROR(Y298/H298,"0")+IFERROR(Y299/H299,"0")+IFERROR(Y300/H300,"0")+IFERROR(Y301/H301,"0")+IFERROR(Y302/H302,"0")</f>
        <v>20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0.1804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73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80</v>
      </c>
      <c r="Y304" s="545">
        <f>IFERROR(SUM(Y296:Y302),"0")</f>
        <v>84</v>
      </c>
      <c r="Z304" s="37"/>
      <c r="AA304" s="546"/>
      <c r="AB304" s="546"/>
      <c r="AC304" s="546"/>
    </row>
    <row r="305" spans="1:68" ht="14.25" hidden="1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2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73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hidden="1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73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hidden="1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80</v>
      </c>
      <c r="Y314" s="544">
        <f>IFERROR(IF(X314="",0,CEILING((X314/$H314),1)*$H314),"")</f>
        <v>84</v>
      </c>
      <c r="Z314" s="36">
        <f>IFERROR(IF(Y314=0,"",ROUNDUP(Y314/H314,0)*0.01898),"")</f>
        <v>0.1898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84.942857142857136</v>
      </c>
      <c r="BN314" s="64">
        <f>IFERROR(Y314*I314/H314,"0")</f>
        <v>89.19</v>
      </c>
      <c r="BO314" s="64">
        <f>IFERROR(1/J314*(X314/H314),"0")</f>
        <v>0.14880952380952381</v>
      </c>
      <c r="BP314" s="64">
        <f>IFERROR(1/J314*(Y314/H314),"0")</f>
        <v>0.15625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50</v>
      </c>
      <c r="Y315" s="544">
        <f>IFERROR(IF(X315="",0,CEILING((X315/$H315),1)*$H315),"")</f>
        <v>54.6</v>
      </c>
      <c r="Z315" s="36">
        <f>IFERROR(IF(Y315=0,"",ROUNDUP(Y315/H315,0)*0.01898),"")</f>
        <v>0.13286000000000001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53.326923076923087</v>
      </c>
      <c r="BN315" s="64">
        <f>IFERROR(Y315*I315/H315,"0")</f>
        <v>58.233000000000011</v>
      </c>
      <c r="BO315" s="64">
        <f>IFERROR(1/J315*(X315/H315),"0")</f>
        <v>0.10016025641025642</v>
      </c>
      <c r="BP315" s="64">
        <f>IFERROR(1/J315*(Y315/H315),"0")</f>
        <v>0.109375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40</v>
      </c>
      <c r="Y316" s="544">
        <f>IFERROR(IF(X316="",0,CEILING((X316/$H316),1)*$H316),"")</f>
        <v>42</v>
      </c>
      <c r="Z316" s="36">
        <f>IFERROR(IF(Y316=0,"",ROUNDUP(Y316/H316,0)*0.01898),"")</f>
        <v>9.4899999999999998E-2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42.471428571428568</v>
      </c>
      <c r="BN316" s="64">
        <f>IFERROR(Y316*I316/H316,"0")</f>
        <v>44.594999999999999</v>
      </c>
      <c r="BO316" s="64">
        <f>IFERROR(1/J316*(X316/H316),"0")</f>
        <v>7.4404761904761904E-2</v>
      </c>
      <c r="BP316" s="64">
        <f>IFERROR(1/J316*(Y316/H316),"0")</f>
        <v>7.8125E-2</v>
      </c>
    </row>
    <row r="317" spans="1:68" x14ac:dyDescent="0.2">
      <c r="A317" s="572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73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20.695970695970697</v>
      </c>
      <c r="Y317" s="545">
        <f>IFERROR(Y314/H314,"0")+IFERROR(Y315/H315,"0")+IFERROR(Y316/H316,"0")</f>
        <v>22</v>
      </c>
      <c r="Z317" s="545">
        <f>IFERROR(IF(Z314="",0,Z314),"0")+IFERROR(IF(Z315="",0,Z315),"0")+IFERROR(IF(Z316="",0,Z316),"0")</f>
        <v>0.41755999999999999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73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170</v>
      </c>
      <c r="Y318" s="545">
        <f>IFERROR(SUM(Y314:Y316),"0")</f>
        <v>180.6</v>
      </c>
      <c r="Z318" s="37"/>
      <c r="AA318" s="546"/>
      <c r="AB318" s="546"/>
      <c r="AC318" s="546"/>
    </row>
    <row r="319" spans="1:68" ht="14.25" hidden="1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4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72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73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0</v>
      </c>
      <c r="Y324" s="545">
        <f>IFERROR(Y320/H320,"0")+IFERROR(Y321/H321,"0")+IFERROR(Y322/H322,"0")+IFERROR(Y323/H323,"0")</f>
        <v>0</v>
      </c>
      <c r="Z324" s="545">
        <f>IFERROR(IF(Z320="",0,Z320),"0")+IFERROR(IF(Z321="",0,Z321),"0")+IFERROR(IF(Z322="",0,Z322),"0")+IFERROR(IF(Z323="",0,Z323),"0")</f>
        <v>0</v>
      </c>
      <c r="AA324" s="546"/>
      <c r="AB324" s="546"/>
      <c r="AC324" s="546"/>
    </row>
    <row r="325" spans="1:68" hidden="1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73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0</v>
      </c>
      <c r="Y325" s="545">
        <f>IFERROR(SUM(Y320:Y323),"0")</f>
        <v>0</v>
      </c>
      <c r="Z325" s="37"/>
      <c r="AA325" s="546"/>
      <c r="AB325" s="546"/>
      <c r="AC325" s="546"/>
    </row>
    <row r="326" spans="1:68" ht="14.25" hidden="1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2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73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hidden="1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73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hidden="1" customHeight="1" x14ac:dyDescent="0.25">
      <c r="A332" s="568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hidden="1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72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73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hidden="1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73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hidden="1" customHeight="1" x14ac:dyDescent="0.2">
      <c r="A339" s="605" t="s">
        <v>536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hidden="1" customHeight="1" x14ac:dyDescent="0.25">
      <c r="A340" s="568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hidden="1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2500</v>
      </c>
      <c r="Y342" s="544">
        <f t="shared" ref="Y342:Y348" si="38">IFERROR(IF(X342="",0,CEILING((X342/$H342),1)*$H342),"")</f>
        <v>2505</v>
      </c>
      <c r="Z342" s="36">
        <f>IFERROR(IF(Y342=0,"",ROUNDUP(Y342/H342,0)*0.02175),"")</f>
        <v>3.6322499999999995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2580</v>
      </c>
      <c r="BN342" s="64">
        <f t="shared" ref="BN342:BN348" si="40">IFERROR(Y342*I342/H342,"0")</f>
        <v>2585.1600000000003</v>
      </c>
      <c r="BO342" s="64">
        <f t="shared" ref="BO342:BO348" si="41">IFERROR(1/J342*(X342/H342),"0")</f>
        <v>3.4722222222222219</v>
      </c>
      <c r="BP342" s="64">
        <f t="shared" ref="BP342:BP348" si="42">IFERROR(1/J342*(Y342/H342),"0")</f>
        <v>3.4791666666666665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2000</v>
      </c>
      <c r="Y343" s="544">
        <f t="shared" si="38"/>
        <v>2010</v>
      </c>
      <c r="Z343" s="36">
        <f>IFERROR(IF(Y343=0,"",ROUNDUP(Y343/H343,0)*0.02175),"")</f>
        <v>2.9144999999999999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2064</v>
      </c>
      <c r="BN343" s="64">
        <f t="shared" si="40"/>
        <v>2074.3200000000002</v>
      </c>
      <c r="BO343" s="64">
        <f t="shared" si="41"/>
        <v>2.7777777777777777</v>
      </c>
      <c r="BP343" s="64">
        <f t="shared" si="42"/>
        <v>2.7916666666666665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2500</v>
      </c>
      <c r="Y344" s="544">
        <f t="shared" si="38"/>
        <v>2505</v>
      </c>
      <c r="Z344" s="36">
        <f>IFERROR(IF(Y344=0,"",ROUNDUP(Y344/H344,0)*0.02175),"")</f>
        <v>3.6322499999999995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2580</v>
      </c>
      <c r="BN344" s="64">
        <f t="shared" si="40"/>
        <v>2585.1600000000003</v>
      </c>
      <c r="BO344" s="64">
        <f t="shared" si="41"/>
        <v>3.4722222222222219</v>
      </c>
      <c r="BP344" s="64">
        <f t="shared" si="42"/>
        <v>3.4791666666666665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0</v>
      </c>
      <c r="Y345" s="544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2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73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466.66666666666663</v>
      </c>
      <c r="Y349" s="545">
        <f>IFERROR(Y342/H342,"0")+IFERROR(Y343/H343,"0")+IFERROR(Y344/H344,"0")+IFERROR(Y345/H345,"0")+IFERROR(Y346/H346,"0")+IFERROR(Y347/H347,"0")+IFERROR(Y348/H348,"0")</f>
        <v>468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10.178999999999998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73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7000</v>
      </c>
      <c r="Y350" s="545">
        <f>IFERROR(SUM(Y342:Y348),"0")</f>
        <v>7020</v>
      </c>
      <c r="Z350" s="37"/>
      <c r="AA350" s="546"/>
      <c r="AB350" s="546"/>
      <c r="AC350" s="546"/>
    </row>
    <row r="351" spans="1:68" ht="14.25" hidden="1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1500</v>
      </c>
      <c r="Y352" s="544">
        <f>IFERROR(IF(X352="",0,CEILING((X352/$H352),1)*$H352),"")</f>
        <v>1500</v>
      </c>
      <c r="Z352" s="36">
        <f>IFERROR(IF(Y352=0,"",ROUNDUP(Y352/H352,0)*0.02175),"")</f>
        <v>2.1749999999999998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1548</v>
      </c>
      <c r="BN352" s="64">
        <f>IFERROR(Y352*I352/H352,"0")</f>
        <v>1548</v>
      </c>
      <c r="BO352" s="64">
        <f>IFERROR(1/J352*(X352/H352),"0")</f>
        <v>2.083333333333333</v>
      </c>
      <c r="BP352" s="64">
        <f>IFERROR(1/J352*(Y352/H352),"0")</f>
        <v>2.083333333333333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2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73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100</v>
      </c>
      <c r="Y354" s="545">
        <f>IFERROR(Y352/H352,"0")+IFERROR(Y353/H353,"0")</f>
        <v>100</v>
      </c>
      <c r="Z354" s="545">
        <f>IFERROR(IF(Z352="",0,Z352),"0")+IFERROR(IF(Z353="",0,Z353),"0")</f>
        <v>2.1749999999999998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73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1500</v>
      </c>
      <c r="Y355" s="545">
        <f>IFERROR(SUM(Y352:Y353),"0")</f>
        <v>1500</v>
      </c>
      <c r="Z355" s="37"/>
      <c r="AA355" s="546"/>
      <c r="AB355" s="546"/>
      <c r="AC355" s="546"/>
    </row>
    <row r="356" spans="1:68" ht="14.25" hidden="1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130</v>
      </c>
      <c r="Y358" s="544">
        <f>IFERROR(IF(X358="",0,CEILING((X358/$H358),1)*$H358),"")</f>
        <v>135</v>
      </c>
      <c r="Z358" s="36">
        <f>IFERROR(IF(Y358=0,"",ROUNDUP(Y358/H358,0)*0.01898),"")</f>
        <v>0.28470000000000001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137.49666666666667</v>
      </c>
      <c r="BN358" s="64">
        <f>IFERROR(Y358*I358/H358,"0")</f>
        <v>142.785</v>
      </c>
      <c r="BO358" s="64">
        <f>IFERROR(1/J358*(X358/H358),"0")</f>
        <v>0.22569444444444445</v>
      </c>
      <c r="BP358" s="64">
        <f>IFERROR(1/J358*(Y358/H358),"0")</f>
        <v>0.234375</v>
      </c>
    </row>
    <row r="359" spans="1:68" x14ac:dyDescent="0.2">
      <c r="A359" s="572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73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14.444444444444445</v>
      </c>
      <c r="Y359" s="545">
        <f>IFERROR(Y357/H357,"0")+IFERROR(Y358/H358,"0")</f>
        <v>15</v>
      </c>
      <c r="Z359" s="545">
        <f>IFERROR(IF(Z357="",0,Z357),"0")+IFERROR(IF(Z358="",0,Z358),"0")</f>
        <v>0.28470000000000001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73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130</v>
      </c>
      <c r="Y360" s="545">
        <f>IFERROR(SUM(Y357:Y358),"0")</f>
        <v>135</v>
      </c>
      <c r="Z360" s="37"/>
      <c r="AA360" s="546"/>
      <c r="AB360" s="546"/>
      <c r="AC360" s="546"/>
    </row>
    <row r="361" spans="1:68" ht="14.25" hidden="1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4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300</v>
      </c>
      <c r="Y362" s="544">
        <f>IFERROR(IF(X362="",0,CEILING((X362/$H362),1)*$H362),"")</f>
        <v>306</v>
      </c>
      <c r="Z362" s="36">
        <f>IFERROR(IF(Y362=0,"",ROUNDUP(Y362/H362,0)*0.01898),"")</f>
        <v>0.64532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317.29999999999995</v>
      </c>
      <c r="BN362" s="64">
        <f>IFERROR(Y362*I362/H362,"0")</f>
        <v>323.64599999999996</v>
      </c>
      <c r="BO362" s="64">
        <f>IFERROR(1/J362*(X362/H362),"0")</f>
        <v>0.52083333333333337</v>
      </c>
      <c r="BP362" s="64">
        <f>IFERROR(1/J362*(Y362/H362),"0")</f>
        <v>0.53125</v>
      </c>
    </row>
    <row r="363" spans="1:68" x14ac:dyDescent="0.2">
      <c r="A363" s="572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73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33.333333333333336</v>
      </c>
      <c r="Y363" s="545">
        <f>IFERROR(Y362/H362,"0")</f>
        <v>34</v>
      </c>
      <c r="Z363" s="545">
        <f>IFERROR(IF(Z362="",0,Z362),"0")</f>
        <v>0.64532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73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300</v>
      </c>
      <c r="Y364" s="545">
        <f>IFERROR(SUM(Y362:Y362),"0")</f>
        <v>306</v>
      </c>
      <c r="Z364" s="37"/>
      <c r="AA364" s="546"/>
      <c r="AB364" s="546"/>
      <c r="AC364" s="546"/>
    </row>
    <row r="365" spans="1:68" ht="16.5" hidden="1" customHeight="1" x14ac:dyDescent="0.25">
      <c r="A365" s="568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hidden="1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72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73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0</v>
      </c>
      <c r="Y370" s="545">
        <f>IFERROR(Y367/H367,"0")+IFERROR(Y368/H368,"0")+IFERROR(Y369/H369,"0")</f>
        <v>0</v>
      </c>
      <c r="Z370" s="545">
        <f>IFERROR(IF(Z367="",0,Z367),"0")+IFERROR(IF(Z368="",0,Z368),"0")+IFERROR(IF(Z369="",0,Z369),"0")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73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0</v>
      </c>
      <c r="Y371" s="545">
        <f>IFERROR(SUM(Y367:Y369),"0")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2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73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hidden="1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73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hidden="1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40</v>
      </c>
      <c r="Y377" s="544">
        <f>IFERROR(IF(X377="",0,CEILING((X377/$H377),1)*$H377),"")</f>
        <v>45</v>
      </c>
      <c r="Z377" s="36">
        <f>IFERROR(IF(Y377=0,"",ROUNDUP(Y377/H377,0)*0.01898),"")</f>
        <v>9.4899999999999998E-2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42.306666666666665</v>
      </c>
      <c r="BN377" s="64">
        <f>IFERROR(Y377*I377/H377,"0")</f>
        <v>47.594999999999999</v>
      </c>
      <c r="BO377" s="64">
        <f>IFERROR(1/J377*(X377/H377),"0")</f>
        <v>6.9444444444444448E-2</v>
      </c>
      <c r="BP377" s="64">
        <f>IFERROR(1/J377*(Y377/H377),"0")</f>
        <v>7.8125E-2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2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73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4.4444444444444446</v>
      </c>
      <c r="Y379" s="545">
        <f>IFERROR(Y377/H377,"0")+IFERROR(Y378/H378,"0")</f>
        <v>5</v>
      </c>
      <c r="Z379" s="545">
        <f>IFERROR(IF(Z377="",0,Z377),"0")+IFERROR(IF(Z378="",0,Z378),"0")</f>
        <v>9.4899999999999998E-2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73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40</v>
      </c>
      <c r="Y380" s="545">
        <f>IFERROR(SUM(Y377:Y378),"0")</f>
        <v>45</v>
      </c>
      <c r="Z380" s="37"/>
      <c r="AA380" s="546"/>
      <c r="AB380" s="546"/>
      <c r="AC380" s="546"/>
    </row>
    <row r="381" spans="1:68" ht="14.25" hidden="1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2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73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hidden="1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73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hidden="1" customHeight="1" x14ac:dyDescent="0.2">
      <c r="A385" s="605" t="s">
        <v>592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hidden="1" customHeight="1" x14ac:dyDescent="0.25">
      <c r="A386" s="568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hidden="1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150</v>
      </c>
      <c r="Y391" s="544">
        <f t="shared" si="43"/>
        <v>151.20000000000002</v>
      </c>
      <c r="Z391" s="36">
        <f>IFERROR(IF(Y391=0,"",ROUNDUP(Y391/H391,0)*0.00902),"")</f>
        <v>0.25256000000000001</v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155.83333333333331</v>
      </c>
      <c r="BN391" s="64">
        <f t="shared" si="45"/>
        <v>157.08000000000001</v>
      </c>
      <c r="BO391" s="64">
        <f t="shared" si="46"/>
        <v>0.21043771043771042</v>
      </c>
      <c r="BP391" s="64">
        <f t="shared" si="47"/>
        <v>0.21212121212121213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2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73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27.777777777777775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28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0.25256000000000001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73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150</v>
      </c>
      <c r="Y399" s="545">
        <f>IFERROR(SUM(Y388:Y397),"0")</f>
        <v>151.20000000000002</v>
      </c>
      <c r="Z399" s="37"/>
      <c r="AA399" s="546"/>
      <c r="AB399" s="546"/>
      <c r="AC399" s="546"/>
    </row>
    <row r="400" spans="1:68" ht="14.25" hidden="1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2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73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73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68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hidden="1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2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73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73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400</v>
      </c>
      <c r="Y411" s="544">
        <f>IFERROR(IF(X411="",0,CEILING((X411/$H411),1)*$H411),"")</f>
        <v>405</v>
      </c>
      <c r="Z411" s="36">
        <f>IFERROR(IF(Y411=0,"",ROUNDUP(Y411/H411,0)*0.00902),"")</f>
        <v>0.67649999999999999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415.55555555555554</v>
      </c>
      <c r="BN411" s="64">
        <f>IFERROR(Y411*I411/H411,"0")</f>
        <v>420.75</v>
      </c>
      <c r="BO411" s="64">
        <f>IFERROR(1/J411*(X411/H411),"0")</f>
        <v>0.5611672278338945</v>
      </c>
      <c r="BP411" s="64">
        <f>IFERROR(1/J411*(Y411/H411),"0")</f>
        <v>0.56818181818181823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2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73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74.074074074074076</v>
      </c>
      <c r="Y415" s="545">
        <f>IFERROR(Y411/H411,"0")+IFERROR(Y412/H412,"0")+IFERROR(Y413/H413,"0")+IFERROR(Y414/H414,"0")</f>
        <v>75</v>
      </c>
      <c r="Z415" s="545">
        <f>IFERROR(IF(Z411="",0,Z411),"0")+IFERROR(IF(Z412="",0,Z412),"0")+IFERROR(IF(Z413="",0,Z413),"0")+IFERROR(IF(Z414="",0,Z414),"0")</f>
        <v>0.67649999999999999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73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400</v>
      </c>
      <c r="Y416" s="545">
        <f>IFERROR(SUM(Y411:Y414),"0")</f>
        <v>405</v>
      </c>
      <c r="Z416" s="37"/>
      <c r="AA416" s="546"/>
      <c r="AB416" s="546"/>
      <c r="AC416" s="546"/>
    </row>
    <row r="417" spans="1:68" ht="16.5" hidden="1" customHeight="1" x14ac:dyDescent="0.25">
      <c r="A417" s="568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hidden="1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2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73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73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68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hidden="1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2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73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73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05" t="s">
        <v>648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hidden="1" customHeight="1" x14ac:dyDescent="0.25">
      <c r="A428" s="568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hidden="1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49">IFERROR(IF(X430="",0,CEILING((X430/$H430),1)*$H430),"")</f>
        <v>0</v>
      </c>
      <c r="Z430" s="36" t="str">
        <f t="shared" ref="Z430:Z435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0</v>
      </c>
      <c r="BN430" s="64">
        <f t="shared" ref="BN430:BN440" si="52">IFERROR(Y430*I430/H430,"0")</f>
        <v>0</v>
      </c>
      <c r="BO430" s="64">
        <f t="shared" ref="BO430:BO440" si="53">IFERROR(1/J430*(X430/H430),"0")</f>
        <v>0</v>
      </c>
      <c r="BP430" s="64">
        <f t="shared" ref="BP430:BP440" si="54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3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200</v>
      </c>
      <c r="Y435" s="544">
        <f t="shared" si="49"/>
        <v>200.64000000000001</v>
      </c>
      <c r="Z435" s="36">
        <f t="shared" si="50"/>
        <v>0.45448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213.63636363636363</v>
      </c>
      <c r="BN435" s="64">
        <f t="shared" si="52"/>
        <v>214.32</v>
      </c>
      <c r="BO435" s="64">
        <f t="shared" si="53"/>
        <v>0.36421911421911418</v>
      </c>
      <c r="BP435" s="64">
        <f t="shared" si="54"/>
        <v>0.36538461538461542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72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73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37.878787878787875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38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0.45448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73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200</v>
      </c>
      <c r="Y442" s="545">
        <f>IFERROR(SUM(Y430:Y440),"0")</f>
        <v>200.64000000000001</v>
      </c>
      <c r="Z442" s="37"/>
      <c r="AA442" s="546"/>
      <c r="AB442" s="546"/>
      <c r="AC442" s="546"/>
    </row>
    <row r="443" spans="1:68" ht="14.25" hidden="1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100</v>
      </c>
      <c r="Y444" s="544">
        <f>IFERROR(IF(X444="",0,CEILING((X444/$H444),1)*$H444),"")</f>
        <v>100.32000000000001</v>
      </c>
      <c r="Z444" s="36">
        <f>IFERROR(IF(Y444=0,"",ROUNDUP(Y444/H444,0)*0.01196),"")</f>
        <v>0.22724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106.81818181818181</v>
      </c>
      <c r="BN444" s="64">
        <f>IFERROR(Y444*I444/H444,"0")</f>
        <v>107.16</v>
      </c>
      <c r="BO444" s="64">
        <f>IFERROR(1/J444*(X444/H444),"0")</f>
        <v>0.18210955710955709</v>
      </c>
      <c r="BP444" s="64">
        <f>IFERROR(1/J444*(Y444/H444),"0")</f>
        <v>0.18269230769230771</v>
      </c>
    </row>
    <row r="445" spans="1:68" ht="16.5" hidden="1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72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73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18.939393939393938</v>
      </c>
      <c r="Y447" s="545">
        <f>IFERROR(Y444/H444,"0")+IFERROR(Y445/H445,"0")+IFERROR(Y446/H446,"0")</f>
        <v>19</v>
      </c>
      <c r="Z447" s="545">
        <f>IFERROR(IF(Z444="",0,Z444),"0")+IFERROR(IF(Z445="",0,Z445),"0")+IFERROR(IF(Z446="",0,Z446),"0")</f>
        <v>0.22724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73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100</v>
      </c>
      <c r="Y448" s="545">
        <f>IFERROR(SUM(Y444:Y446),"0")</f>
        <v>100.32000000000001</v>
      </c>
      <c r="Z448" s="37"/>
      <c r="AA448" s="546"/>
      <c r="AB448" s="546"/>
      <c r="AC448" s="546"/>
    </row>
    <row r="449" spans="1:68" ht="14.25" hidden="1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100</v>
      </c>
      <c r="Y450" s="544">
        <f t="shared" ref="Y450:Y455" si="55">IFERROR(IF(X450="",0,CEILING((X450/$H450),1)*$H450),"")</f>
        <v>100.32000000000001</v>
      </c>
      <c r="Z450" s="36">
        <f>IFERROR(IF(Y450=0,"",ROUNDUP(Y450/H450,0)*0.01196),"")</f>
        <v>0.22724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106.81818181818181</v>
      </c>
      <c r="BN450" s="64">
        <f t="shared" ref="BN450:BN455" si="57">IFERROR(Y450*I450/H450,"0")</f>
        <v>107.16</v>
      </c>
      <c r="BO450" s="64">
        <f t="shared" ref="BO450:BO455" si="58">IFERROR(1/J450*(X450/H450),"0")</f>
        <v>0.18210955710955709</v>
      </c>
      <c r="BP450" s="64">
        <f t="shared" ref="BP450:BP455" si="59">IFERROR(1/J450*(Y450/H450),"0")</f>
        <v>0.18269230769230771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50</v>
      </c>
      <c r="Y451" s="544">
        <f t="shared" si="55"/>
        <v>52.800000000000004</v>
      </c>
      <c r="Z451" s="36">
        <f>IFERROR(IF(Y451=0,"",ROUNDUP(Y451/H451,0)*0.01196),"")</f>
        <v>0.1196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53.409090909090907</v>
      </c>
      <c r="BN451" s="64">
        <f t="shared" si="57"/>
        <v>56.400000000000006</v>
      </c>
      <c r="BO451" s="64">
        <f t="shared" si="58"/>
        <v>9.1054778554778545E-2</v>
      </c>
      <c r="BP451" s="64">
        <f t="shared" si="59"/>
        <v>9.6153846153846159E-2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100</v>
      </c>
      <c r="Y452" s="544">
        <f t="shared" si="55"/>
        <v>100.32000000000001</v>
      </c>
      <c r="Z452" s="36">
        <f>IFERROR(IF(Y452=0,"",ROUNDUP(Y452/H452,0)*0.01196),"")</f>
        <v>0.22724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106.81818181818181</v>
      </c>
      <c r="BN452" s="64">
        <f t="shared" si="57"/>
        <v>107.16</v>
      </c>
      <c r="BO452" s="64">
        <f t="shared" si="58"/>
        <v>0.18210955710955709</v>
      </c>
      <c r="BP452" s="64">
        <f t="shared" si="59"/>
        <v>0.18269230769230771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72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73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47.348484848484844</v>
      </c>
      <c r="Y456" s="545">
        <f>IFERROR(Y450/H450,"0")+IFERROR(Y451/H451,"0")+IFERROR(Y452/H452,"0")+IFERROR(Y453/H453,"0")+IFERROR(Y454/H454,"0")+IFERROR(Y455/H455,"0")</f>
        <v>48</v>
      </c>
      <c r="Z456" s="545">
        <f>IFERROR(IF(Z450="",0,Z450),"0")+IFERROR(IF(Z451="",0,Z451),"0")+IFERROR(IF(Z452="",0,Z452),"0")+IFERROR(IF(Z453="",0,Z453),"0")+IFERROR(IF(Z454="",0,Z454),"0")+IFERROR(IF(Z455="",0,Z455),"0")</f>
        <v>0.57407999999999992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73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250</v>
      </c>
      <c r="Y457" s="545">
        <f>IFERROR(SUM(Y450:Y455),"0")</f>
        <v>253.44</v>
      </c>
      <c r="Z457" s="37"/>
      <c r="AA457" s="546"/>
      <c r="AB457" s="546"/>
      <c r="AC457" s="546"/>
    </row>
    <row r="458" spans="1:68" ht="14.25" hidden="1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hidden="1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72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73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73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05" t="s">
        <v>709</v>
      </c>
      <c r="B464" s="606"/>
      <c r="C464" s="606"/>
      <c r="D464" s="606"/>
      <c r="E464" s="606"/>
      <c r="F464" s="606"/>
      <c r="G464" s="606"/>
      <c r="H464" s="606"/>
      <c r="I464" s="606"/>
      <c r="J464" s="606"/>
      <c r="K464" s="606"/>
      <c r="L464" s="606"/>
      <c r="M464" s="606"/>
      <c r="N464" s="606"/>
      <c r="O464" s="606"/>
      <c r="P464" s="606"/>
      <c r="Q464" s="606"/>
      <c r="R464" s="606"/>
      <c r="S464" s="606"/>
      <c r="T464" s="606"/>
      <c r="U464" s="606"/>
      <c r="V464" s="606"/>
      <c r="W464" s="606"/>
      <c r="X464" s="606"/>
      <c r="Y464" s="606"/>
      <c r="Z464" s="606"/>
      <c r="AA464" s="48"/>
      <c r="AB464" s="48"/>
      <c r="AC464" s="48"/>
    </row>
    <row r="465" spans="1:68" ht="16.5" hidden="1" customHeight="1" x14ac:dyDescent="0.25">
      <c r="A465" s="568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hidden="1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72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73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73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hidden="1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0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3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2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73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73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hidden="1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30</v>
      </c>
      <c r="Y481" s="544">
        <f>IFERROR(IF(X481="",0,CEILING((X481/$H481),1)*$H481),"")</f>
        <v>33.6</v>
      </c>
      <c r="Z481" s="36">
        <f>IFERROR(IF(Y481=0,"",ROUNDUP(Y481/H481,0)*0.00902),"")</f>
        <v>7.2160000000000002E-2</v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31.928571428571427</v>
      </c>
      <c r="BN481" s="64">
        <f>IFERROR(Y481*I481/H481,"0")</f>
        <v>35.76</v>
      </c>
      <c r="BO481" s="64">
        <f>IFERROR(1/J481*(X481/H481),"0")</f>
        <v>5.4112554112554112E-2</v>
      </c>
      <c r="BP481" s="64">
        <f>IFERROR(1/J481*(Y481/H481),"0")</f>
        <v>6.0606060606060608E-2</v>
      </c>
    </row>
    <row r="482" spans="1:68" x14ac:dyDescent="0.2">
      <c r="A482" s="572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73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7.1428571428571423</v>
      </c>
      <c r="Y482" s="545">
        <f>IFERROR(Y480/H480,"0")+IFERROR(Y481/H481,"0")</f>
        <v>8</v>
      </c>
      <c r="Z482" s="545">
        <f>IFERROR(IF(Z480="",0,Z480),"0")+IFERROR(IF(Z481="",0,Z481),"0")</f>
        <v>7.2160000000000002E-2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73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30</v>
      </c>
      <c r="Y483" s="545">
        <f>IFERROR(SUM(Y480:Y481),"0")</f>
        <v>33.6</v>
      </c>
      <c r="Z483" s="37"/>
      <c r="AA483" s="546"/>
      <c r="AB483" s="546"/>
      <c r="AC483" s="546"/>
    </row>
    <row r="484" spans="1:68" ht="14.25" hidden="1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500</v>
      </c>
      <c r="Y485" s="544">
        <f>IFERROR(IF(X485="",0,CEILING((X485/$H485),1)*$H485),"")</f>
        <v>504</v>
      </c>
      <c r="Z485" s="36">
        <f>IFERROR(IF(Y485=0,"",ROUNDUP(Y485/H485,0)*0.01898),"")</f>
        <v>1.06288</v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528.83333333333337</v>
      </c>
      <c r="BN485" s="64">
        <f>IFERROR(Y485*I485/H485,"0")</f>
        <v>533.06399999999996</v>
      </c>
      <c r="BO485" s="64">
        <f>IFERROR(1/J485*(X485/H485),"0")</f>
        <v>0.86805555555555558</v>
      </c>
      <c r="BP485" s="64">
        <f>IFERROR(1/J485*(Y485/H485),"0")</f>
        <v>0.875</v>
      </c>
    </row>
    <row r="486" spans="1:68" x14ac:dyDescent="0.2">
      <c r="A486" s="572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73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55.555555555555557</v>
      </c>
      <c r="Y486" s="545">
        <f>IFERROR(Y485/H485,"0")</f>
        <v>56</v>
      </c>
      <c r="Z486" s="545">
        <f>IFERROR(IF(Z485="",0,Z485),"0")</f>
        <v>1.06288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73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500</v>
      </c>
      <c r="Y487" s="545">
        <f>IFERROR(SUM(Y485:Y485),"0")</f>
        <v>504</v>
      </c>
      <c r="Z487" s="37"/>
      <c r="AA487" s="546"/>
      <c r="AB487" s="546"/>
      <c r="AC487" s="546"/>
    </row>
    <row r="488" spans="1:68" ht="14.25" hidden="1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hidden="1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72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73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73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68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hidden="1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hidden="1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78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72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73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73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5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18"/>
      <c r="P498" s="609" t="s">
        <v>751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13149.2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13268.400000000001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18"/>
      <c r="P499" s="609" t="s">
        <v>752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13709.433726397483</v>
      </c>
      <c r="Y499" s="545">
        <f>IFERROR(SUM(BN22:BN495),"0")</f>
        <v>13834.572999999999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18"/>
      <c r="P500" s="609" t="s">
        <v>753</v>
      </c>
      <c r="Q500" s="610"/>
      <c r="R500" s="610"/>
      <c r="S500" s="610"/>
      <c r="T500" s="610"/>
      <c r="U500" s="610"/>
      <c r="V500" s="611"/>
      <c r="W500" s="37" t="s">
        <v>754</v>
      </c>
      <c r="X500" s="38">
        <f>ROUNDUP(SUM(BO22:BO495),0)</f>
        <v>20</v>
      </c>
      <c r="Y500" s="38">
        <f>ROUNDUP(SUM(BP22:BP495),0)</f>
        <v>21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18"/>
      <c r="P501" s="609" t="s">
        <v>755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14209.433726397483</v>
      </c>
      <c r="Y501" s="545">
        <f>GrossWeightTotalR+PalletQtyTotalR*25</f>
        <v>14359.572999999999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18"/>
      <c r="P502" s="609" t="s">
        <v>756</v>
      </c>
      <c r="Q502" s="610"/>
      <c r="R502" s="610"/>
      <c r="S502" s="610"/>
      <c r="T502" s="610"/>
      <c r="U502" s="610"/>
      <c r="V502" s="611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1520.4043876515138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1536</v>
      </c>
      <c r="Z502" s="37"/>
      <c r="AA502" s="546"/>
      <c r="AB502" s="546"/>
      <c r="AC502" s="546"/>
    </row>
    <row r="503" spans="1:32" ht="14.25" hidden="1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18"/>
      <c r="P503" s="609" t="s">
        <v>757</v>
      </c>
      <c r="Q503" s="610"/>
      <c r="R503" s="610"/>
      <c r="S503" s="610"/>
      <c r="T503" s="610"/>
      <c r="U503" s="610"/>
      <c r="V503" s="611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22.362239999999996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9" t="s">
        <v>100</v>
      </c>
      <c r="D505" s="631"/>
      <c r="E505" s="631"/>
      <c r="F505" s="631"/>
      <c r="G505" s="631"/>
      <c r="H505" s="632"/>
      <c r="I505" s="579" t="s">
        <v>249</v>
      </c>
      <c r="J505" s="631"/>
      <c r="K505" s="631"/>
      <c r="L505" s="631"/>
      <c r="M505" s="631"/>
      <c r="N505" s="631"/>
      <c r="O505" s="631"/>
      <c r="P505" s="631"/>
      <c r="Q505" s="631"/>
      <c r="R505" s="631"/>
      <c r="S505" s="632"/>
      <c r="T505" s="579" t="s">
        <v>536</v>
      </c>
      <c r="U505" s="632"/>
      <c r="V505" s="579" t="s">
        <v>592</v>
      </c>
      <c r="W505" s="631"/>
      <c r="X505" s="631"/>
      <c r="Y505" s="632"/>
      <c r="Z505" s="540" t="s">
        <v>648</v>
      </c>
      <c r="AA505" s="579" t="s">
        <v>709</v>
      </c>
      <c r="AB505" s="632"/>
      <c r="AC505" s="52"/>
      <c r="AF505" s="541"/>
    </row>
    <row r="506" spans="1:32" ht="14.25" customHeight="1" thickTop="1" x14ac:dyDescent="0.2">
      <c r="A506" s="744" t="s">
        <v>760</v>
      </c>
      <c r="B506" s="579" t="s">
        <v>62</v>
      </c>
      <c r="C506" s="579" t="s">
        <v>101</v>
      </c>
      <c r="D506" s="579" t="s">
        <v>116</v>
      </c>
      <c r="E506" s="579" t="s">
        <v>171</v>
      </c>
      <c r="F506" s="579" t="s">
        <v>191</v>
      </c>
      <c r="G506" s="579" t="s">
        <v>221</v>
      </c>
      <c r="H506" s="579" t="s">
        <v>100</v>
      </c>
      <c r="I506" s="579" t="s">
        <v>250</v>
      </c>
      <c r="J506" s="579" t="s">
        <v>290</v>
      </c>
      <c r="K506" s="579" t="s">
        <v>350</v>
      </c>
      <c r="L506" s="579" t="s">
        <v>395</v>
      </c>
      <c r="M506" s="579" t="s">
        <v>411</v>
      </c>
      <c r="N506" s="541"/>
      <c r="O506" s="579" t="s">
        <v>425</v>
      </c>
      <c r="P506" s="579" t="s">
        <v>435</v>
      </c>
      <c r="Q506" s="579" t="s">
        <v>442</v>
      </c>
      <c r="R506" s="579" t="s">
        <v>447</v>
      </c>
      <c r="S506" s="579" t="s">
        <v>526</v>
      </c>
      <c r="T506" s="579" t="s">
        <v>537</v>
      </c>
      <c r="U506" s="579" t="s">
        <v>572</v>
      </c>
      <c r="V506" s="579" t="s">
        <v>593</v>
      </c>
      <c r="W506" s="579" t="s">
        <v>625</v>
      </c>
      <c r="X506" s="579" t="s">
        <v>640</v>
      </c>
      <c r="Y506" s="579" t="s">
        <v>644</v>
      </c>
      <c r="Z506" s="579" t="s">
        <v>648</v>
      </c>
      <c r="AA506" s="579" t="s">
        <v>709</v>
      </c>
      <c r="AB506" s="579" t="s">
        <v>746</v>
      </c>
      <c r="AC506" s="52"/>
      <c r="AF506" s="541"/>
    </row>
    <row r="507" spans="1:32" ht="13.5" customHeight="1" thickBot="1" x14ac:dyDescent="0.25">
      <c r="A507" s="745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108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32.400000000000006</v>
      </c>
      <c r="E508" s="46">
        <f>IFERROR(Y87*1,"0")+IFERROR(Y88*1,"0")+IFERROR(Y89*1,"0")+IFERROR(Y93*1,"0")+IFERROR(Y94*1,"0")+IFERROR(Y95*1,"0")+IFERROR(Y96*1,"0")</f>
        <v>164.7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153.9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214.20000000000002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1676.4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264.60000000000002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8961</v>
      </c>
      <c r="U508" s="46">
        <f>IFERROR(Y367*1,"0")+IFERROR(Y368*1,"0")+IFERROR(Y369*1,"0")+IFERROR(Y373*1,"0")+IFERROR(Y377*1,"0")+IFERROR(Y378*1,"0")+IFERROR(Y382*1,"0")</f>
        <v>45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151.20000000000002</v>
      </c>
      <c r="W508" s="46">
        <f>IFERROR(Y407*1,"0")+IFERROR(Y411*1,"0")+IFERROR(Y412*1,"0")+IFERROR(Y413*1,"0")+IFERROR(Y414*1,"0")</f>
        <v>405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554.40000000000009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537.6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 520,40"/>
        <filter val="100,00"/>
        <filter val="12,00"/>
        <filter val="120,00"/>
        <filter val="13 149,20"/>
        <filter val="13 709,43"/>
        <filter val="130,00"/>
        <filter val="14 209,43"/>
        <filter val="14,40"/>
        <filter val="14,44"/>
        <filter val="150,00"/>
        <filter val="170,00"/>
        <filter val="18,52"/>
        <filter val="18,94"/>
        <filter val="19,05"/>
        <filter val="192,00"/>
        <filter val="2 000,00"/>
        <filter val="2 500,00"/>
        <filter val="2,78"/>
        <filter val="20"/>
        <filter val="20,00"/>
        <filter val="20,70"/>
        <filter val="200,00"/>
        <filter val="208,40"/>
        <filter val="240,00"/>
        <filter val="250,00"/>
        <filter val="27,78"/>
        <filter val="28,80"/>
        <filter val="30,00"/>
        <filter val="300,00"/>
        <filter val="33,33"/>
        <filter val="333,45"/>
        <filter val="37,88"/>
        <filter val="4,44"/>
        <filter val="40,00"/>
        <filter val="400,00"/>
        <filter val="466,67"/>
        <filter val="47,35"/>
        <filter val="50,00"/>
        <filter val="500,00"/>
        <filter val="51,62"/>
        <filter val="55,56"/>
        <filter val="6,17"/>
        <filter val="7 000,00"/>
        <filter val="7,14"/>
        <filter val="74,07"/>
        <filter val="8,40"/>
        <filter val="80,00"/>
        <filter val="810,00"/>
        <filter val="822,00"/>
        <filter val="9,26"/>
      </filters>
    </filterColumn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2025-10-08T11:44:04Z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