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3672C729-B1A4-479C-B770-05532DCB63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08" i="1" s="1"/>
  <c r="P424" i="1"/>
  <c r="X421" i="1"/>
  <c r="Y420" i="1"/>
  <c r="X420" i="1"/>
  <c r="BP419" i="1"/>
  <c r="BO419" i="1"/>
  <c r="BN419" i="1"/>
  <c r="BM419" i="1"/>
  <c r="Z419" i="1"/>
  <c r="Z420" i="1" s="1"/>
  <c r="Y419" i="1"/>
  <c r="X508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8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8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Y246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Y59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498" i="1" s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Z58" i="1" l="1"/>
  <c r="Z189" i="1"/>
  <c r="H9" i="1"/>
  <c r="A10" i="1"/>
  <c r="Y24" i="1"/>
  <c r="Y32" i="1"/>
  <c r="Y44" i="1"/>
  <c r="Y65" i="1"/>
  <c r="Y71" i="1"/>
  <c r="Y78" i="1"/>
  <c r="BP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Y118" i="1"/>
  <c r="BP127" i="1"/>
  <c r="BN127" i="1"/>
  <c r="Z127" i="1"/>
  <c r="Z128" i="1" s="1"/>
  <c r="Y129" i="1"/>
  <c r="Y134" i="1"/>
  <c r="BP131" i="1"/>
  <c r="BN131" i="1"/>
  <c r="Z131" i="1"/>
  <c r="Z133" i="1" s="1"/>
  <c r="BP143" i="1"/>
  <c r="BN143" i="1"/>
  <c r="Z143" i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08" i="1"/>
  <c r="Y185" i="1"/>
  <c r="BP182" i="1"/>
  <c r="BN182" i="1"/>
  <c r="Z182" i="1"/>
  <c r="Z184" i="1" s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Z217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8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BN73" i="1"/>
  <c r="BP75" i="1"/>
  <c r="BN75" i="1"/>
  <c r="Z75" i="1"/>
  <c r="Y83" i="1"/>
  <c r="Z90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33" i="1"/>
  <c r="BP137" i="1"/>
  <c r="BN137" i="1"/>
  <c r="Z137" i="1"/>
  <c r="Z138" i="1" s="1"/>
  <c r="Y139" i="1"/>
  <c r="H508" i="1"/>
  <c r="Y144" i="1"/>
  <c r="BP142" i="1"/>
  <c r="BN142" i="1"/>
  <c r="Z142" i="1"/>
  <c r="Z144" i="1" s="1"/>
  <c r="BP149" i="1"/>
  <c r="BN149" i="1"/>
  <c r="Z149" i="1"/>
  <c r="Y151" i="1"/>
  <c r="I508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Y184" i="1"/>
  <c r="BP188" i="1"/>
  <c r="BN188" i="1"/>
  <c r="Z188" i="1"/>
  <c r="Y190" i="1"/>
  <c r="Y201" i="1"/>
  <c r="BP192" i="1"/>
  <c r="BN192" i="1"/>
  <c r="Z192" i="1"/>
  <c r="Z200" i="1" s="1"/>
  <c r="BP196" i="1"/>
  <c r="BN196" i="1"/>
  <c r="Z196" i="1"/>
  <c r="Y200" i="1"/>
  <c r="BP204" i="1"/>
  <c r="BN204" i="1"/>
  <c r="Z204" i="1"/>
  <c r="Z212" i="1" s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Z270" i="1"/>
  <c r="BP268" i="1"/>
  <c r="BN268" i="1"/>
  <c r="Z268" i="1"/>
  <c r="O508" i="1"/>
  <c r="Y270" i="1"/>
  <c r="BP299" i="1"/>
  <c r="BN299" i="1"/>
  <c r="Z299" i="1"/>
  <c r="Y303" i="1"/>
  <c r="Z311" i="1"/>
  <c r="BP307" i="1"/>
  <c r="BN307" i="1"/>
  <c r="Z307" i="1"/>
  <c r="Y311" i="1"/>
  <c r="BP315" i="1"/>
  <c r="BN315" i="1"/>
  <c r="Z315" i="1"/>
  <c r="Z317" i="1" s="1"/>
  <c r="Y31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1" i="1" s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E508" i="1"/>
  <c r="Y91" i="1"/>
  <c r="G508" i="1"/>
  <c r="Y128" i="1"/>
  <c r="Y213" i="1"/>
  <c r="BP208" i="1"/>
  <c r="BN208" i="1"/>
  <c r="Z208" i="1"/>
  <c r="Y212" i="1"/>
  <c r="BP216" i="1"/>
  <c r="BN216" i="1"/>
  <c r="Z216" i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Z246" i="1" s="1"/>
  <c r="BP252" i="1"/>
  <c r="BN252" i="1"/>
  <c r="Z252" i="1"/>
  <c r="BP260" i="1"/>
  <c r="BN260" i="1"/>
  <c r="Z260" i="1"/>
  <c r="Y271" i="1"/>
  <c r="Z293" i="1"/>
  <c r="BP289" i="1"/>
  <c r="BN289" i="1"/>
  <c r="Z289" i="1"/>
  <c r="Y293" i="1"/>
  <c r="BP297" i="1"/>
  <c r="BN297" i="1"/>
  <c r="Z297" i="1"/>
  <c r="Z303" i="1" s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Z324" i="1" s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8" i="1"/>
  <c r="Y349" i="1"/>
  <c r="BP342" i="1"/>
  <c r="BN342" i="1"/>
  <c r="Z342" i="1"/>
  <c r="Z349" i="1" s="1"/>
  <c r="BP346" i="1"/>
  <c r="BN346" i="1"/>
  <c r="Z346" i="1"/>
  <c r="BP358" i="1"/>
  <c r="BN358" i="1"/>
  <c r="Z358" i="1"/>
  <c r="Z359" i="1" s="1"/>
  <c r="Y360" i="1"/>
  <c r="Z370" i="1"/>
  <c r="BP368" i="1"/>
  <c r="BN368" i="1"/>
  <c r="Z368" i="1"/>
  <c r="Y276" i="1"/>
  <c r="Y285" i="1"/>
  <c r="R508" i="1"/>
  <c r="Y294" i="1"/>
  <c r="U508" i="1"/>
  <c r="Y371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68" i="1"/>
  <c r="BN468" i="1"/>
  <c r="Z468" i="1"/>
  <c r="Z471" i="1" s="1"/>
  <c r="Y472" i="1"/>
  <c r="BP475" i="1"/>
  <c r="BN475" i="1"/>
  <c r="Z475" i="1"/>
  <c r="AA508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456" i="1" l="1"/>
  <c r="Z263" i="1"/>
  <c r="Z168" i="1"/>
  <c r="Z78" i="1"/>
  <c r="Y502" i="1"/>
  <c r="Y499" i="1"/>
  <c r="Y501" i="1" s="1"/>
  <c r="Z118" i="1"/>
  <c r="Z97" i="1"/>
  <c r="Y498" i="1"/>
  <c r="Z398" i="1"/>
  <c r="Z230" i="1"/>
  <c r="Z415" i="1"/>
  <c r="Z255" i="1"/>
  <c r="Z174" i="1"/>
  <c r="Z70" i="1"/>
  <c r="Z32" i="1"/>
  <c r="Y500" i="1"/>
  <c r="Z337" i="1"/>
  <c r="Z150" i="1"/>
  <c r="Z503" i="1" s="1"/>
</calcChain>
</file>

<file path=xl/sharedStrings.xml><?xml version="1.0" encoding="utf-8"?>
<sst xmlns="http://schemas.openxmlformats.org/spreadsheetml/2006/main" count="2191" uniqueCount="798">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</sst>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0" t="s">
        <v>0</v>
      </c>
      <c r="E1" s="576"/>
      <c r="F1" s="576"/>
      <c r="G1" s="12" t="s">
        <v>1</v>
      </c>
      <c r="H1" s="620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03"/>
      <c r="C5" s="604"/>
      <c r="D5" s="628"/>
      <c r="E5" s="629"/>
      <c r="F5" s="833" t="s">
        <v>9</v>
      </c>
      <c r="G5" s="604"/>
      <c r="H5" s="628"/>
      <c r="I5" s="781"/>
      <c r="J5" s="781"/>
      <c r="K5" s="781"/>
      <c r="L5" s="781"/>
      <c r="M5" s="629"/>
      <c r="N5" s="58"/>
      <c r="P5" s="24" t="s">
        <v>10</v>
      </c>
      <c r="Q5" s="849">
        <v>45936</v>
      </c>
      <c r="R5" s="663"/>
      <c r="T5" s="706" t="s">
        <v>11</v>
      </c>
      <c r="U5" s="707"/>
      <c r="V5" s="709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03"/>
      <c r="C6" s="60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3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4" t="s">
        <v>16</v>
      </c>
      <c r="U6" s="707"/>
      <c r="V6" s="766" t="s">
        <v>17</v>
      </c>
      <c r="W6" s="59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4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7"/>
      <c r="U7" s="707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7" t="s">
        <v>18</v>
      </c>
      <c r="B8" s="561"/>
      <c r="C8" s="562"/>
      <c r="D8" s="613"/>
      <c r="E8" s="614"/>
      <c r="F8" s="614"/>
      <c r="G8" s="614"/>
      <c r="H8" s="614"/>
      <c r="I8" s="614"/>
      <c r="J8" s="614"/>
      <c r="K8" s="614"/>
      <c r="L8" s="614"/>
      <c r="M8" s="615"/>
      <c r="N8" s="61"/>
      <c r="P8" s="24" t="s">
        <v>19</v>
      </c>
      <c r="Q8" s="672">
        <v>0.41666666666666669</v>
      </c>
      <c r="R8" s="607"/>
      <c r="T8" s="557"/>
      <c r="U8" s="707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2"/>
      <c r="E9" s="559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659"/>
      <c r="R9" s="660"/>
      <c r="T9" s="557"/>
      <c r="U9" s="707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2"/>
      <c r="E10" s="559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1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15"/>
      <c r="R10" s="716"/>
      <c r="U10" s="24" t="s">
        <v>22</v>
      </c>
      <c r="V10" s="592" t="s">
        <v>23</v>
      </c>
      <c r="W10" s="59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0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604"/>
      <c r="N12" s="62"/>
      <c r="P12" s="24" t="s">
        <v>29</v>
      </c>
      <c r="Q12" s="672"/>
      <c r="R12" s="607"/>
      <c r="S12" s="23"/>
      <c r="U12" s="24"/>
      <c r="V12" s="576"/>
      <c r="W12" s="557"/>
      <c r="AB12" s="51"/>
      <c r="AC12" s="51"/>
      <c r="AD12" s="51"/>
      <c r="AE12" s="51"/>
    </row>
    <row r="13" spans="1:32" s="537" customFormat="1" ht="23.25" customHeight="1" x14ac:dyDescent="0.2">
      <c r="A13" s="700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4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0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4"/>
      <c r="N15" s="63"/>
      <c r="P15" s="693" t="s">
        <v>34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35</v>
      </c>
      <c r="B17" s="587" t="s">
        <v>36</v>
      </c>
      <c r="C17" s="678" t="s">
        <v>37</v>
      </c>
      <c r="D17" s="587" t="s">
        <v>38</v>
      </c>
      <c r="E17" s="645"/>
      <c r="F17" s="587" t="s">
        <v>39</v>
      </c>
      <c r="G17" s="587" t="s">
        <v>40</v>
      </c>
      <c r="H17" s="587" t="s">
        <v>41</v>
      </c>
      <c r="I17" s="587" t="s">
        <v>42</v>
      </c>
      <c r="J17" s="587" t="s">
        <v>43</v>
      </c>
      <c r="K17" s="587" t="s">
        <v>44</v>
      </c>
      <c r="L17" s="587" t="s">
        <v>45</v>
      </c>
      <c r="M17" s="587" t="s">
        <v>46</v>
      </c>
      <c r="N17" s="587" t="s">
        <v>47</v>
      </c>
      <c r="O17" s="587" t="s">
        <v>48</v>
      </c>
      <c r="P17" s="587" t="s">
        <v>49</v>
      </c>
      <c r="Q17" s="644"/>
      <c r="R17" s="644"/>
      <c r="S17" s="644"/>
      <c r="T17" s="645"/>
      <c r="U17" s="864" t="s">
        <v>50</v>
      </c>
      <c r="V17" s="604"/>
      <c r="W17" s="587" t="s">
        <v>51</v>
      </c>
      <c r="X17" s="587" t="s">
        <v>52</v>
      </c>
      <c r="Y17" s="865" t="s">
        <v>53</v>
      </c>
      <c r="Z17" s="779" t="s">
        <v>54</v>
      </c>
      <c r="AA17" s="758" t="s">
        <v>55</v>
      </c>
      <c r="AB17" s="758" t="s">
        <v>56</v>
      </c>
      <c r="AC17" s="758" t="s">
        <v>57</v>
      </c>
      <c r="AD17" s="758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8"/>
      <c r="B18" s="588"/>
      <c r="C18" s="588"/>
      <c r="D18" s="646"/>
      <c r="E18" s="64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6"/>
      <c r="Q18" s="647"/>
      <c r="R18" s="647"/>
      <c r="S18" s="647"/>
      <c r="T18" s="648"/>
      <c r="U18" s="67" t="s">
        <v>60</v>
      </c>
      <c r="V18" s="67" t="s">
        <v>61</v>
      </c>
      <c r="W18" s="588"/>
      <c r="X18" s="588"/>
      <c r="Y18" s="866"/>
      <c r="Z18" s="780"/>
      <c r="AA18" s="759"/>
      <c r="AB18" s="759"/>
      <c r="AC18" s="759"/>
      <c r="AD18" s="830"/>
      <c r="AE18" s="831"/>
      <c r="AF18" s="832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73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7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8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8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8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8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8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8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73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126</v>
      </c>
      <c r="Y41" s="544">
        <f>IFERROR(IF(X41="",0,CEILING((X41/$H41),1)*$H41),"")</f>
        <v>129.60000000000002</v>
      </c>
      <c r="Z41" s="36">
        <f>IFERROR(IF(Y41=0,"",ROUNDUP(Y41/H41,0)*0.01898),"")</f>
        <v>0.22776000000000002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131.07499999999999</v>
      </c>
      <c r="BN41" s="64">
        <f>IFERROR(Y41*I41/H41,"0")</f>
        <v>134.82000000000002</v>
      </c>
      <c r="BO41" s="64">
        <f>IFERROR(1/J41*(X41/H41),"0")</f>
        <v>0.18229166666666666</v>
      </c>
      <c r="BP41" s="64">
        <f>IFERROR(1/J41*(Y41/H41),"0")</f>
        <v>0.18750000000000003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8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11.666666666666666</v>
      </c>
      <c r="Y44" s="545">
        <f>IFERROR(Y41/H41,"0")+IFERROR(Y42/H42,"0")+IFERROR(Y43/H43,"0")</f>
        <v>12.000000000000002</v>
      </c>
      <c r="Z44" s="545">
        <f>IFERROR(IF(Z41="",0,Z41),"0")+IFERROR(IF(Z42="",0,Z42),"0")+IFERROR(IF(Z43="",0,Z43),"0")</f>
        <v>0.22776000000000002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8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126</v>
      </c>
      <c r="Y45" s="545">
        <f>IFERROR(SUM(Y41:Y43),"0")</f>
        <v>129.60000000000002</v>
      </c>
      <c r="Z45" s="37"/>
      <c r="AA45" s="546"/>
      <c r="AB45" s="546"/>
      <c r="AC45" s="546"/>
    </row>
    <row r="46" spans="1:68" ht="14.25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8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8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73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26</v>
      </c>
      <c r="Y52" s="544">
        <f t="shared" ref="Y52:Y57" si="6">IFERROR(IF(X52="",0,CEILING((X52/$H52),1)*$H52),"")</f>
        <v>33.599999999999994</v>
      </c>
      <c r="Z52" s="36">
        <f>IFERROR(IF(Y52=0,"",ROUNDUP(Y52/H52,0)*0.01898),"")</f>
        <v>5.6940000000000004E-2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27.009821428571428</v>
      </c>
      <c r="BN52" s="64">
        <f t="shared" ref="BN52:BN57" si="8">IFERROR(Y52*I52/H52,"0")</f>
        <v>34.904999999999994</v>
      </c>
      <c r="BO52" s="64">
        <f t="shared" ref="BO52:BO57" si="9">IFERROR(1/J52*(X52/H52),"0")</f>
        <v>3.6272321428571432E-2</v>
      </c>
      <c r="BP52" s="64">
        <f t="shared" ref="BP52:BP57" si="10">IFERROR(1/J52*(Y52/H52),"0")</f>
        <v>4.6874999999999993E-2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27</v>
      </c>
      <c r="Y55" s="544">
        <f t="shared" si="6"/>
        <v>28</v>
      </c>
      <c r="Z55" s="36">
        <f>IFERROR(IF(Y55=0,"",ROUNDUP(Y55/H55,0)*0.00902),"")</f>
        <v>6.3140000000000002E-2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28.4175</v>
      </c>
      <c r="BN55" s="64">
        <f t="shared" si="8"/>
        <v>29.47</v>
      </c>
      <c r="BO55" s="64">
        <f t="shared" si="9"/>
        <v>5.113636363636364E-2</v>
      </c>
      <c r="BP55" s="64">
        <f t="shared" si="10"/>
        <v>5.3030303030303032E-2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8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9.0714285714285712</v>
      </c>
      <c r="Y58" s="545">
        <f>IFERROR(Y52/H52,"0")+IFERROR(Y53/H53,"0")+IFERROR(Y54/H54,"0")+IFERROR(Y55/H55,"0")+IFERROR(Y56/H56,"0")+IFERROR(Y57/H57,"0")</f>
        <v>10</v>
      </c>
      <c r="Z58" s="545">
        <f>IFERROR(IF(Z52="",0,Z52),"0")+IFERROR(IF(Z53="",0,Z53),"0")+IFERROR(IF(Z54="",0,Z54),"0")+IFERROR(IF(Z55="",0,Z55),"0")+IFERROR(IF(Z56="",0,Z56),"0")+IFERROR(IF(Z57="",0,Z57),"0")</f>
        <v>0.12008000000000001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8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53</v>
      </c>
      <c r="Y59" s="545">
        <f>IFERROR(SUM(Y52:Y57),"0")</f>
        <v>61.599999999999994</v>
      </c>
      <c r="Z59" s="37"/>
      <c r="AA59" s="546"/>
      <c r="AB59" s="546"/>
      <c r="AC59" s="546"/>
    </row>
    <row r="60" spans="1:68" ht="14.25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26</v>
      </c>
      <c r="Y61" s="544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27.047222222222221</v>
      </c>
      <c r="BN61" s="64">
        <f>IFERROR(Y61*I61/H61,"0")</f>
        <v>33.705000000000005</v>
      </c>
      <c r="BO61" s="64">
        <f>IFERROR(1/J61*(X61/H61),"0")</f>
        <v>3.7615740740740741E-2</v>
      </c>
      <c r="BP61" s="64">
        <f>IFERROR(1/J61*(Y61/H61),"0")</f>
        <v>4.6875000000000007E-2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8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2.4074074074074074</v>
      </c>
      <c r="Y64" s="545">
        <f>IFERROR(Y61/H61,"0")+IFERROR(Y62/H62,"0")+IFERROR(Y63/H63,"0")</f>
        <v>3.0000000000000004</v>
      </c>
      <c r="Z64" s="545">
        <f>IFERROR(IF(Z61="",0,Z61),"0")+IFERROR(IF(Z62="",0,Z62),"0")+IFERROR(IF(Z63="",0,Z63),"0")</f>
        <v>5.6940000000000004E-2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8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26</v>
      </c>
      <c r="Y65" s="545">
        <f>IFERROR(SUM(Y61:Y63),"0")</f>
        <v>32.400000000000006</v>
      </c>
      <c r="Z65" s="37"/>
      <c r="AA65" s="546"/>
      <c r="AB65" s="546"/>
      <c r="AC65" s="546"/>
    </row>
    <row r="66" spans="1:68" ht="14.25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8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8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4</v>
      </c>
      <c r="Y74" s="544">
        <f>IFERROR(IF(X74="",0,CEILING((X74/$H74),1)*$H74),"")</f>
        <v>8.4</v>
      </c>
      <c r="Z74" s="36">
        <f>IFERROR(IF(Y74=0,"",ROUNDUP(Y74/H74,0)*0.01898),"")</f>
        <v>1.898E-2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4.2071428571428573</v>
      </c>
      <c r="BN74" s="64">
        <f>IFERROR(Y74*I74/H74,"0")</f>
        <v>8.8350000000000009</v>
      </c>
      <c r="BO74" s="64">
        <f>IFERROR(1/J74*(X74/H74),"0")</f>
        <v>7.4404761904761901E-3</v>
      </c>
      <c r="BP74" s="64">
        <f>IFERROR(1/J74*(Y74/H74),"0")</f>
        <v>1.5625E-2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8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0.47619047619047616</v>
      </c>
      <c r="Y78" s="545">
        <f>IFERROR(Y73/H73,"0")+IFERROR(Y74/H74,"0")+IFERROR(Y75/H75,"0")+IFERROR(Y76/H76,"0")+IFERROR(Y77/H77,"0")</f>
        <v>1</v>
      </c>
      <c r="Z78" s="545">
        <f>IFERROR(IF(Z73="",0,Z73),"0")+IFERROR(IF(Z74="",0,Z74),"0")+IFERROR(IF(Z75="",0,Z75),"0")+IFERROR(IF(Z76="",0,Z76),"0")+IFERROR(IF(Z77="",0,Z77),"0")</f>
        <v>1.898E-2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8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4</v>
      </c>
      <c r="Y79" s="545">
        <f>IFERROR(SUM(Y73:Y77),"0")</f>
        <v>8.4</v>
      </c>
      <c r="Z79" s="37"/>
      <c r="AA79" s="546"/>
      <c r="AB79" s="546"/>
      <c r="AC79" s="546"/>
    </row>
    <row r="80" spans="1:68" ht="14.25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8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8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customHeight="1" x14ac:dyDescent="0.25">
      <c r="A85" s="573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49</v>
      </c>
      <c r="Y87" s="544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50.973611111111104</v>
      </c>
      <c r="BN87" s="64">
        <f>IFERROR(Y87*I87/H87,"0")</f>
        <v>56.17499999999999</v>
      </c>
      <c r="BO87" s="64">
        <f>IFERROR(1/J87*(X87/H87),"0")</f>
        <v>7.0891203703703692E-2</v>
      </c>
      <c r="BP87" s="64">
        <f>IFERROR(1/J87*(Y87/H87),"0")</f>
        <v>7.8125E-2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8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4.5370370370370363</v>
      </c>
      <c r="Y90" s="545">
        <f>IFERROR(Y87/H87,"0")+IFERROR(Y88/H88,"0")+IFERROR(Y89/H89,"0")</f>
        <v>5</v>
      </c>
      <c r="Z90" s="545">
        <f>IFERROR(IF(Z87="",0,Z87),"0")+IFERROR(IF(Z88="",0,Z88),"0")+IFERROR(IF(Z89="",0,Z89),"0")</f>
        <v>9.4899999999999998E-2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8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49</v>
      </c>
      <c r="Y91" s="545">
        <f>IFERROR(SUM(Y87:Y89),"0")</f>
        <v>54</v>
      </c>
      <c r="Z91" s="37"/>
      <c r="AA91" s="546"/>
      <c r="AB91" s="546"/>
      <c r="AC91" s="546"/>
    </row>
    <row r="92" spans="1:68" ht="14.25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96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8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0</v>
      </c>
      <c r="Y97" s="545">
        <f>IFERROR(Y93/H93,"0")+IFERROR(Y94/H94,"0")+IFERROR(Y95/H95,"0")+IFERROR(Y96/H96,"0")</f>
        <v>0</v>
      </c>
      <c r="Z97" s="545">
        <f>IFERROR(IF(Z93="",0,Z93),"0")+IFERROR(IF(Z94="",0,Z94),"0")+IFERROR(IF(Z95="",0,Z95),"0")+IFERROR(IF(Z96="",0,Z96),"0")</f>
        <v>0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8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0</v>
      </c>
      <c r="Y98" s="545">
        <f>IFERROR(SUM(Y93:Y96),"0")</f>
        <v>0</v>
      </c>
      <c r="Z98" s="37"/>
      <c r="AA98" s="546"/>
      <c r="AB98" s="546"/>
      <c r="AC98" s="546"/>
    </row>
    <row r="99" spans="1:68" ht="16.5" customHeight="1" x14ac:dyDescent="0.25">
      <c r="A99" s="573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21</v>
      </c>
      <c r="Y101" s="544">
        <f>IFERROR(IF(X101="",0,CEILING((X101/$H101),1)*$H101),"")</f>
        <v>21.6</v>
      </c>
      <c r="Z101" s="36">
        <f>IFERROR(IF(Y101=0,"",ROUNDUP(Y101/H101,0)*0.01898),"")</f>
        <v>3.7960000000000001E-2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21.845833333333331</v>
      </c>
      <c r="BN101" s="64">
        <f>IFERROR(Y101*I101/H101,"0")</f>
        <v>22.47</v>
      </c>
      <c r="BO101" s="64">
        <f>IFERROR(1/J101*(X101/H101),"0")</f>
        <v>3.0381944444444444E-2</v>
      </c>
      <c r="BP101" s="64">
        <f>IFERROR(1/J101*(Y101/H101),"0")</f>
        <v>3.125E-2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27</v>
      </c>
      <c r="Y103" s="544">
        <f>IFERROR(IF(X103="",0,CEILING((X103/$H103),1)*$H103),"")</f>
        <v>27</v>
      </c>
      <c r="Z103" s="36">
        <f>IFERROR(IF(Y103=0,"",ROUNDUP(Y103/H103,0)*0.00902),"")</f>
        <v>5.4120000000000001E-2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28.26</v>
      </c>
      <c r="BN103" s="64">
        <f>IFERROR(Y103*I103/H103,"0")</f>
        <v>28.26</v>
      </c>
      <c r="BO103" s="64">
        <f>IFERROR(1/J103*(X103/H103),"0")</f>
        <v>4.5454545454545456E-2</v>
      </c>
      <c r="BP103" s="64">
        <f>IFERROR(1/J103*(Y103/H103),"0")</f>
        <v>4.5454545454545456E-2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8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7.9444444444444446</v>
      </c>
      <c r="Y105" s="545">
        <f>IFERROR(Y101/H101,"0")+IFERROR(Y102/H102,"0")+IFERROR(Y103/H103,"0")+IFERROR(Y104/H104,"0")</f>
        <v>8</v>
      </c>
      <c r="Z105" s="545">
        <f>IFERROR(IF(Z101="",0,Z101),"0")+IFERROR(IF(Z102="",0,Z102),"0")+IFERROR(IF(Z103="",0,Z103),"0")+IFERROR(IF(Z104="",0,Z104),"0")</f>
        <v>9.2079999999999995E-2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8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48</v>
      </c>
      <c r="Y106" s="545">
        <f>IFERROR(SUM(Y101:Y104),"0")</f>
        <v>48.6</v>
      </c>
      <c r="Z106" s="37"/>
      <c r="AA106" s="546"/>
      <c r="AB106" s="546"/>
      <c r="AC106" s="546"/>
    </row>
    <row r="107" spans="1:68" ht="14.25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8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8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114</v>
      </c>
      <c r="Y114" s="544">
        <f>IFERROR(IF(X114="",0,CEILING((X114/$H114),1)*$H114),"")</f>
        <v>121.5</v>
      </c>
      <c r="Z114" s="36">
        <f>IFERROR(IF(Y114=0,"",ROUNDUP(Y114/H114,0)*0.01898),"")</f>
        <v>0.28470000000000001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121.22</v>
      </c>
      <c r="BN114" s="64">
        <f>IFERROR(Y114*I114/H114,"0")</f>
        <v>129.19499999999999</v>
      </c>
      <c r="BO114" s="64">
        <f>IFERROR(1/J114*(X114/H114),"0")</f>
        <v>0.21990740740740741</v>
      </c>
      <c r="BP114" s="64">
        <f>IFERROR(1/J114*(Y114/H114),"0")</f>
        <v>0.234375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8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14.074074074074074</v>
      </c>
      <c r="Y118" s="545">
        <f>IFERROR(Y114/H114,"0")+IFERROR(Y115/H115,"0")+IFERROR(Y116/H116,"0")+IFERROR(Y117/H117,"0")</f>
        <v>15</v>
      </c>
      <c r="Z118" s="545">
        <f>IFERROR(IF(Z114="",0,Z114),"0")+IFERROR(IF(Z115="",0,Z115),"0")+IFERROR(IF(Z116="",0,Z116),"0")+IFERROR(IF(Z117="",0,Z117),"0")</f>
        <v>0.28470000000000001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8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114</v>
      </c>
      <c r="Y119" s="545">
        <f>IFERROR(SUM(Y114:Y117),"0")</f>
        <v>121.5</v>
      </c>
      <c r="Z119" s="37"/>
      <c r="AA119" s="546"/>
      <c r="AB119" s="546"/>
      <c r="AC119" s="546"/>
    </row>
    <row r="120" spans="1:68" ht="14.25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8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8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customHeight="1" x14ac:dyDescent="0.25">
      <c r="A124" s="573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8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8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6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8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8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6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8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8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customHeight="1" x14ac:dyDescent="0.25">
      <c r="A140" s="573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3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8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8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8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8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customHeight="1" x14ac:dyDescent="0.25">
      <c r="A153" s="573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8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8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130</v>
      </c>
      <c r="Y159" s="544">
        <f t="shared" ref="Y159:Y167" si="11">IFERROR(IF(X159="",0,CEILING((X159/$H159),1)*$H159),"")</f>
        <v>130.20000000000002</v>
      </c>
      <c r="Z159" s="36">
        <f>IFERROR(IF(Y159=0,"",ROUNDUP(Y159/H159,0)*0.00902),"")</f>
        <v>0.27961999999999998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138.35714285714286</v>
      </c>
      <c r="BN159" s="64">
        <f t="shared" ref="BN159:BN167" si="13">IFERROR(Y159*I159/H159,"0")</f>
        <v>138.57</v>
      </c>
      <c r="BO159" s="64">
        <f t="shared" ref="BO159:BO167" si="14">IFERROR(1/J159*(X159/H159),"0")</f>
        <v>0.23448773448773449</v>
      </c>
      <c r="BP159" s="64">
        <f t="shared" ref="BP159:BP167" si="15">IFERROR(1/J159*(Y159/H159),"0")</f>
        <v>0.23484848484848489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118</v>
      </c>
      <c r="Y161" s="544">
        <f t="shared" si="11"/>
        <v>121.80000000000001</v>
      </c>
      <c r="Z161" s="36">
        <f>IFERROR(IF(Y161=0,"",ROUNDUP(Y161/H161,0)*0.00902),"")</f>
        <v>0.26158000000000003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123.89999999999999</v>
      </c>
      <c r="BN161" s="64">
        <f t="shared" si="13"/>
        <v>127.89</v>
      </c>
      <c r="BO161" s="64">
        <f t="shared" si="14"/>
        <v>0.21284271284271283</v>
      </c>
      <c r="BP161" s="64">
        <f t="shared" si="15"/>
        <v>0.2196969696969697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2</v>
      </c>
      <c r="Y162" s="544">
        <f t="shared" si="11"/>
        <v>2.1</v>
      </c>
      <c r="Z162" s="36">
        <f>IFERROR(IF(Y162=0,"",ROUNDUP(Y162/H162,0)*0.00502),"")</f>
        <v>5.0200000000000002E-3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2.1238095238095238</v>
      </c>
      <c r="BN162" s="64">
        <f t="shared" si="13"/>
        <v>2.23</v>
      </c>
      <c r="BO162" s="64">
        <f t="shared" si="14"/>
        <v>4.0700040700040706E-3</v>
      </c>
      <c r="BP162" s="64">
        <f t="shared" si="15"/>
        <v>4.2735042735042739E-3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2</v>
      </c>
      <c r="Y164" s="544">
        <f t="shared" si="11"/>
        <v>3.6</v>
      </c>
      <c r="Z164" s="36">
        <f>IFERROR(IF(Y164=0,"",ROUNDUP(Y164/H164,0)*0.00502),"")</f>
        <v>1.004E-2</v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2.1444444444444444</v>
      </c>
      <c r="BN164" s="64">
        <f t="shared" si="13"/>
        <v>3.8599999999999994</v>
      </c>
      <c r="BO164" s="64">
        <f t="shared" si="14"/>
        <v>4.7483380816714157E-3</v>
      </c>
      <c r="BP164" s="64">
        <f t="shared" si="15"/>
        <v>8.5470085470085479E-3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105</v>
      </c>
      <c r="Y165" s="544">
        <f t="shared" si="11"/>
        <v>105</v>
      </c>
      <c r="Z165" s="36">
        <f>IFERROR(IF(Y165=0,"",ROUNDUP(Y165/H165,0)*0.00502),"")</f>
        <v>0.251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110.00000000000001</v>
      </c>
      <c r="BN165" s="64">
        <f t="shared" si="13"/>
        <v>110.00000000000001</v>
      </c>
      <c r="BO165" s="64">
        <f t="shared" si="14"/>
        <v>0.21367521367521369</v>
      </c>
      <c r="BP165" s="64">
        <f t="shared" si="15"/>
        <v>0.21367521367521369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8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111.11111111111111</v>
      </c>
      <c r="Y168" s="545">
        <f>IFERROR(Y159/H159,"0")+IFERROR(Y160/H160,"0")+IFERROR(Y161/H161,"0")+IFERROR(Y162/H162,"0")+IFERROR(Y163/H163,"0")+IFERROR(Y164/H164,"0")+IFERROR(Y165/H165,"0")+IFERROR(Y166/H166,"0")+IFERROR(Y167/H167,"0")</f>
        <v>113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0.80726000000000009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8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357</v>
      </c>
      <c r="Y169" s="545">
        <f>IFERROR(SUM(Y159:Y167),"0")</f>
        <v>362.70000000000005</v>
      </c>
      <c r="Z169" s="37"/>
      <c r="AA169" s="546"/>
      <c r="AB169" s="546"/>
      <c r="AC169" s="546"/>
    </row>
    <row r="170" spans="1:68" ht="14.25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3</v>
      </c>
      <c r="Y172" s="544">
        <f>IFERROR(IF(X172="",0,CEILING((X172/$H172),1)*$H172),"")</f>
        <v>3.7800000000000002</v>
      </c>
      <c r="Z172" s="36">
        <f>IFERROR(IF(Y172=0,"",ROUNDUP(Y172/H172,0)*0.0059),"")</f>
        <v>1.77E-2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3.4523809523809521</v>
      </c>
      <c r="BN172" s="64">
        <f>IFERROR(Y172*I172/H172,"0")</f>
        <v>4.3499999999999996</v>
      </c>
      <c r="BO172" s="64">
        <f>IFERROR(1/J172*(X172/H172),"0")</f>
        <v>1.1022927689594356E-2</v>
      </c>
      <c r="BP172" s="64">
        <f>IFERROR(1/J172*(Y172/H172),"0")</f>
        <v>1.3888888888888888E-2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2</v>
      </c>
      <c r="Y173" s="544">
        <f>IFERROR(IF(X173="",0,CEILING((X173/$H173),1)*$H173),"")</f>
        <v>2.52</v>
      </c>
      <c r="Z173" s="36">
        <f>IFERROR(IF(Y173=0,"",ROUNDUP(Y173/H173,0)*0.0059),"")</f>
        <v>1.18E-2</v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2.3015873015873014</v>
      </c>
      <c r="BN173" s="64">
        <f>IFERROR(Y173*I173/H173,"0")</f>
        <v>2.9</v>
      </c>
      <c r="BO173" s="64">
        <f>IFERROR(1/J173*(X173/H173),"0")</f>
        <v>7.3486184597295699E-3</v>
      </c>
      <c r="BP173" s="64">
        <f>IFERROR(1/J173*(Y173/H173),"0")</f>
        <v>9.2592592592592587E-3</v>
      </c>
    </row>
    <row r="174" spans="1:68" x14ac:dyDescent="0.2">
      <c r="A174" s="56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8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3.9682539682539684</v>
      </c>
      <c r="Y174" s="545">
        <f>IFERROR(Y171/H171,"0")+IFERROR(Y172/H172,"0")+IFERROR(Y173/H173,"0")</f>
        <v>5</v>
      </c>
      <c r="Z174" s="545">
        <f>IFERROR(IF(Z171="",0,Z171),"0")+IFERROR(IF(Z172="",0,Z172),"0")+IFERROR(IF(Z173="",0,Z173),"0")</f>
        <v>2.9499999999999998E-2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8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5</v>
      </c>
      <c r="Y175" s="545">
        <f>IFERROR(SUM(Y171:Y173),"0")</f>
        <v>6.3000000000000007</v>
      </c>
      <c r="Z175" s="37"/>
      <c r="AA175" s="546"/>
      <c r="AB175" s="546"/>
      <c r="AC175" s="546"/>
    </row>
    <row r="176" spans="1:68" ht="14.25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6</v>
      </c>
      <c r="Y177" s="544">
        <f>IFERROR(IF(X177="",0,CEILING((X177/$H177),1)*$H177),"")</f>
        <v>6.3</v>
      </c>
      <c r="Z177" s="36">
        <f>IFERROR(IF(Y177=0,"",ROUNDUP(Y177/H177,0)*0.0059),"")</f>
        <v>2.9499999999999998E-2</v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6.9047619047619042</v>
      </c>
      <c r="BN177" s="64">
        <f>IFERROR(Y177*I177/H177,"0")</f>
        <v>7.25</v>
      </c>
      <c r="BO177" s="64">
        <f>IFERROR(1/J177*(X177/H177),"0")</f>
        <v>2.2045855379188711E-2</v>
      </c>
      <c r="BP177" s="64">
        <f>IFERROR(1/J177*(Y177/H177),"0")</f>
        <v>2.3148148148148147E-2</v>
      </c>
    </row>
    <row r="178" spans="1:68" x14ac:dyDescent="0.2">
      <c r="A178" s="56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8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4.7619047619047619</v>
      </c>
      <c r="Y178" s="545">
        <f>IFERROR(Y177/H177,"0")</f>
        <v>5</v>
      </c>
      <c r="Z178" s="545">
        <f>IFERROR(IF(Z177="",0,Z177),"0")</f>
        <v>2.9499999999999998E-2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8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6</v>
      </c>
      <c r="Y179" s="545">
        <f>IFERROR(SUM(Y177:Y177),"0")</f>
        <v>6.3</v>
      </c>
      <c r="Z179" s="37"/>
      <c r="AA179" s="546"/>
      <c r="AB179" s="546"/>
      <c r="AC179" s="546"/>
    </row>
    <row r="180" spans="1:68" ht="16.5" customHeight="1" x14ac:dyDescent="0.25">
      <c r="A180" s="573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8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8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8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8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0</v>
      </c>
      <c r="Y192" s="544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155</v>
      </c>
      <c r="Y193" s="544">
        <f t="shared" si="16"/>
        <v>156.60000000000002</v>
      </c>
      <c r="Z193" s="36">
        <f>IFERROR(IF(Y193=0,"",ROUNDUP(Y193/H193,0)*0.00902),"")</f>
        <v>0.26158000000000003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161.02777777777777</v>
      </c>
      <c r="BN193" s="64">
        <f t="shared" si="18"/>
        <v>162.69000000000003</v>
      </c>
      <c r="BO193" s="64">
        <f t="shared" si="19"/>
        <v>0.21745230078563413</v>
      </c>
      <c r="BP193" s="64">
        <f t="shared" si="20"/>
        <v>0.21969696969696972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163</v>
      </c>
      <c r="Y195" s="544">
        <f t="shared" si="16"/>
        <v>167.4</v>
      </c>
      <c r="Z195" s="36">
        <f>IFERROR(IF(Y195=0,"",ROUNDUP(Y195/H195,0)*0.00902),"")</f>
        <v>0.27961999999999998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169.3388888888889</v>
      </c>
      <c r="BN195" s="64">
        <f t="shared" si="18"/>
        <v>173.91</v>
      </c>
      <c r="BO195" s="64">
        <f t="shared" si="19"/>
        <v>0.228675645342312</v>
      </c>
      <c r="BP195" s="64">
        <f t="shared" si="20"/>
        <v>0.23484848484848486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9</v>
      </c>
      <c r="Y196" s="544">
        <f t="shared" si="16"/>
        <v>9</v>
      </c>
      <c r="Z196" s="36">
        <f>IFERROR(IF(Y196=0,"",ROUNDUP(Y196/H196,0)*0.00502),"")</f>
        <v>2.5100000000000001E-2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9.65</v>
      </c>
      <c r="BN196" s="64">
        <f t="shared" si="18"/>
        <v>9.65</v>
      </c>
      <c r="BO196" s="64">
        <f t="shared" si="19"/>
        <v>2.1367521367521368E-2</v>
      </c>
      <c r="BP196" s="64">
        <f t="shared" si="20"/>
        <v>2.1367521367521368E-2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3</v>
      </c>
      <c r="Y199" s="544">
        <f t="shared" si="16"/>
        <v>3.6</v>
      </c>
      <c r="Z199" s="36">
        <f>IFERROR(IF(Y199=0,"",ROUNDUP(Y199/H199,0)*0.00502),"")</f>
        <v>1.004E-2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3.1666666666666661</v>
      </c>
      <c r="BN199" s="64">
        <f t="shared" si="18"/>
        <v>3.8</v>
      </c>
      <c r="BO199" s="64">
        <f t="shared" si="19"/>
        <v>7.1225071225071226E-3</v>
      </c>
      <c r="BP199" s="64">
        <f t="shared" si="20"/>
        <v>8.5470085470085479E-3</v>
      </c>
    </row>
    <row r="200" spans="1:68" x14ac:dyDescent="0.2">
      <c r="A200" s="56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8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65.555555555555557</v>
      </c>
      <c r="Y200" s="545">
        <f>IFERROR(Y192/H192,"0")+IFERROR(Y193/H193,"0")+IFERROR(Y194/H194,"0")+IFERROR(Y195/H195,"0")+IFERROR(Y196/H196,"0")+IFERROR(Y197/H197,"0")+IFERROR(Y198/H198,"0")+IFERROR(Y199/H199,"0")</f>
        <v>67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0.57634000000000007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8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330</v>
      </c>
      <c r="Y201" s="545">
        <f>IFERROR(SUM(Y192:Y199),"0")</f>
        <v>336.6</v>
      </c>
      <c r="Z201" s="37"/>
      <c r="AA201" s="546"/>
      <c r="AB201" s="546"/>
      <c r="AC201" s="546"/>
    </row>
    <row r="202" spans="1:68" ht="14.25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52</v>
      </c>
      <c r="Y206" s="544">
        <f t="shared" si="21"/>
        <v>52.8</v>
      </c>
      <c r="Z206" s="36">
        <f t="shared" ref="Z206:Z211" si="26">IFERROR(IF(Y206=0,"",ROUNDUP(Y206/H206,0)*0.00651),"")</f>
        <v>0.14322000000000001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57.85</v>
      </c>
      <c r="BN206" s="64">
        <f t="shared" si="23"/>
        <v>58.74</v>
      </c>
      <c r="BO206" s="64">
        <f t="shared" si="24"/>
        <v>0.11904761904761907</v>
      </c>
      <c r="BP206" s="64">
        <f t="shared" si="25"/>
        <v>0.12087912087912089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106</v>
      </c>
      <c r="Y209" s="544">
        <f t="shared" si="21"/>
        <v>108</v>
      </c>
      <c r="Z209" s="36">
        <f t="shared" si="26"/>
        <v>0.29294999999999999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117.13000000000001</v>
      </c>
      <c r="BN209" s="64">
        <f t="shared" si="23"/>
        <v>119.34</v>
      </c>
      <c r="BO209" s="64">
        <f t="shared" si="24"/>
        <v>0.24267399267399273</v>
      </c>
      <c r="BP209" s="64">
        <f t="shared" si="25"/>
        <v>0.24725274725274726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140</v>
      </c>
      <c r="Y210" s="544">
        <f t="shared" si="21"/>
        <v>141.6</v>
      </c>
      <c r="Z210" s="36">
        <f t="shared" si="26"/>
        <v>0.38408999999999999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154.70000000000002</v>
      </c>
      <c r="BN210" s="64">
        <f t="shared" si="23"/>
        <v>156.46800000000002</v>
      </c>
      <c r="BO210" s="64">
        <f t="shared" si="24"/>
        <v>0.32051282051282054</v>
      </c>
      <c r="BP210" s="64">
        <f t="shared" si="25"/>
        <v>0.32417582417582419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160</v>
      </c>
      <c r="Y211" s="544">
        <f t="shared" si="21"/>
        <v>160.79999999999998</v>
      </c>
      <c r="Z211" s="36">
        <f t="shared" si="26"/>
        <v>0.43617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177.2</v>
      </c>
      <c r="BN211" s="64">
        <f t="shared" si="23"/>
        <v>178.08599999999998</v>
      </c>
      <c r="BO211" s="64">
        <f t="shared" si="24"/>
        <v>0.36630036630036633</v>
      </c>
      <c r="BP211" s="64">
        <f t="shared" si="25"/>
        <v>0.36813186813186816</v>
      </c>
    </row>
    <row r="212" spans="1:68" x14ac:dyDescent="0.2">
      <c r="A212" s="56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8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190.83333333333337</v>
      </c>
      <c r="Y212" s="545">
        <f>IFERROR(Y203/H203,"0")+IFERROR(Y204/H204,"0")+IFERROR(Y205/H205,"0")+IFERROR(Y206/H206,"0")+IFERROR(Y207/H207,"0")+IFERROR(Y208/H208,"0")+IFERROR(Y209/H209,"0")+IFERROR(Y210/H210,"0")+IFERROR(Y211/H211,"0")</f>
        <v>193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1.2564299999999999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8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458</v>
      </c>
      <c r="Y213" s="545">
        <f>IFERROR(SUM(Y203:Y211),"0")</f>
        <v>463.19999999999993</v>
      </c>
      <c r="Z213" s="37"/>
      <c r="AA213" s="546"/>
      <c r="AB213" s="546"/>
      <c r="AC213" s="546"/>
    </row>
    <row r="214" spans="1:68" ht="14.25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10</v>
      </c>
      <c r="Y215" s="544">
        <f>IFERROR(IF(X215="",0,CEILING((X215/$H215),1)*$H215),"")</f>
        <v>12</v>
      </c>
      <c r="Z215" s="36">
        <f>IFERROR(IF(Y215=0,"",ROUNDUP(Y215/H215,0)*0.00651),"")</f>
        <v>3.2550000000000003E-2</v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11.050000000000002</v>
      </c>
      <c r="BN215" s="64">
        <f>IFERROR(Y215*I215/H215,"0")</f>
        <v>13.260000000000002</v>
      </c>
      <c r="BO215" s="64">
        <f>IFERROR(1/J215*(X215/H215),"0")</f>
        <v>2.2893772893772896E-2</v>
      </c>
      <c r="BP215" s="64">
        <f>IFERROR(1/J215*(Y215/H215),"0")</f>
        <v>2.7472527472527476E-2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6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8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4.166666666666667</v>
      </c>
      <c r="Y217" s="545">
        <f>IFERROR(Y215/H215,"0")+IFERROR(Y216/H216,"0")</f>
        <v>5</v>
      </c>
      <c r="Z217" s="545">
        <f>IFERROR(IF(Z215="",0,Z215),"0")+IFERROR(IF(Z216="",0,Z216),"0")</f>
        <v>3.2550000000000003E-2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8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10</v>
      </c>
      <c r="Y218" s="545">
        <f>IFERROR(SUM(Y215:Y216),"0")</f>
        <v>12</v>
      </c>
      <c r="Z218" s="37"/>
      <c r="AA218" s="546"/>
      <c r="AB218" s="546"/>
      <c r="AC218" s="546"/>
    </row>
    <row r="219" spans="1:68" ht="16.5" customHeight="1" x14ac:dyDescent="0.25">
      <c r="A219" s="573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4</v>
      </c>
      <c r="Y221" s="544">
        <f t="shared" ref="Y221:Y229" si="27">IFERROR(IF(X221="",0,CEILING((X221/$H221),1)*$H221),"")</f>
        <v>11.6</v>
      </c>
      <c r="Z221" s="36">
        <f>IFERROR(IF(Y221=0,"",ROUNDUP(Y221/H221,0)*0.01898),"")</f>
        <v>1.898E-2</v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4.1500000000000004</v>
      </c>
      <c r="BN221" s="64">
        <f t="shared" ref="BN221:BN229" si="29">IFERROR(Y221*I221/H221,"0")</f>
        <v>12.035</v>
      </c>
      <c r="BO221" s="64">
        <f t="shared" ref="BO221:BO229" si="30">IFERROR(1/J221*(X221/H221),"0")</f>
        <v>5.387931034482759E-3</v>
      </c>
      <c r="BP221" s="64">
        <f t="shared" ref="BP221:BP229" si="31">IFERROR(1/J221*(Y221/H221),"0")</f>
        <v>1.5625E-2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6</v>
      </c>
      <c r="Y224" s="544">
        <f t="shared" si="27"/>
        <v>8</v>
      </c>
      <c r="Z224" s="36">
        <f t="shared" ref="Z224:Z229" si="32">IFERROR(IF(Y224=0,"",ROUNDUP(Y224/H224,0)*0.00902),"")</f>
        <v>1.804E-2</v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6.3149999999999995</v>
      </c>
      <c r="BN224" s="64">
        <f t="shared" si="29"/>
        <v>8.42</v>
      </c>
      <c r="BO224" s="64">
        <f t="shared" si="30"/>
        <v>1.1363636363636364E-2</v>
      </c>
      <c r="BP224" s="64">
        <f t="shared" si="31"/>
        <v>1.5151515151515152E-2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3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7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8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1.8448275862068966</v>
      </c>
      <c r="Y230" s="545">
        <f>IFERROR(Y221/H221,"0")+IFERROR(Y222/H222,"0")+IFERROR(Y223/H223,"0")+IFERROR(Y224/H224,"0")+IFERROR(Y225/H225,"0")+IFERROR(Y226/H226,"0")+IFERROR(Y227/H227,"0")+IFERROR(Y228/H228,"0")+IFERROR(Y229/H229,"0")</f>
        <v>3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3.7019999999999997E-2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8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10</v>
      </c>
      <c r="Y231" s="545">
        <f>IFERROR(SUM(Y221:Y229),"0")</f>
        <v>19.600000000000001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7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8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8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6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8</v>
      </c>
      <c r="Y237" s="544">
        <f>IFERROR(IF(X237="",0,CEILING((X237/$H237),1)*$H237),"")</f>
        <v>9</v>
      </c>
      <c r="Z237" s="36">
        <f>IFERROR(IF(Y237=0,"",ROUNDUP(Y237/H237,0)*0.0059),"")</f>
        <v>2.9499999999999998E-2</v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8.7777777777777786</v>
      </c>
      <c r="BN237" s="64">
        <f>IFERROR(Y237*I237/H237,"0")</f>
        <v>9.8750000000000018</v>
      </c>
      <c r="BO237" s="64">
        <f>IFERROR(1/J237*(X237/H237),"0")</f>
        <v>2.0576131687242798E-2</v>
      </c>
      <c r="BP237" s="64">
        <f>IFERROR(1/J237*(Y237/H237),"0")</f>
        <v>2.3148148148148147E-2</v>
      </c>
    </row>
    <row r="238" spans="1:68" x14ac:dyDescent="0.2">
      <c r="A238" s="567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8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4.4444444444444446</v>
      </c>
      <c r="Y238" s="545">
        <f>IFERROR(Y237/H237,"0")</f>
        <v>5</v>
      </c>
      <c r="Z238" s="545">
        <f>IFERROR(IF(Z237="",0,Z237),"0")</f>
        <v>2.9499999999999998E-2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8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8</v>
      </c>
      <c r="Y239" s="545">
        <f>IFERROR(SUM(Y237:Y237),"0")</f>
        <v>9</v>
      </c>
      <c r="Z239" s="37"/>
      <c r="AA239" s="546"/>
      <c r="AB239" s="546"/>
      <c r="AC239" s="546"/>
    </row>
    <row r="240" spans="1:68" ht="14.25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4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4</v>
      </c>
      <c r="Y243" s="544">
        <f>IFERROR(IF(X243="",0,CEILING((X243/$H243),1)*$H243),"")</f>
        <v>4.5</v>
      </c>
      <c r="Z243" s="36">
        <f>IFERROR(IF(Y243=0,"",ROUNDUP(Y243/H243,0)*0.0059),"")</f>
        <v>2.9499999999999998E-2</v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4.844444444444445</v>
      </c>
      <c r="BN243" s="64">
        <f>IFERROR(Y243*I243/H243,"0")</f>
        <v>5.45</v>
      </c>
      <c r="BO243" s="64">
        <f>IFERROR(1/J243*(X243/H243),"0")</f>
        <v>2.0576131687242798E-2</v>
      </c>
      <c r="BP243" s="64">
        <f>IFERROR(1/J243*(Y243/H243),"0")</f>
        <v>2.3148148148148147E-2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4</v>
      </c>
      <c r="Y244" s="544">
        <f>IFERROR(IF(X244="",0,CEILING((X244/$H244),1)*$H244),"")</f>
        <v>4.95</v>
      </c>
      <c r="Z244" s="36">
        <f>IFERROR(IF(Y244=0,"",ROUNDUP(Y244/H244,0)*0.0059),"")</f>
        <v>2.9499999999999998E-2</v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4.7676767676767673</v>
      </c>
      <c r="BN244" s="64">
        <f>IFERROR(Y244*I244/H244,"0")</f>
        <v>5.9</v>
      </c>
      <c r="BO244" s="64">
        <f>IFERROR(1/J244*(X244/H244),"0")</f>
        <v>1.8705574261129818E-2</v>
      </c>
      <c r="BP244" s="64">
        <f>IFERROR(1/J244*(Y244/H244),"0")</f>
        <v>2.3148148148148147E-2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2</v>
      </c>
      <c r="Y245" s="544">
        <f>IFERROR(IF(X245="",0,CEILING((X245/$H245),1)*$H245),"")</f>
        <v>2.9699999999999998</v>
      </c>
      <c r="Z245" s="36">
        <f>IFERROR(IF(Y245=0,"",ROUNDUP(Y245/H245,0)*0.0059),"")</f>
        <v>1.77E-2</v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2.3838383838383836</v>
      </c>
      <c r="BN245" s="64">
        <f>IFERROR(Y245*I245/H245,"0")</f>
        <v>3.5399999999999996</v>
      </c>
      <c r="BO245" s="64">
        <f>IFERROR(1/J245*(X245/H245),"0")</f>
        <v>9.3527871305649091E-3</v>
      </c>
      <c r="BP245" s="64">
        <f>IFERROR(1/J245*(Y245/H245),"0")</f>
        <v>1.3888888888888886E-2</v>
      </c>
    </row>
    <row r="246" spans="1:68" x14ac:dyDescent="0.2">
      <c r="A246" s="567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8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10.505050505050505</v>
      </c>
      <c r="Y246" s="545">
        <f>IFERROR(Y241/H241,"0")+IFERROR(Y242/H242,"0")+IFERROR(Y243/H243,"0")+IFERROR(Y244/H244,"0")+IFERROR(Y245/H245,"0")</f>
        <v>13</v>
      </c>
      <c r="Z246" s="545">
        <f>IFERROR(IF(Z241="",0,Z241),"0")+IFERROR(IF(Z242="",0,Z242),"0")+IFERROR(IF(Z243="",0,Z243),"0")+IFERROR(IF(Z244="",0,Z244),"0")+IFERROR(IF(Z245="",0,Z245),"0")</f>
        <v>7.669999999999999E-2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8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10</v>
      </c>
      <c r="Y247" s="545">
        <f>IFERROR(SUM(Y241:Y245),"0")</f>
        <v>12.419999999999998</v>
      </c>
      <c r="Z247" s="37"/>
      <c r="AA247" s="546"/>
      <c r="AB247" s="546"/>
      <c r="AC247" s="546"/>
    </row>
    <row r="248" spans="1:68" ht="16.5" customHeight="1" x14ac:dyDescent="0.25">
      <c r="A248" s="57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7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8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8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7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8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7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8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8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73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4</v>
      </c>
      <c r="Y268" s="544">
        <f>IFERROR(IF(X268="",0,CEILING((X268/$H268),1)*$H268),"")</f>
        <v>4.8</v>
      </c>
      <c r="Z268" s="36">
        <f>IFERROR(IF(Y268=0,"",ROUNDUP(Y268/H268,0)*0.00651),"")</f>
        <v>1.302E-2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4.4200000000000008</v>
      </c>
      <c r="BN268" s="64">
        <f>IFERROR(Y268*I268/H268,"0")</f>
        <v>5.3040000000000003</v>
      </c>
      <c r="BO268" s="64">
        <f>IFERROR(1/J268*(X268/H268),"0")</f>
        <v>9.1575091575091579E-3</v>
      </c>
      <c r="BP268" s="64">
        <f>IFERROR(1/J268*(Y268/H268),"0")</f>
        <v>1.098901098901099E-2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42</v>
      </c>
      <c r="Y269" s="544">
        <f>IFERROR(IF(X269="",0,CEILING((X269/$H269),1)*$H269),"")</f>
        <v>43.199999999999996</v>
      </c>
      <c r="Z269" s="36">
        <f>IFERROR(IF(Y269=0,"",ROUNDUP(Y269/H269,0)*0.00651),"")</f>
        <v>0.11718000000000001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45.15</v>
      </c>
      <c r="BN269" s="64">
        <f>IFERROR(Y269*I269/H269,"0")</f>
        <v>46.44</v>
      </c>
      <c r="BO269" s="64">
        <f>IFERROR(1/J269*(X269/H269),"0")</f>
        <v>9.6153846153846159E-2</v>
      </c>
      <c r="BP269" s="64">
        <f>IFERROR(1/J269*(Y269/H269),"0")</f>
        <v>9.8901098901098911E-2</v>
      </c>
    </row>
    <row r="270" spans="1:68" x14ac:dyDescent="0.2">
      <c r="A270" s="567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8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19.166666666666668</v>
      </c>
      <c r="Y270" s="545">
        <f>IFERROR(Y267/H267,"0")+IFERROR(Y268/H268,"0")+IFERROR(Y269/H269,"0")</f>
        <v>20</v>
      </c>
      <c r="Z270" s="545">
        <f>IFERROR(IF(Z267="",0,Z267),"0")+IFERROR(IF(Z268="",0,Z268),"0")+IFERROR(IF(Z269="",0,Z269),"0")</f>
        <v>0.13020000000000001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8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46</v>
      </c>
      <c r="Y271" s="545">
        <f>IFERROR(SUM(Y267:Y269),"0")</f>
        <v>47.999999999999993</v>
      </c>
      <c r="Z271" s="37"/>
      <c r="AA271" s="546"/>
      <c r="AB271" s="546"/>
      <c r="AC271" s="546"/>
    </row>
    <row r="272" spans="1:68" ht="16.5" customHeight="1" x14ac:dyDescent="0.25">
      <c r="A272" s="573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7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8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8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7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8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8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73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7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8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8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73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7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8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8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7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8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0</v>
      </c>
      <c r="Y303" s="545">
        <f>IFERROR(Y296/H296,"0")+IFERROR(Y297/H297,"0")+IFERROR(Y298/H298,"0")+IFERROR(Y299/H299,"0")+IFERROR(Y300/H300,"0")+IFERROR(Y301/H301,"0")+IFERROR(Y302/H302,"0")</f>
        <v>0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8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0</v>
      </c>
      <c r="Y304" s="545">
        <f>IFERROR(SUM(Y296:Y302),"0")</f>
        <v>0</v>
      </c>
      <c r="Z304" s="37"/>
      <c r="AA304" s="546"/>
      <c r="AB304" s="546"/>
      <c r="AC304" s="546"/>
    </row>
    <row r="305" spans="1:68" ht="14.25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7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8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8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100</v>
      </c>
      <c r="Y315" s="544">
        <f>IFERROR(IF(X315="",0,CEILING((X315/$H315),1)*$H315),"")</f>
        <v>101.39999999999999</v>
      </c>
      <c r="Z315" s="36">
        <f>IFERROR(IF(Y315=0,"",ROUNDUP(Y315/H315,0)*0.01898),"")</f>
        <v>0.24674000000000001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106.65384615384617</v>
      </c>
      <c r="BN315" s="64">
        <f>IFERROR(Y315*I315/H315,"0")</f>
        <v>108.14700000000001</v>
      </c>
      <c r="BO315" s="64">
        <f>IFERROR(1/J315*(X315/H315),"0")</f>
        <v>0.20032051282051283</v>
      </c>
      <c r="BP315" s="64">
        <f>IFERROR(1/J315*(Y315/H315),"0")</f>
        <v>0.203125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16</v>
      </c>
      <c r="Y316" s="544">
        <f>IFERROR(IF(X316="",0,CEILING((X316/$H316),1)*$H316),"")</f>
        <v>16.8</v>
      </c>
      <c r="Z316" s="36">
        <f>IFERROR(IF(Y316=0,"",ROUNDUP(Y316/H316,0)*0.01898),"")</f>
        <v>3.7960000000000001E-2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16.988571428571429</v>
      </c>
      <c r="BN316" s="64">
        <f>IFERROR(Y316*I316/H316,"0")</f>
        <v>17.838000000000001</v>
      </c>
      <c r="BO316" s="64">
        <f>IFERROR(1/J316*(X316/H316),"0")</f>
        <v>2.976190476190476E-2</v>
      </c>
      <c r="BP316" s="64">
        <f>IFERROR(1/J316*(Y316/H316),"0")</f>
        <v>3.125E-2</v>
      </c>
    </row>
    <row r="317" spans="1:68" x14ac:dyDescent="0.2">
      <c r="A317" s="567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8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14.725274725274726</v>
      </c>
      <c r="Y317" s="545">
        <f>IFERROR(Y314/H314,"0")+IFERROR(Y315/H315,"0")+IFERROR(Y316/H316,"0")</f>
        <v>15</v>
      </c>
      <c r="Z317" s="545">
        <f>IFERROR(IF(Z314="",0,Z314),"0")+IFERROR(IF(Z315="",0,Z315),"0")+IFERROR(IF(Z316="",0,Z316),"0")</f>
        <v>0.28470000000000001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8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116</v>
      </c>
      <c r="Y318" s="545">
        <f>IFERROR(SUM(Y314:Y316),"0")</f>
        <v>118.19999999999999</v>
      </c>
      <c r="Z318" s="37"/>
      <c r="AA318" s="546"/>
      <c r="AB318" s="546"/>
      <c r="AC318" s="546"/>
    </row>
    <row r="319" spans="1:68" ht="14.25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7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7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8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0</v>
      </c>
      <c r="Y324" s="545">
        <f>IFERROR(Y320/H320,"0")+IFERROR(Y321/H321,"0")+IFERROR(Y322/H322,"0")+IFERROR(Y323/H323,"0")</f>
        <v>0</v>
      </c>
      <c r="Z324" s="545">
        <f>IFERROR(IF(Z320="",0,Z320),"0")+IFERROR(IF(Z321="",0,Z321),"0")+IFERROR(IF(Z322="",0,Z322),"0")+IFERROR(IF(Z323="",0,Z323),"0")</f>
        <v>0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8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0</v>
      </c>
      <c r="Y325" s="545">
        <f>IFERROR(SUM(Y320:Y323),"0")</f>
        <v>0</v>
      </c>
      <c r="Z325" s="37"/>
      <c r="AA325" s="546"/>
      <c r="AB325" s="546"/>
      <c r="AC325" s="546"/>
    </row>
    <row r="326" spans="1:68" ht="14.25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15</v>
      </c>
      <c r="Y327" s="544">
        <f>IFERROR(IF(X327="",0,CEILING((X327/$H327),1)*$H327),"")</f>
        <v>16</v>
      </c>
      <c r="Z327" s="36">
        <f>IFERROR(IF(Y327=0,"",ROUNDUP(Y327/H327,0)*0.00474),"")</f>
        <v>3.7920000000000002E-2</v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16.8</v>
      </c>
      <c r="BN327" s="64">
        <f>IFERROR(Y327*I327/H327,"0")</f>
        <v>17.920000000000002</v>
      </c>
      <c r="BO327" s="64">
        <f>IFERROR(1/J327*(X327/H327),"0")</f>
        <v>3.1512605042016806E-2</v>
      </c>
      <c r="BP327" s="64">
        <f>IFERROR(1/J327*(Y327/H327),"0")</f>
        <v>3.3613445378151259E-2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15</v>
      </c>
      <c r="Y328" s="544">
        <f>IFERROR(IF(X328="",0,CEILING((X328/$H328),1)*$H328),"")</f>
        <v>16</v>
      </c>
      <c r="Z328" s="36">
        <f>IFERROR(IF(Y328=0,"",ROUNDUP(Y328/H328,0)*0.00474),"")</f>
        <v>3.7920000000000002E-2</v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16.8</v>
      </c>
      <c r="BN328" s="64">
        <f>IFERROR(Y328*I328/H328,"0")</f>
        <v>17.920000000000002</v>
      </c>
      <c r="BO328" s="64">
        <f>IFERROR(1/J328*(X328/H328),"0")</f>
        <v>3.1512605042016806E-2</v>
      </c>
      <c r="BP328" s="64">
        <f>IFERROR(1/J328*(Y328/H328),"0")</f>
        <v>3.3613445378151259E-2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15</v>
      </c>
      <c r="Y329" s="544">
        <f>IFERROR(IF(X329="",0,CEILING((X329/$H329),1)*$H329),"")</f>
        <v>16</v>
      </c>
      <c r="Z329" s="36">
        <f>IFERROR(IF(Y329=0,"",ROUNDUP(Y329/H329,0)*0.00474),"")</f>
        <v>3.7920000000000002E-2</v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16.8</v>
      </c>
      <c r="BN329" s="64">
        <f>IFERROR(Y329*I329/H329,"0")</f>
        <v>17.920000000000002</v>
      </c>
      <c r="BO329" s="64">
        <f>IFERROR(1/J329*(X329/H329),"0")</f>
        <v>3.1512605042016806E-2</v>
      </c>
      <c r="BP329" s="64">
        <f>IFERROR(1/J329*(Y329/H329),"0")</f>
        <v>3.3613445378151259E-2</v>
      </c>
    </row>
    <row r="330" spans="1:68" x14ac:dyDescent="0.2">
      <c r="A330" s="567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8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22.5</v>
      </c>
      <c r="Y330" s="545">
        <f>IFERROR(Y327/H327,"0")+IFERROR(Y328/H328,"0")+IFERROR(Y329/H329,"0")</f>
        <v>24</v>
      </c>
      <c r="Z330" s="545">
        <f>IFERROR(IF(Z327="",0,Z327),"0")+IFERROR(IF(Z328="",0,Z328),"0")+IFERROR(IF(Z329="",0,Z329),"0")</f>
        <v>0.11376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8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45</v>
      </c>
      <c r="Y331" s="545">
        <f>IFERROR(SUM(Y327:Y329),"0")</f>
        <v>48</v>
      </c>
      <c r="Z331" s="37"/>
      <c r="AA331" s="546"/>
      <c r="AB331" s="546"/>
      <c r="AC331" s="546"/>
    </row>
    <row r="332" spans="1:68" ht="16.5" customHeight="1" x14ac:dyDescent="0.25">
      <c r="A332" s="573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7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8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8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customHeight="1" x14ac:dyDescent="0.25">
      <c r="A340" s="573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500</v>
      </c>
      <c r="Y342" s="544">
        <f t="shared" ref="Y342:Y348" si="38">IFERROR(IF(X342="",0,CEILING((X342/$H342),1)*$H342),"")</f>
        <v>510</v>
      </c>
      <c r="Z342" s="36">
        <f>IFERROR(IF(Y342=0,"",ROUNDUP(Y342/H342,0)*0.02175),"")</f>
        <v>0.73949999999999994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516</v>
      </c>
      <c r="BN342" s="64">
        <f t="shared" ref="BN342:BN348" si="40">IFERROR(Y342*I342/H342,"0")</f>
        <v>526.32000000000005</v>
      </c>
      <c r="BO342" s="64">
        <f t="shared" ref="BO342:BO348" si="41">IFERROR(1/J342*(X342/H342),"0")</f>
        <v>0.69444444444444442</v>
      </c>
      <c r="BP342" s="64">
        <f t="shared" ref="BP342:BP348" si="42">IFERROR(1/J342*(Y342/H342),"0")</f>
        <v>0.70833333333333326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350</v>
      </c>
      <c r="Y343" s="544">
        <f t="shared" si="38"/>
        <v>360</v>
      </c>
      <c r="Z343" s="36">
        <f>IFERROR(IF(Y343=0,"",ROUNDUP(Y343/H343,0)*0.02175),"")</f>
        <v>0.52200000000000002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361.2</v>
      </c>
      <c r="BN343" s="64">
        <f t="shared" si="40"/>
        <v>371.52000000000004</v>
      </c>
      <c r="BO343" s="64">
        <f t="shared" si="41"/>
        <v>0.48611111111111105</v>
      </c>
      <c r="BP343" s="64">
        <f t="shared" si="42"/>
        <v>0.5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400</v>
      </c>
      <c r="Y344" s="544">
        <f t="shared" si="38"/>
        <v>405</v>
      </c>
      <c r="Z344" s="36">
        <f>IFERROR(IF(Y344=0,"",ROUNDUP(Y344/H344,0)*0.02175),"")</f>
        <v>0.58724999999999994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412.8</v>
      </c>
      <c r="BN344" s="64">
        <f t="shared" si="40"/>
        <v>417.96000000000004</v>
      </c>
      <c r="BO344" s="64">
        <f t="shared" si="41"/>
        <v>0.55555555555555558</v>
      </c>
      <c r="BP344" s="64">
        <f t="shared" si="42"/>
        <v>0.5625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261</v>
      </c>
      <c r="Y345" s="544">
        <f t="shared" si="38"/>
        <v>270</v>
      </c>
      <c r="Z345" s="36">
        <f>IFERROR(IF(Y345=0,"",ROUNDUP(Y345/H345,0)*0.02175),"")</f>
        <v>0.39149999999999996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269.35200000000003</v>
      </c>
      <c r="BN345" s="64">
        <f t="shared" si="40"/>
        <v>278.64000000000004</v>
      </c>
      <c r="BO345" s="64">
        <f t="shared" si="41"/>
        <v>0.36249999999999993</v>
      </c>
      <c r="BP345" s="64">
        <f t="shared" si="42"/>
        <v>0.375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7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8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100.73333333333335</v>
      </c>
      <c r="Y349" s="545">
        <f>IFERROR(Y342/H342,"0")+IFERROR(Y343/H343,"0")+IFERROR(Y344/H344,"0")+IFERROR(Y345/H345,"0")+IFERROR(Y346/H346,"0")+IFERROR(Y347/H347,"0")+IFERROR(Y348/H348,"0")</f>
        <v>103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2.2402499999999996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8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1511</v>
      </c>
      <c r="Y350" s="545">
        <f>IFERROR(SUM(Y342:Y348),"0")</f>
        <v>1545</v>
      </c>
      <c r="Z350" s="37"/>
      <c r="AA350" s="546"/>
      <c r="AB350" s="546"/>
      <c r="AC350" s="546"/>
    </row>
    <row r="351" spans="1:68" ht="14.25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700</v>
      </c>
      <c r="Y352" s="544">
        <f>IFERROR(IF(X352="",0,CEILING((X352/$H352),1)*$H352),"")</f>
        <v>705</v>
      </c>
      <c r="Z352" s="36">
        <f>IFERROR(IF(Y352=0,"",ROUNDUP(Y352/H352,0)*0.02175),"")</f>
        <v>1.0222499999999999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722.4</v>
      </c>
      <c r="BN352" s="64">
        <f>IFERROR(Y352*I352/H352,"0")</f>
        <v>727.56</v>
      </c>
      <c r="BO352" s="64">
        <f>IFERROR(1/J352*(X352/H352),"0")</f>
        <v>0.9722222222222221</v>
      </c>
      <c r="BP352" s="64">
        <f>IFERROR(1/J352*(Y352/H352),"0")</f>
        <v>0.97916666666666663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7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8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46.666666666666664</v>
      </c>
      <c r="Y354" s="545">
        <f>IFERROR(Y352/H352,"0")+IFERROR(Y353/H353,"0")</f>
        <v>47</v>
      </c>
      <c r="Z354" s="545">
        <f>IFERROR(IF(Z352="",0,Z352),"0")+IFERROR(IF(Z353="",0,Z353),"0")</f>
        <v>1.0222499999999999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8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700</v>
      </c>
      <c r="Y355" s="545">
        <f>IFERROR(SUM(Y352:Y353),"0")</f>
        <v>705</v>
      </c>
      <c r="Z355" s="37"/>
      <c r="AA355" s="546"/>
      <c r="AB355" s="546"/>
      <c r="AC355" s="546"/>
    </row>
    <row r="356" spans="1:68" ht="14.25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38</v>
      </c>
      <c r="Y358" s="544">
        <f>IFERROR(IF(X358="",0,CEILING((X358/$H358),1)*$H358),"")</f>
        <v>45</v>
      </c>
      <c r="Z358" s="36">
        <f>IFERROR(IF(Y358=0,"",ROUNDUP(Y358/H358,0)*0.01898),"")</f>
        <v>9.4899999999999998E-2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40.191333333333333</v>
      </c>
      <c r="BN358" s="64">
        <f>IFERROR(Y358*I358/H358,"0")</f>
        <v>47.594999999999999</v>
      </c>
      <c r="BO358" s="64">
        <f>IFERROR(1/J358*(X358/H358),"0")</f>
        <v>6.5972222222222224E-2</v>
      </c>
      <c r="BP358" s="64">
        <f>IFERROR(1/J358*(Y358/H358),"0")</f>
        <v>7.8125E-2</v>
      </c>
    </row>
    <row r="359" spans="1:68" x14ac:dyDescent="0.2">
      <c r="A359" s="567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8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4.2222222222222223</v>
      </c>
      <c r="Y359" s="545">
        <f>IFERROR(Y357/H357,"0")+IFERROR(Y358/H358,"0")</f>
        <v>5</v>
      </c>
      <c r="Z359" s="545">
        <f>IFERROR(IF(Z357="",0,Z357),"0")+IFERROR(IF(Z358="",0,Z358),"0")</f>
        <v>9.4899999999999998E-2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8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38</v>
      </c>
      <c r="Y360" s="545">
        <f>IFERROR(SUM(Y357:Y358),"0")</f>
        <v>45</v>
      </c>
      <c r="Z360" s="37"/>
      <c r="AA360" s="546"/>
      <c r="AB360" s="546"/>
      <c r="AC360" s="546"/>
    </row>
    <row r="361" spans="1:68" ht="14.25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7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0</v>
      </c>
      <c r="Y362" s="544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7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8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0</v>
      </c>
      <c r="Y363" s="545">
        <f>IFERROR(Y362/H362,"0")</f>
        <v>0</v>
      </c>
      <c r="Z363" s="545">
        <f>IFERROR(IF(Z362="",0,Z362),"0")</f>
        <v>0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8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0</v>
      </c>
      <c r="Y364" s="545">
        <f>IFERROR(SUM(Y362:Y362),"0")</f>
        <v>0</v>
      </c>
      <c r="Z364" s="37"/>
      <c r="AA364" s="546"/>
      <c r="AB364" s="546"/>
      <c r="AC364" s="546"/>
    </row>
    <row r="365" spans="1:68" ht="16.5" customHeight="1" x14ac:dyDescent="0.25">
      <c r="A365" s="573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7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8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0</v>
      </c>
      <c r="Y370" s="545">
        <f>IFERROR(Y367/H367,"0")+IFERROR(Y368/H368,"0")+IFERROR(Y369/H369,"0")</f>
        <v>0</v>
      </c>
      <c r="Z370" s="545">
        <f>IFERROR(IF(Z367="",0,Z367),"0")+IFERROR(IF(Z368="",0,Z368),"0")+IFERROR(IF(Z369="",0,Z369),"0")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8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0</v>
      </c>
      <c r="Y371" s="545">
        <f>IFERROR(SUM(Y367:Y369),"0")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7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8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8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350</v>
      </c>
      <c r="Y377" s="544">
        <f>IFERROR(IF(X377="",0,CEILING((X377/$H377),1)*$H377),"")</f>
        <v>351</v>
      </c>
      <c r="Z377" s="36">
        <f>IFERROR(IF(Y377=0,"",ROUNDUP(Y377/H377,0)*0.01898),"")</f>
        <v>0.74021999999999999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370.18333333333334</v>
      </c>
      <c r="BN377" s="64">
        <f>IFERROR(Y377*I377/H377,"0")</f>
        <v>371.24099999999999</v>
      </c>
      <c r="BO377" s="64">
        <f>IFERROR(1/J377*(X377/H377),"0")</f>
        <v>0.60763888888888884</v>
      </c>
      <c r="BP377" s="64">
        <f>IFERROR(1/J377*(Y377/H377),"0")</f>
        <v>0.609375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7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8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38.888888888888886</v>
      </c>
      <c r="Y379" s="545">
        <f>IFERROR(Y377/H377,"0")+IFERROR(Y378/H378,"0")</f>
        <v>39</v>
      </c>
      <c r="Z379" s="545">
        <f>IFERROR(IF(Z377="",0,Z377),"0")+IFERROR(IF(Z378="",0,Z378),"0")</f>
        <v>0.74021999999999999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8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350</v>
      </c>
      <c r="Y380" s="545">
        <f>IFERROR(SUM(Y377:Y378),"0")</f>
        <v>351</v>
      </c>
      <c r="Z380" s="37"/>
      <c r="AA380" s="546"/>
      <c r="AB380" s="546"/>
      <c r="AC380" s="546"/>
    </row>
    <row r="381" spans="1:68" ht="14.25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7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8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8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customHeight="1" x14ac:dyDescent="0.25">
      <c r="A386" s="573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8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68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0</v>
      </c>
      <c r="Y399" s="545">
        <f>IFERROR(SUM(Y388:Y397),"0")</f>
        <v>0</v>
      </c>
      <c r="Z399" s="37"/>
      <c r="AA399" s="546"/>
      <c r="AB399" s="546"/>
      <c r="AC399" s="546"/>
    </row>
    <row r="400" spans="1:68" ht="14.25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8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68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73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8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68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4</v>
      </c>
      <c r="Y411" s="544">
        <f>IFERROR(IF(X411="",0,CEILING((X411/$H411),1)*$H411),"")</f>
        <v>5.4</v>
      </c>
      <c r="Z411" s="36">
        <f>IFERROR(IF(Y411=0,"",ROUNDUP(Y411/H411,0)*0.00902),"")</f>
        <v>9.0200000000000002E-3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4.1555555555555559</v>
      </c>
      <c r="BN411" s="64">
        <f>IFERROR(Y411*I411/H411,"0")</f>
        <v>5.61</v>
      </c>
      <c r="BO411" s="64">
        <f>IFERROR(1/J411*(X411/H411),"0")</f>
        <v>5.6116722783389446E-3</v>
      </c>
      <c r="BP411" s="64">
        <f>IFERROR(1/J411*(Y411/H411),"0")</f>
        <v>7.575757575757576E-3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8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0.7407407407407407</v>
      </c>
      <c r="Y415" s="545">
        <f>IFERROR(Y411/H411,"0")+IFERROR(Y412/H412,"0")+IFERROR(Y413/H413,"0")+IFERROR(Y414/H414,"0")</f>
        <v>1</v>
      </c>
      <c r="Z415" s="545">
        <f>IFERROR(IF(Z411="",0,Z411),"0")+IFERROR(IF(Z412="",0,Z412),"0")+IFERROR(IF(Z413="",0,Z413),"0")+IFERROR(IF(Z414="",0,Z414),"0")</f>
        <v>9.0200000000000002E-3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68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4</v>
      </c>
      <c r="Y416" s="545">
        <f>IFERROR(SUM(Y411:Y414),"0")</f>
        <v>5.4</v>
      </c>
      <c r="Z416" s="37"/>
      <c r="AA416" s="546"/>
      <c r="AB416" s="546"/>
      <c r="AC416" s="546"/>
    </row>
    <row r="417" spans="1:68" ht="16.5" customHeight="1" x14ac:dyDescent="0.25">
      <c r="A417" s="573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8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68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73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8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68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customHeight="1" x14ac:dyDescent="0.25">
      <c r="A428" s="573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49">IFERROR(IF(X430="",0,CEILING((X430/$H430),1)*$H430),"")</f>
        <v>0</v>
      </c>
      <c r="Z430" s="36" t="str">
        <f t="shared" ref="Z430:Z435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0</v>
      </c>
      <c r="BN430" s="64">
        <f t="shared" ref="BN430:BN440" si="52">IFERROR(Y430*I430/H430,"0")</f>
        <v>0</v>
      </c>
      <c r="BO430" s="64">
        <f t="shared" ref="BO430:BO440" si="53">IFERROR(1/J430*(X430/H430),"0")</f>
        <v>0</v>
      </c>
      <c r="BP430" s="64">
        <f t="shared" ref="BP430:BP440" si="54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2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84</v>
      </c>
      <c r="Y435" s="544">
        <f t="shared" si="49"/>
        <v>84.48</v>
      </c>
      <c r="Z435" s="36">
        <f t="shared" si="50"/>
        <v>0.19136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89.72727272727272</v>
      </c>
      <c r="BN435" s="64">
        <f t="shared" si="52"/>
        <v>90.24</v>
      </c>
      <c r="BO435" s="64">
        <f t="shared" si="53"/>
        <v>0.15297202797202797</v>
      </c>
      <c r="BP435" s="64">
        <f t="shared" si="54"/>
        <v>0.15384615384615385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6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8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15.909090909090908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16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0.19136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68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84</v>
      </c>
      <c r="Y442" s="545">
        <f>IFERROR(SUM(Y430:Y440),"0")</f>
        <v>84.48</v>
      </c>
      <c r="Z442" s="37"/>
      <c r="AA442" s="546"/>
      <c r="AB442" s="546"/>
      <c r="AC442" s="546"/>
    </row>
    <row r="443" spans="1:68" ht="14.25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120</v>
      </c>
      <c r="Y444" s="544">
        <f>IFERROR(IF(X444="",0,CEILING((X444/$H444),1)*$H444),"")</f>
        <v>121.44000000000001</v>
      </c>
      <c r="Z444" s="36">
        <f>IFERROR(IF(Y444=0,"",ROUNDUP(Y444/H444,0)*0.01196),"")</f>
        <v>0.27507999999999999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128.18181818181816</v>
      </c>
      <c r="BN444" s="64">
        <f>IFERROR(Y444*I444/H444,"0")</f>
        <v>129.72</v>
      </c>
      <c r="BO444" s="64">
        <f>IFERROR(1/J444*(X444/H444),"0")</f>
        <v>0.21853146853146854</v>
      </c>
      <c r="BP444" s="64">
        <f>IFERROR(1/J444*(Y444/H444),"0")</f>
        <v>0.22115384615384617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8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22.727272727272727</v>
      </c>
      <c r="Y447" s="545">
        <f>IFERROR(Y444/H444,"0")+IFERROR(Y445/H445,"0")+IFERROR(Y446/H446,"0")</f>
        <v>23</v>
      </c>
      <c r="Z447" s="545">
        <f>IFERROR(IF(Z444="",0,Z444),"0")+IFERROR(IF(Z445="",0,Z445),"0")+IFERROR(IF(Z446="",0,Z446),"0")</f>
        <v>0.27507999999999999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68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120</v>
      </c>
      <c r="Y448" s="545">
        <f>IFERROR(SUM(Y444:Y446),"0")</f>
        <v>121.44000000000001</v>
      </c>
      <c r="Z448" s="37"/>
      <c r="AA448" s="546"/>
      <c r="AB448" s="546"/>
      <c r="AC448" s="546"/>
    </row>
    <row r="449" spans="1:68" ht="14.25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30</v>
      </c>
      <c r="Y450" s="544">
        <f t="shared" ref="Y450:Y455" si="55">IFERROR(IF(X450="",0,CEILING((X450/$H450),1)*$H450),"")</f>
        <v>31.68</v>
      </c>
      <c r="Z450" s="36">
        <f>IFERROR(IF(Y450=0,"",ROUNDUP(Y450/H450,0)*0.01196),"")</f>
        <v>7.1760000000000004E-2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32.04545454545454</v>
      </c>
      <c r="BN450" s="64">
        <f t="shared" ref="BN450:BN455" si="57">IFERROR(Y450*I450/H450,"0")</f>
        <v>33.839999999999996</v>
      </c>
      <c r="BO450" s="64">
        <f t="shared" ref="BO450:BO455" si="58">IFERROR(1/J450*(X450/H450),"0")</f>
        <v>5.4632867132867136E-2</v>
      </c>
      <c r="BP450" s="64">
        <f t="shared" ref="BP450:BP455" si="59">IFERROR(1/J450*(Y450/H450),"0")</f>
        <v>5.7692307692307696E-2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5"/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0</v>
      </c>
      <c r="BN451" s="64">
        <f t="shared" si="57"/>
        <v>0</v>
      </c>
      <c r="BO451" s="64">
        <f t="shared" si="58"/>
        <v>0</v>
      </c>
      <c r="BP451" s="64">
        <f t="shared" si="59"/>
        <v>0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0</v>
      </c>
      <c r="Y452" s="544">
        <f t="shared" si="55"/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0</v>
      </c>
      <c r="BN452" s="64">
        <f t="shared" si="57"/>
        <v>0</v>
      </c>
      <c r="BO452" s="64">
        <f t="shared" si="58"/>
        <v>0</v>
      </c>
      <c r="BP452" s="64">
        <f t="shared" si="59"/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6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8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5.6818181818181817</v>
      </c>
      <c r="Y456" s="545">
        <f>IFERROR(Y450/H450,"0")+IFERROR(Y451/H451,"0")+IFERROR(Y452/H452,"0")+IFERROR(Y453/H453,"0")+IFERROR(Y454/H454,"0")+IFERROR(Y455/H455,"0")</f>
        <v>6</v>
      </c>
      <c r="Z456" s="545">
        <f>IFERROR(IF(Z450="",0,Z450),"0")+IFERROR(IF(Z451="",0,Z451),"0")+IFERROR(IF(Z452="",0,Z452),"0")+IFERROR(IF(Z453="",0,Z453),"0")+IFERROR(IF(Z454="",0,Z454),"0")+IFERROR(IF(Z455="",0,Z455),"0")</f>
        <v>7.1760000000000004E-2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68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30</v>
      </c>
      <c r="Y457" s="545">
        <f>IFERROR(SUM(Y450:Y455),"0")</f>
        <v>31.68</v>
      </c>
      <c r="Z457" s="37"/>
      <c r="AA457" s="546"/>
      <c r="AB457" s="546"/>
      <c r="AC457" s="546"/>
    </row>
    <row r="458" spans="1:68" ht="14.25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8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68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customHeight="1" x14ac:dyDescent="0.25">
      <c r="A465" s="573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8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68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3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2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8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68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8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68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89</v>
      </c>
      <c r="Y485" s="544">
        <f>IFERROR(IF(X485="",0,CEILING((X485/$H485),1)*$H485),"")</f>
        <v>90</v>
      </c>
      <c r="Z485" s="36">
        <f>IFERROR(IF(Y485=0,"",ROUNDUP(Y485/H485,0)*0.01898),"")</f>
        <v>0.1898</v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94.132333333333335</v>
      </c>
      <c r="BN485" s="64">
        <f>IFERROR(Y485*I485/H485,"0")</f>
        <v>95.19</v>
      </c>
      <c r="BO485" s="64">
        <f>IFERROR(1/J485*(X485/H485),"0")</f>
        <v>0.1545138888888889</v>
      </c>
      <c r="BP485" s="64">
        <f>IFERROR(1/J485*(Y485/H485),"0")</f>
        <v>0.15625</v>
      </c>
    </row>
    <row r="486" spans="1:68" x14ac:dyDescent="0.2">
      <c r="A486" s="56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8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9.8888888888888893</v>
      </c>
      <c r="Y486" s="545">
        <f>IFERROR(Y485/H485,"0")</f>
        <v>10</v>
      </c>
      <c r="Z486" s="545">
        <f>IFERROR(IF(Z485="",0,Z485),"0")</f>
        <v>0.1898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68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89</v>
      </c>
      <c r="Y487" s="545">
        <f>IFERROR(SUM(Y485:Y485),"0")</f>
        <v>90</v>
      </c>
      <c r="Z487" s="37"/>
      <c r="AA487" s="546"/>
      <c r="AB487" s="546"/>
      <c r="AC487" s="546"/>
    </row>
    <row r="488" spans="1:68" ht="14.25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1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8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68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73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85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8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68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07"/>
      <c r="P498" s="602" t="s">
        <v>751</v>
      </c>
      <c r="Q498" s="603"/>
      <c r="R498" s="603"/>
      <c r="S498" s="603"/>
      <c r="T498" s="603"/>
      <c r="U498" s="603"/>
      <c r="V498" s="60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4747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4877.4199999999992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07"/>
      <c r="P499" s="602" t="s">
        <v>752</v>
      </c>
      <c r="Q499" s="603"/>
      <c r="R499" s="603"/>
      <c r="S499" s="603"/>
      <c r="T499" s="603"/>
      <c r="U499" s="603"/>
      <c r="V499" s="604"/>
      <c r="W499" s="37" t="s">
        <v>68</v>
      </c>
      <c r="X499" s="545">
        <f>IFERROR(SUM(BM22:BM495),"0")</f>
        <v>4985.5738472360972</v>
      </c>
      <c r="Y499" s="545">
        <f>IFERROR(SUM(BN22:BN495),"0")</f>
        <v>5122.9740000000002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7"/>
      <c r="P500" s="602" t="s">
        <v>753</v>
      </c>
      <c r="Q500" s="603"/>
      <c r="R500" s="603"/>
      <c r="S500" s="603"/>
      <c r="T500" s="603"/>
      <c r="U500" s="603"/>
      <c r="V500" s="604"/>
      <c r="W500" s="37" t="s">
        <v>754</v>
      </c>
      <c r="X500" s="38">
        <f>ROUNDUP(SUM(BO22:BO495),0)</f>
        <v>8</v>
      </c>
      <c r="Y500" s="38">
        <f>ROUNDUP(SUM(BP22:BP495),0)</f>
        <v>9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7"/>
      <c r="P501" s="602" t="s">
        <v>755</v>
      </c>
      <c r="Q501" s="603"/>
      <c r="R501" s="603"/>
      <c r="S501" s="603"/>
      <c r="T501" s="603"/>
      <c r="U501" s="603"/>
      <c r="V501" s="604"/>
      <c r="W501" s="37" t="s">
        <v>68</v>
      </c>
      <c r="X501" s="545">
        <f>GrossWeightTotal+PalletQtyTotal*25</f>
        <v>5185.5738472360972</v>
      </c>
      <c r="Y501" s="545">
        <f>GrossWeightTotalR+PalletQtyTotalR*25</f>
        <v>5347.9740000000002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7"/>
      <c r="P502" s="602" t="s">
        <v>756</v>
      </c>
      <c r="Q502" s="603"/>
      <c r="R502" s="603"/>
      <c r="S502" s="603"/>
      <c r="T502" s="603"/>
      <c r="U502" s="603"/>
      <c r="V502" s="60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749.2192605606399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772</v>
      </c>
      <c r="Z502" s="37"/>
      <c r="AA502" s="546"/>
      <c r="AB502" s="546"/>
      <c r="AC502" s="546"/>
    </row>
    <row r="503" spans="1:32" ht="14.25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7"/>
      <c r="P503" s="602" t="s">
        <v>757</v>
      </c>
      <c r="Q503" s="603"/>
      <c r="R503" s="603"/>
      <c r="S503" s="603"/>
      <c r="T503" s="603"/>
      <c r="U503" s="603"/>
      <c r="V503" s="60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9.13354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69" t="s">
        <v>100</v>
      </c>
      <c r="D505" s="626"/>
      <c r="E505" s="626"/>
      <c r="F505" s="626"/>
      <c r="G505" s="626"/>
      <c r="H505" s="627"/>
      <c r="I505" s="569" t="s">
        <v>249</v>
      </c>
      <c r="J505" s="626"/>
      <c r="K505" s="626"/>
      <c r="L505" s="626"/>
      <c r="M505" s="626"/>
      <c r="N505" s="626"/>
      <c r="O505" s="626"/>
      <c r="P505" s="626"/>
      <c r="Q505" s="626"/>
      <c r="R505" s="626"/>
      <c r="S505" s="627"/>
      <c r="T505" s="569" t="s">
        <v>536</v>
      </c>
      <c r="U505" s="627"/>
      <c r="V505" s="569" t="s">
        <v>592</v>
      </c>
      <c r="W505" s="626"/>
      <c r="X505" s="626"/>
      <c r="Y505" s="627"/>
      <c r="Z505" s="540" t="s">
        <v>648</v>
      </c>
      <c r="AA505" s="569" t="s">
        <v>709</v>
      </c>
      <c r="AB505" s="627"/>
      <c r="AC505" s="52"/>
      <c r="AF505" s="541"/>
    </row>
    <row r="506" spans="1:32" ht="14.25" customHeight="1" thickTop="1" x14ac:dyDescent="0.2">
      <c r="A506" s="741" t="s">
        <v>760</v>
      </c>
      <c r="B506" s="569" t="s">
        <v>62</v>
      </c>
      <c r="C506" s="569" t="s">
        <v>101</v>
      </c>
      <c r="D506" s="569" t="s">
        <v>116</v>
      </c>
      <c r="E506" s="569" t="s">
        <v>171</v>
      </c>
      <c r="F506" s="569" t="s">
        <v>191</v>
      </c>
      <c r="G506" s="569" t="s">
        <v>221</v>
      </c>
      <c r="H506" s="569" t="s">
        <v>100</v>
      </c>
      <c r="I506" s="569" t="s">
        <v>250</v>
      </c>
      <c r="J506" s="569" t="s">
        <v>290</v>
      </c>
      <c r="K506" s="569" t="s">
        <v>350</v>
      </c>
      <c r="L506" s="569" t="s">
        <v>395</v>
      </c>
      <c r="M506" s="569" t="s">
        <v>411</v>
      </c>
      <c r="N506" s="541"/>
      <c r="O506" s="569" t="s">
        <v>425</v>
      </c>
      <c r="P506" s="569" t="s">
        <v>435</v>
      </c>
      <c r="Q506" s="569" t="s">
        <v>442</v>
      </c>
      <c r="R506" s="569" t="s">
        <v>447</v>
      </c>
      <c r="S506" s="569" t="s">
        <v>526</v>
      </c>
      <c r="T506" s="569" t="s">
        <v>537</v>
      </c>
      <c r="U506" s="569" t="s">
        <v>572</v>
      </c>
      <c r="V506" s="569" t="s">
        <v>593</v>
      </c>
      <c r="W506" s="569" t="s">
        <v>625</v>
      </c>
      <c r="X506" s="569" t="s">
        <v>640</v>
      </c>
      <c r="Y506" s="569" t="s">
        <v>644</v>
      </c>
      <c r="Z506" s="569" t="s">
        <v>648</v>
      </c>
      <c r="AA506" s="569" t="s">
        <v>709</v>
      </c>
      <c r="AB506" s="569" t="s">
        <v>746</v>
      </c>
      <c r="AC506" s="52"/>
      <c r="AF506" s="541"/>
    </row>
    <row r="507" spans="1:32" ht="13.5" customHeight="1" thickBot="1" x14ac:dyDescent="0.25">
      <c r="A507" s="742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129.60000000000002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102.4</v>
      </c>
      <c r="E508" s="46">
        <f>IFERROR(Y87*1,"0")+IFERROR(Y88*1,"0")+IFERROR(Y89*1,"0")+IFERROR(Y93*1,"0")+IFERROR(Y94*1,"0")+IFERROR(Y95*1,"0")+IFERROR(Y96*1,"0")</f>
        <v>54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170.1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375.3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811.8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41.02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47.999999999999993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166.2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2295</v>
      </c>
      <c r="U508" s="46">
        <f>IFERROR(Y367*1,"0")+IFERROR(Y368*1,"0")+IFERROR(Y369*1,"0")+IFERROR(Y373*1,"0")+IFERROR(Y377*1,"0")+IFERROR(Y378*1,"0")+IFERROR(Y382*1,"0")</f>
        <v>351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5.4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237.60000000000002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90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A44:O45"/>
    <mergeCell ref="D291:E291"/>
    <mergeCell ref="A279:O280"/>
    <mergeCell ref="P149:T149"/>
    <mergeCell ref="A339:Z339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92:V492"/>
    <mergeCell ref="A168:O169"/>
    <mergeCell ref="M17:M18"/>
    <mergeCell ref="O17:O18"/>
    <mergeCell ref="P336:T336"/>
    <mergeCell ref="A248:Z248"/>
    <mergeCell ref="P430:T430"/>
    <mergeCell ref="P174:V174"/>
    <mergeCell ref="P350:V350"/>
    <mergeCell ref="P102:T102"/>
    <mergeCell ref="P189:V189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57:T57"/>
    <mergeCell ref="P367:T367"/>
    <mergeCell ref="D165:E165"/>
    <mergeCell ref="A9:C9"/>
    <mergeCell ref="D373:E373"/>
    <mergeCell ref="P348:T348"/>
    <mergeCell ref="P323:T323"/>
    <mergeCell ref="D358:E358"/>
    <mergeCell ref="P70:V70"/>
    <mergeCell ref="P337:V337"/>
    <mergeCell ref="P32:V32"/>
    <mergeCell ref="P134:V134"/>
    <mergeCell ref="P97:V97"/>
    <mergeCell ref="Q13:R13"/>
    <mergeCell ref="A220:Z220"/>
    <mergeCell ref="P114:T114"/>
    <mergeCell ref="P241:T241"/>
    <mergeCell ref="P41:T41"/>
    <mergeCell ref="D155:E155"/>
    <mergeCell ref="D22:E22"/>
    <mergeCell ref="D320:E320"/>
    <mergeCell ref="D149:E149"/>
    <mergeCell ref="P301:T301"/>
    <mergeCell ref="P255:V255"/>
    <mergeCell ref="A64:O65"/>
    <mergeCell ref="P284:V284"/>
    <mergeCell ref="D321:E32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2025-10-08T08:44:34Z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