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бланки для завода\2025\10,25\24,10,25 на 27,10,25 ЗПФ\"/>
    </mc:Choice>
  </mc:AlternateContent>
  <xr:revisionPtr revIDLastSave="0" documentId="13_ncr:1_{9A1B17FC-809F-4CE9-BD97-A4097E80A6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Y250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BP192" i="1" s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Y182" i="1" s="1"/>
  <c r="P180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Z151" i="1" s="1"/>
  <c r="Y150" i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Z118" i="1" s="1"/>
  <c r="Y117" i="1"/>
  <c r="Y119" i="1" s="1"/>
  <c r="P117" i="1"/>
  <c r="X115" i="1"/>
  <c r="X114" i="1"/>
  <c r="BO113" i="1"/>
  <c r="BM113" i="1"/>
  <c r="Z113" i="1"/>
  <c r="Z114" i="1" s="1"/>
  <c r="Y113" i="1"/>
  <c r="Y115" i="1" s="1"/>
  <c r="P113" i="1"/>
  <c r="X111" i="1"/>
  <c r="X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Z77" i="1" s="1"/>
  <c r="Y76" i="1"/>
  <c r="Y77" i="1" s="1"/>
  <c r="P76" i="1"/>
  <c r="X73" i="1"/>
  <c r="X72" i="1"/>
  <c r="BO71" i="1"/>
  <c r="BM71" i="1"/>
  <c r="Z71" i="1"/>
  <c r="Y71" i="1"/>
  <c r="BP71" i="1" s="1"/>
  <c r="P71" i="1"/>
  <c r="BO70" i="1"/>
  <c r="BM70" i="1"/>
  <c r="Z70" i="1"/>
  <c r="Y70" i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1" i="1"/>
  <c r="X60" i="1"/>
  <c r="BO59" i="1"/>
  <c r="BM59" i="1"/>
  <c r="Z59" i="1"/>
  <c r="Y59" i="1"/>
  <c r="P59" i="1"/>
  <c r="BO58" i="1"/>
  <c r="BM58" i="1"/>
  <c r="Z58" i="1"/>
  <c r="Y58" i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1" i="1"/>
  <c r="BN28" i="1"/>
  <c r="BN30" i="1"/>
  <c r="Z46" i="1"/>
  <c r="BN42" i="1"/>
  <c r="BN44" i="1"/>
  <c r="Z60" i="1"/>
  <c r="Z66" i="1"/>
  <c r="BN63" i="1"/>
  <c r="BN65" i="1"/>
  <c r="Y84" i="1"/>
  <c r="BN82" i="1"/>
  <c r="Y100" i="1"/>
  <c r="BN98" i="1"/>
  <c r="BN113" i="1"/>
  <c r="BP113" i="1"/>
  <c r="Y114" i="1"/>
  <c r="BN117" i="1"/>
  <c r="BP117" i="1"/>
  <c r="Y118" i="1"/>
  <c r="Z124" i="1"/>
  <c r="BN122" i="1"/>
  <c r="Z130" i="1"/>
  <c r="Z136" i="1"/>
  <c r="BN134" i="1"/>
  <c r="Z171" i="1"/>
  <c r="BN168" i="1"/>
  <c r="BN170" i="1"/>
  <c r="BN185" i="1"/>
  <c r="BN187" i="1"/>
  <c r="BP105" i="1"/>
  <c r="BN105" i="1"/>
  <c r="Y93" i="1"/>
  <c r="BP87" i="1"/>
  <c r="BN87" i="1"/>
  <c r="BP89" i="1"/>
  <c r="BN89" i="1"/>
  <c r="BP91" i="1"/>
  <c r="BN91" i="1"/>
  <c r="Y111" i="1"/>
  <c r="BP103" i="1"/>
  <c r="BN103" i="1"/>
  <c r="BP107" i="1"/>
  <c r="BN107" i="1"/>
  <c r="BP109" i="1"/>
  <c r="BN109" i="1"/>
  <c r="BP129" i="1"/>
  <c r="BN129" i="1"/>
  <c r="BP162" i="1"/>
  <c r="BN162" i="1"/>
  <c r="X276" i="1"/>
  <c r="Y39" i="1"/>
  <c r="BP35" i="1"/>
  <c r="BN35" i="1"/>
  <c r="BP37" i="1"/>
  <c r="BN37" i="1"/>
  <c r="BP59" i="1"/>
  <c r="BN59" i="1"/>
  <c r="Y72" i="1"/>
  <c r="BP70" i="1"/>
  <c r="BN70" i="1"/>
  <c r="J9" i="1"/>
  <c r="X277" i="1"/>
  <c r="X279" i="1"/>
  <c r="X275" i="1"/>
  <c r="Y32" i="1"/>
  <c r="Z38" i="1"/>
  <c r="Y46" i="1"/>
  <c r="Y61" i="1"/>
  <c r="Y67" i="1"/>
  <c r="Z72" i="1"/>
  <c r="Z83" i="1"/>
  <c r="Z93" i="1"/>
  <c r="Z99" i="1"/>
  <c r="Z110" i="1"/>
  <c r="Y124" i="1"/>
  <c r="Y131" i="1"/>
  <c r="Y136" i="1"/>
  <c r="Z197" i="1"/>
  <c r="BN192" i="1"/>
  <c r="BN194" i="1"/>
  <c r="BN196" i="1"/>
  <c r="Z213" i="1"/>
  <c r="BN211" i="1"/>
  <c r="Z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P246" i="1"/>
  <c r="BN248" i="1"/>
  <c r="Y254" i="1"/>
  <c r="Y255" i="1"/>
  <c r="Z260" i="1"/>
  <c r="BN258" i="1"/>
  <c r="Z273" i="1"/>
  <c r="X278" i="1"/>
  <c r="Y31" i="1"/>
  <c r="Y38" i="1"/>
  <c r="Y47" i="1"/>
  <c r="Y52" i="1"/>
  <c r="Y56" i="1"/>
  <c r="Y60" i="1"/>
  <c r="Y66" i="1"/>
  <c r="Y73" i="1"/>
  <c r="Y78" i="1"/>
  <c r="Y83" i="1"/>
  <c r="Y94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BN36" i="1"/>
  <c r="BN43" i="1"/>
  <c r="BN45" i="1"/>
  <c r="BN50" i="1"/>
  <c r="BP50" i="1"/>
  <c r="BN54" i="1"/>
  <c r="BP54" i="1"/>
  <c r="BN58" i="1"/>
  <c r="BP58" i="1"/>
  <c r="BN64" i="1"/>
  <c r="BN71" i="1"/>
  <c r="BN76" i="1"/>
  <c r="BP76" i="1"/>
  <c r="BN81" i="1"/>
  <c r="BP81" i="1"/>
  <c r="BN88" i="1"/>
  <c r="BN90" i="1"/>
  <c r="BN92" i="1"/>
  <c r="BN97" i="1"/>
  <c r="BP97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Z280" i="1" l="1"/>
  <c r="Y276" i="1"/>
  <c r="Y275" i="1"/>
  <c r="Y277" i="1"/>
  <c r="Y279" i="1"/>
  <c r="Y278" i="1" l="1"/>
  <c r="B288" i="1" l="1"/>
  <c r="A288" i="1"/>
  <c r="C288" i="1"/>
</calcChain>
</file>

<file path=xl/sharedStrings.xml><?xml version="1.0" encoding="utf-8"?>
<sst xmlns="http://schemas.openxmlformats.org/spreadsheetml/2006/main" count="1239" uniqueCount="399">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</sst>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0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8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9" fontId="36" fillId="0" borderId="24" xfId="0" applyNumberFormat="1" applyFont="1" applyBorder="1" applyAlignment="1">
      <alignment horizontal="center" vertical="center"/>
    </xf>
    <xf numFmtId="0" fontId="202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55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92" t="s">
        <v>8</v>
      </c>
      <c r="B5" s="362"/>
      <c r="C5" s="312"/>
      <c r="D5" s="342"/>
      <c r="E5" s="344"/>
      <c r="F5" s="311" t="s">
        <v>9</v>
      </c>
      <c r="G5" s="312"/>
      <c r="H5" s="342" t="s">
        <v>398</v>
      </c>
      <c r="I5" s="343"/>
      <c r="J5" s="343"/>
      <c r="K5" s="343"/>
      <c r="L5" s="343"/>
      <c r="M5" s="344"/>
      <c r="N5" s="61"/>
      <c r="P5" s="24" t="s">
        <v>10</v>
      </c>
      <c r="Q5" s="298">
        <v>45957</v>
      </c>
      <c r="R5" s="299"/>
      <c r="T5" s="375" t="s">
        <v>11</v>
      </c>
      <c r="U5" s="376"/>
      <c r="V5" s="378" t="s">
        <v>12</v>
      </c>
      <c r="W5" s="299"/>
      <c r="AB5" s="51"/>
      <c r="AC5" s="51"/>
      <c r="AD5" s="51"/>
      <c r="AE5" s="51"/>
    </row>
    <row r="6" spans="1:32" s="267" customFormat="1" ht="24" customHeight="1" x14ac:dyDescent="0.2">
      <c r="A6" s="392" t="s">
        <v>13</v>
      </c>
      <c r="B6" s="362"/>
      <c r="C6" s="312"/>
      <c r="D6" s="346" t="s">
        <v>14</v>
      </c>
      <c r="E6" s="347"/>
      <c r="F6" s="347"/>
      <c r="G6" s="347"/>
      <c r="H6" s="347"/>
      <c r="I6" s="347"/>
      <c r="J6" s="347"/>
      <c r="K6" s="347"/>
      <c r="L6" s="347"/>
      <c r="M6" s="299"/>
      <c r="N6" s="62"/>
      <c r="P6" s="24" t="s">
        <v>15</v>
      </c>
      <c r="Q6" s="303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383" t="s">
        <v>16</v>
      </c>
      <c r="U6" s="376"/>
      <c r="V6" s="437" t="s">
        <v>17</v>
      </c>
      <c r="W6" s="438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431" t="str">
        <f>IFERROR(VLOOKUP(DeliveryAddress,Table,3,0),1)</f>
        <v>1</v>
      </c>
      <c r="E7" s="432"/>
      <c r="F7" s="432"/>
      <c r="G7" s="432"/>
      <c r="H7" s="432"/>
      <c r="I7" s="432"/>
      <c r="J7" s="432"/>
      <c r="K7" s="432"/>
      <c r="L7" s="432"/>
      <c r="M7" s="380"/>
      <c r="N7" s="63"/>
      <c r="P7" s="24"/>
      <c r="Q7" s="42"/>
      <c r="R7" s="42"/>
      <c r="T7" s="278"/>
      <c r="U7" s="376"/>
      <c r="V7" s="439"/>
      <c r="W7" s="440"/>
      <c r="AB7" s="51"/>
      <c r="AC7" s="51"/>
      <c r="AD7" s="51"/>
      <c r="AE7" s="51"/>
    </row>
    <row r="8" spans="1:32" s="267" customFormat="1" ht="25.5" customHeight="1" x14ac:dyDescent="0.2">
      <c r="A8" s="274" t="s">
        <v>18</v>
      </c>
      <c r="B8" s="275"/>
      <c r="C8" s="276"/>
      <c r="D8" s="445" t="s">
        <v>19</v>
      </c>
      <c r="E8" s="446"/>
      <c r="F8" s="446"/>
      <c r="G8" s="446"/>
      <c r="H8" s="446"/>
      <c r="I8" s="446"/>
      <c r="J8" s="446"/>
      <c r="K8" s="446"/>
      <c r="L8" s="446"/>
      <c r="M8" s="447"/>
      <c r="N8" s="64"/>
      <c r="P8" s="24" t="s">
        <v>20</v>
      </c>
      <c r="Q8" s="379">
        <v>0.5</v>
      </c>
      <c r="R8" s="380"/>
      <c r="T8" s="278"/>
      <c r="U8" s="376"/>
      <c r="V8" s="439"/>
      <c r="W8" s="440"/>
      <c r="AB8" s="51"/>
      <c r="AC8" s="51"/>
      <c r="AD8" s="51"/>
      <c r="AE8" s="51"/>
    </row>
    <row r="9" spans="1:32" s="267" customFormat="1" ht="39.950000000000003" customHeight="1" x14ac:dyDescent="0.2">
      <c r="A9" s="2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22"/>
      <c r="E9" s="323"/>
      <c r="F9" s="2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436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4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M9" s="323"/>
      <c r="N9" s="268"/>
      <c r="P9" s="26" t="s">
        <v>21</v>
      </c>
      <c r="Q9" s="421"/>
      <c r="R9" s="318"/>
      <c r="T9" s="278"/>
      <c r="U9" s="376"/>
      <c r="V9" s="441"/>
      <c r="W9" s="442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2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22"/>
      <c r="E10" s="323"/>
      <c r="F10" s="2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52" t="str">
        <f>IFERROR(VLOOKUP($D$10,Proxy,2,FALSE),"")</f>
        <v/>
      </c>
      <c r="I10" s="278"/>
      <c r="J10" s="278"/>
      <c r="K10" s="278"/>
      <c r="L10" s="278"/>
      <c r="M10" s="278"/>
      <c r="N10" s="266"/>
      <c r="P10" s="26" t="s">
        <v>22</v>
      </c>
      <c r="Q10" s="384"/>
      <c r="R10" s="385"/>
      <c r="U10" s="24" t="s">
        <v>23</v>
      </c>
      <c r="V10" s="451" t="s">
        <v>24</v>
      </c>
      <c r="W10" s="438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2"/>
      <c r="R11" s="299"/>
      <c r="U11" s="24" t="s">
        <v>27</v>
      </c>
      <c r="V11" s="317" t="s">
        <v>28</v>
      </c>
      <c r="W11" s="318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61" t="s">
        <v>29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12"/>
      <c r="N12" s="65"/>
      <c r="P12" s="24" t="s">
        <v>30</v>
      </c>
      <c r="Q12" s="379"/>
      <c r="R12" s="380"/>
      <c r="S12" s="23"/>
      <c r="U12" s="24"/>
      <c r="V12" s="418"/>
      <c r="W12" s="278"/>
      <c r="AB12" s="51"/>
      <c r="AC12" s="51"/>
      <c r="AD12" s="51"/>
      <c r="AE12" s="51"/>
    </row>
    <row r="13" spans="1:32" s="267" customFormat="1" ht="23.25" customHeight="1" x14ac:dyDescent="0.2">
      <c r="A13" s="361" t="s">
        <v>31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12"/>
      <c r="N13" s="65"/>
      <c r="O13" s="26"/>
      <c r="P13" s="26" t="s">
        <v>32</v>
      </c>
      <c r="Q13" s="317"/>
      <c r="R13" s="3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61" t="s">
        <v>33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1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363" t="s">
        <v>34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12"/>
      <c r="N15" s="66"/>
      <c r="P15" s="449" t="s">
        <v>35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0"/>
      <c r="Q16" s="450"/>
      <c r="R16" s="450"/>
      <c r="S16" s="450"/>
      <c r="T16" s="4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1" t="s">
        <v>36</v>
      </c>
      <c r="B17" s="291" t="s">
        <v>37</v>
      </c>
      <c r="C17" s="394" t="s">
        <v>38</v>
      </c>
      <c r="D17" s="291" t="s">
        <v>39</v>
      </c>
      <c r="E17" s="292"/>
      <c r="F17" s="291" t="s">
        <v>40</v>
      </c>
      <c r="G17" s="291" t="s">
        <v>41</v>
      </c>
      <c r="H17" s="291" t="s">
        <v>42</v>
      </c>
      <c r="I17" s="291" t="s">
        <v>43</v>
      </c>
      <c r="J17" s="291" t="s">
        <v>44</v>
      </c>
      <c r="K17" s="291" t="s">
        <v>45</v>
      </c>
      <c r="L17" s="291" t="s">
        <v>46</v>
      </c>
      <c r="M17" s="291" t="s">
        <v>47</v>
      </c>
      <c r="N17" s="291" t="s">
        <v>48</v>
      </c>
      <c r="O17" s="291" t="s">
        <v>49</v>
      </c>
      <c r="P17" s="291" t="s">
        <v>50</v>
      </c>
      <c r="Q17" s="405"/>
      <c r="R17" s="405"/>
      <c r="S17" s="405"/>
      <c r="T17" s="292"/>
      <c r="U17" s="333" t="s">
        <v>51</v>
      </c>
      <c r="V17" s="312"/>
      <c r="W17" s="291" t="s">
        <v>52</v>
      </c>
      <c r="X17" s="291" t="s">
        <v>53</v>
      </c>
      <c r="Y17" s="334" t="s">
        <v>54</v>
      </c>
      <c r="Z17" s="443" t="s">
        <v>55</v>
      </c>
      <c r="AA17" s="305" t="s">
        <v>56</v>
      </c>
      <c r="AB17" s="305" t="s">
        <v>57</v>
      </c>
      <c r="AC17" s="305" t="s">
        <v>58</v>
      </c>
      <c r="AD17" s="305" t="s">
        <v>59</v>
      </c>
      <c r="AE17" s="306"/>
      <c r="AF17" s="307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293"/>
      <c r="E18" s="294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3"/>
      <c r="Q18" s="406"/>
      <c r="R18" s="406"/>
      <c r="S18" s="406"/>
      <c r="T18" s="294"/>
      <c r="U18" s="70" t="s">
        <v>61</v>
      </c>
      <c r="V18" s="70" t="s">
        <v>62</v>
      </c>
      <c r="W18" s="296"/>
      <c r="X18" s="296"/>
      <c r="Y18" s="335"/>
      <c r="Z18" s="444"/>
      <c r="AA18" s="341"/>
      <c r="AB18" s="341"/>
      <c r="AC18" s="341"/>
      <c r="AD18" s="308"/>
      <c r="AE18" s="309"/>
      <c r="AF18" s="310"/>
      <c r="AG18" s="69"/>
      <c r="BD18" s="68"/>
    </row>
    <row r="19" spans="1:68" ht="27.75" hidden="1" customHeight="1" x14ac:dyDescent="0.2">
      <c r="A19" s="313" t="s">
        <v>63</v>
      </c>
      <c r="B19" s="314"/>
      <c r="C19" s="314"/>
      <c r="D19" s="314"/>
      <c r="E19" s="314"/>
      <c r="F19" s="314"/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48"/>
      <c r="AB19" s="48"/>
      <c r="AC19" s="48"/>
    </row>
    <row r="20" spans="1:68" ht="16.5" hidden="1" customHeight="1" x14ac:dyDescent="0.25">
      <c r="A20" s="283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5"/>
      <c r="AB20" s="265"/>
      <c r="AC20" s="265"/>
    </row>
    <row r="21" spans="1:68" ht="14.25" hidden="1" customHeight="1" x14ac:dyDescent="0.25">
      <c r="A21" s="290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8"/>
      <c r="R22" s="288"/>
      <c r="S22" s="288"/>
      <c r="T22" s="289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77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9"/>
      <c r="P23" s="280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9"/>
      <c r="P24" s="280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13" t="s">
        <v>75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48"/>
      <c r="AB25" s="48"/>
      <c r="AC25" s="48"/>
    </row>
    <row r="26" spans="1:68" ht="16.5" hidden="1" customHeight="1" x14ac:dyDescent="0.25">
      <c r="A26" s="283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5"/>
      <c r="AB26" s="265"/>
      <c r="AC26" s="265"/>
    </row>
    <row r="27" spans="1:68" ht="14.25" hidden="1" customHeight="1" x14ac:dyDescent="0.25">
      <c r="A27" s="290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4301132208</v>
      </c>
      <c r="D28" s="284">
        <v>4607111036537</v>
      </c>
      <c r="E28" s="28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56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8"/>
      <c r="R28" s="288"/>
      <c r="S28" s="288"/>
      <c r="T28" s="289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84">
        <v>4607111036537</v>
      </c>
      <c r="E29" s="28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43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8"/>
      <c r="R29" s="288"/>
      <c r="S29" s="288"/>
      <c r="T29" s="289"/>
      <c r="U29" s="34"/>
      <c r="V29" s="34"/>
      <c r="W29" s="35" t="s">
        <v>70</v>
      </c>
      <c r="X29" s="270">
        <v>140</v>
      </c>
      <c r="Y29" s="271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84">
        <v>4607111036605</v>
      </c>
      <c r="E30" s="28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4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8"/>
      <c r="R30" s="288"/>
      <c r="S30" s="288"/>
      <c r="T30" s="289"/>
      <c r="U30" s="34"/>
      <c r="V30" s="34"/>
      <c r="W30" s="35" t="s">
        <v>70</v>
      </c>
      <c r="X30" s="270">
        <v>14</v>
      </c>
      <c r="Y30" s="27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x14ac:dyDescent="0.2">
      <c r="A31" s="277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9"/>
      <c r="P31" s="280" t="s">
        <v>73</v>
      </c>
      <c r="Q31" s="275"/>
      <c r="R31" s="275"/>
      <c r="S31" s="275"/>
      <c r="T31" s="275"/>
      <c r="U31" s="275"/>
      <c r="V31" s="276"/>
      <c r="W31" s="37" t="s">
        <v>70</v>
      </c>
      <c r="X31" s="272">
        <f>IFERROR(SUM(X28:X30),"0")</f>
        <v>154</v>
      </c>
      <c r="Y31" s="272">
        <f>IFERROR(SUM(Y28:Y30),"0")</f>
        <v>154</v>
      </c>
      <c r="Z31" s="272">
        <f>IFERROR(IF(Z28="",0,Z28),"0")+IFERROR(IF(Z29="",0,Z29),"0")+IFERROR(IF(Z30="",0,Z30),"0")</f>
        <v>1.4491399999999999</v>
      </c>
      <c r="AA31" s="273"/>
      <c r="AB31" s="273"/>
      <c r="AC31" s="273"/>
    </row>
    <row r="32" spans="1:68" x14ac:dyDescent="0.2">
      <c r="A32" s="278"/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9"/>
      <c r="P32" s="280" t="s">
        <v>73</v>
      </c>
      <c r="Q32" s="275"/>
      <c r="R32" s="275"/>
      <c r="S32" s="275"/>
      <c r="T32" s="275"/>
      <c r="U32" s="275"/>
      <c r="V32" s="276"/>
      <c r="W32" s="37" t="s">
        <v>74</v>
      </c>
      <c r="X32" s="272">
        <f>IFERROR(SUMPRODUCT(X28:X30*H28:H30),"0")</f>
        <v>231</v>
      </c>
      <c r="Y32" s="272">
        <f>IFERROR(SUMPRODUCT(Y28:Y30*H28:H30),"0")</f>
        <v>231</v>
      </c>
      <c r="Z32" s="37"/>
      <c r="AA32" s="273"/>
      <c r="AB32" s="273"/>
      <c r="AC32" s="273"/>
    </row>
    <row r="33" spans="1:68" ht="16.5" hidden="1" customHeight="1" x14ac:dyDescent="0.25">
      <c r="A33" s="283" t="s">
        <v>89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5"/>
      <c r="AB33" s="265"/>
      <c r="AC33" s="265"/>
    </row>
    <row r="34" spans="1:68" ht="14.25" hidden="1" customHeight="1" x14ac:dyDescent="0.25">
      <c r="A34" s="290" t="s">
        <v>64</v>
      </c>
      <c r="B34" s="278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64"/>
      <c r="AB34" s="264"/>
      <c r="AC34" s="264"/>
    </row>
    <row r="35" spans="1:68" ht="27" hidden="1" customHeight="1" x14ac:dyDescent="0.25">
      <c r="A35" s="54" t="s">
        <v>90</v>
      </c>
      <c r="B35" s="54" t="s">
        <v>91</v>
      </c>
      <c r="C35" s="31">
        <v>4301071090</v>
      </c>
      <c r="D35" s="284">
        <v>4620207490075</v>
      </c>
      <c r="E35" s="28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35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8"/>
      <c r="R35" s="288"/>
      <c r="S35" s="288"/>
      <c r="T35" s="289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93</v>
      </c>
      <c r="B36" s="54" t="s">
        <v>94</v>
      </c>
      <c r="C36" s="31">
        <v>4301071092</v>
      </c>
      <c r="D36" s="284">
        <v>4620207490174</v>
      </c>
      <c r="E36" s="28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3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8"/>
      <c r="R36" s="288"/>
      <c r="S36" s="288"/>
      <c r="T36" s="289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84">
        <v>4620207490044</v>
      </c>
      <c r="E37" s="28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3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8"/>
      <c r="R37" s="288"/>
      <c r="S37" s="288"/>
      <c r="T37" s="289"/>
      <c r="U37" s="34"/>
      <c r="V37" s="34"/>
      <c r="W37" s="35" t="s">
        <v>70</v>
      </c>
      <c r="X37" s="270">
        <v>12</v>
      </c>
      <c r="Y37" s="27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277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9"/>
      <c r="P38" s="280" t="s">
        <v>73</v>
      </c>
      <c r="Q38" s="275"/>
      <c r="R38" s="275"/>
      <c r="S38" s="275"/>
      <c r="T38" s="275"/>
      <c r="U38" s="275"/>
      <c r="V38" s="276"/>
      <c r="W38" s="37" t="s">
        <v>70</v>
      </c>
      <c r="X38" s="272">
        <f>IFERROR(SUM(X35:X37),"0")</f>
        <v>12</v>
      </c>
      <c r="Y38" s="272">
        <f>IFERROR(SUM(Y35:Y37),"0")</f>
        <v>12</v>
      </c>
      <c r="Z38" s="272">
        <f>IFERROR(IF(Z35="",0,Z35),"0")+IFERROR(IF(Z36="",0,Z36),"0")+IFERROR(IF(Z37="",0,Z37),"0")</f>
        <v>0.186</v>
      </c>
      <c r="AA38" s="273"/>
      <c r="AB38" s="273"/>
      <c r="AC38" s="273"/>
    </row>
    <row r="39" spans="1:68" x14ac:dyDescent="0.2">
      <c r="A39" s="278"/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9"/>
      <c r="P39" s="280" t="s">
        <v>73</v>
      </c>
      <c r="Q39" s="275"/>
      <c r="R39" s="275"/>
      <c r="S39" s="275"/>
      <c r="T39" s="275"/>
      <c r="U39" s="275"/>
      <c r="V39" s="276"/>
      <c r="W39" s="37" t="s">
        <v>74</v>
      </c>
      <c r="X39" s="272">
        <f>IFERROR(SUMPRODUCT(X35:X37*H35:H37),"0")</f>
        <v>67.199999999999989</v>
      </c>
      <c r="Y39" s="272">
        <f>IFERROR(SUMPRODUCT(Y35:Y37*H35:H37),"0")</f>
        <v>67.199999999999989</v>
      </c>
      <c r="Z39" s="37"/>
      <c r="AA39" s="273"/>
      <c r="AB39" s="273"/>
      <c r="AC39" s="273"/>
    </row>
    <row r="40" spans="1:68" ht="16.5" hidden="1" customHeight="1" x14ac:dyDescent="0.25">
      <c r="A40" s="283" t="s">
        <v>99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5"/>
      <c r="AB40" s="265"/>
      <c r="AC40" s="265"/>
    </row>
    <row r="41" spans="1:68" ht="14.25" hidden="1" customHeight="1" x14ac:dyDescent="0.25">
      <c r="A41" s="290" t="s">
        <v>64</v>
      </c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64"/>
      <c r="AB41" s="264"/>
      <c r="AC41" s="264"/>
    </row>
    <row r="42" spans="1:68" ht="27" hidden="1" customHeight="1" x14ac:dyDescent="0.25">
      <c r="A42" s="54" t="s">
        <v>100</v>
      </c>
      <c r="B42" s="54" t="s">
        <v>101</v>
      </c>
      <c r="C42" s="31">
        <v>4301071044</v>
      </c>
      <c r="D42" s="284">
        <v>4607111039385</v>
      </c>
      <c r="E42" s="28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8"/>
      <c r="R42" s="288"/>
      <c r="S42" s="288"/>
      <c r="T42" s="289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103</v>
      </c>
      <c r="B43" s="54" t="s">
        <v>104</v>
      </c>
      <c r="C43" s="31">
        <v>4301071031</v>
      </c>
      <c r="D43" s="284">
        <v>4607111038982</v>
      </c>
      <c r="E43" s="28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8"/>
      <c r="R43" s="288"/>
      <c r="S43" s="288"/>
      <c r="T43" s="289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4301071046</v>
      </c>
      <c r="D44" s="284">
        <v>4607111039354</v>
      </c>
      <c r="E44" s="28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85</v>
      </c>
      <c r="M44" s="33" t="s">
        <v>69</v>
      </c>
      <c r="N44" s="33"/>
      <c r="O44" s="32">
        <v>180</v>
      </c>
      <c r="P44" s="4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8"/>
      <c r="R44" s="288"/>
      <c r="S44" s="288"/>
      <c r="T44" s="289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86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84">
        <v>4607111039330</v>
      </c>
      <c r="E45" s="28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35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8"/>
      <c r="R45" s="288"/>
      <c r="S45" s="288"/>
      <c r="T45" s="289"/>
      <c r="U45" s="34"/>
      <c r="V45" s="34"/>
      <c r="W45" s="35" t="s">
        <v>70</v>
      </c>
      <c r="X45" s="270">
        <v>12</v>
      </c>
      <c r="Y45" s="271">
        <f>IFERROR(IF(X45="","",X45),"")</f>
        <v>12</v>
      </c>
      <c r="Z45" s="36">
        <f>IFERROR(IF(X45="","",X45*0.0155),"")</f>
        <v>0.186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87.6</v>
      </c>
      <c r="BN45" s="67">
        <f>IFERROR(Y45*I45,"0")</f>
        <v>87.6</v>
      </c>
      <c r="BO45" s="67">
        <f>IFERROR(X45/J45,"0")</f>
        <v>0.14285714285714285</v>
      </c>
      <c r="BP45" s="67">
        <f>IFERROR(Y45/J45,"0")</f>
        <v>0.14285714285714285</v>
      </c>
    </row>
    <row r="46" spans="1:68" x14ac:dyDescent="0.2">
      <c r="A46" s="277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9"/>
      <c r="P46" s="280" t="s">
        <v>73</v>
      </c>
      <c r="Q46" s="275"/>
      <c r="R46" s="275"/>
      <c r="S46" s="275"/>
      <c r="T46" s="275"/>
      <c r="U46" s="275"/>
      <c r="V46" s="276"/>
      <c r="W46" s="37" t="s">
        <v>70</v>
      </c>
      <c r="X46" s="272">
        <f>IFERROR(SUM(X42:X45),"0")</f>
        <v>12</v>
      </c>
      <c r="Y46" s="272">
        <f>IFERROR(SUM(Y42:Y45),"0")</f>
        <v>12</v>
      </c>
      <c r="Z46" s="272">
        <f>IFERROR(IF(Z42="",0,Z42),"0")+IFERROR(IF(Z43="",0,Z43),"0")+IFERROR(IF(Z44="",0,Z44),"0")+IFERROR(IF(Z45="",0,Z45),"0")</f>
        <v>0.186</v>
      </c>
      <c r="AA46" s="273"/>
      <c r="AB46" s="273"/>
      <c r="AC46" s="273"/>
    </row>
    <row r="47" spans="1:68" x14ac:dyDescent="0.2">
      <c r="A47" s="278"/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9"/>
      <c r="P47" s="280" t="s">
        <v>73</v>
      </c>
      <c r="Q47" s="275"/>
      <c r="R47" s="275"/>
      <c r="S47" s="275"/>
      <c r="T47" s="275"/>
      <c r="U47" s="275"/>
      <c r="V47" s="276"/>
      <c r="W47" s="37" t="s">
        <v>74</v>
      </c>
      <c r="X47" s="272">
        <f>IFERROR(SUMPRODUCT(X42:X45*H42:H45),"0")</f>
        <v>84</v>
      </c>
      <c r="Y47" s="272">
        <f>IFERROR(SUMPRODUCT(Y42:Y45*H42:H45),"0")</f>
        <v>84</v>
      </c>
      <c r="Z47" s="37"/>
      <c r="AA47" s="273"/>
      <c r="AB47" s="273"/>
      <c r="AC47" s="273"/>
    </row>
    <row r="48" spans="1:68" ht="16.5" hidden="1" customHeight="1" x14ac:dyDescent="0.25">
      <c r="A48" s="283" t="s">
        <v>110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5"/>
      <c r="AB48" s="265"/>
      <c r="AC48" s="265"/>
    </row>
    <row r="49" spans="1:68" ht="14.25" hidden="1" customHeight="1" x14ac:dyDescent="0.25">
      <c r="A49" s="290" t="s">
        <v>64</v>
      </c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64"/>
      <c r="AB49" s="264"/>
      <c r="AC49" s="264"/>
    </row>
    <row r="50" spans="1:68" ht="16.5" hidden="1" customHeight="1" x14ac:dyDescent="0.25">
      <c r="A50" s="54" t="s">
        <v>111</v>
      </c>
      <c r="B50" s="54" t="s">
        <v>112</v>
      </c>
      <c r="C50" s="31">
        <v>4301071073</v>
      </c>
      <c r="D50" s="284">
        <v>4620207490822</v>
      </c>
      <c r="E50" s="28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9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8"/>
      <c r="R50" s="288"/>
      <c r="S50" s="288"/>
      <c r="T50" s="289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277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9"/>
      <c r="P51" s="280" t="s">
        <v>73</v>
      </c>
      <c r="Q51" s="275"/>
      <c r="R51" s="275"/>
      <c r="S51" s="275"/>
      <c r="T51" s="275"/>
      <c r="U51" s="275"/>
      <c r="V51" s="276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hidden="1" x14ac:dyDescent="0.2">
      <c r="A52" s="278"/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9"/>
      <c r="P52" s="280" t="s">
        <v>73</v>
      </c>
      <c r="Q52" s="275"/>
      <c r="R52" s="275"/>
      <c r="S52" s="275"/>
      <c r="T52" s="275"/>
      <c r="U52" s="275"/>
      <c r="V52" s="276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hidden="1" customHeight="1" x14ac:dyDescent="0.25">
      <c r="A53" s="290" t="s">
        <v>77</v>
      </c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64"/>
      <c r="AB53" s="264"/>
      <c r="AC53" s="264"/>
    </row>
    <row r="54" spans="1:68" ht="27" hidden="1" customHeight="1" x14ac:dyDescent="0.25">
      <c r="A54" s="54" t="s">
        <v>114</v>
      </c>
      <c r="B54" s="54" t="s">
        <v>115</v>
      </c>
      <c r="C54" s="31">
        <v>4301132194</v>
      </c>
      <c r="D54" s="284">
        <v>4607111039712</v>
      </c>
      <c r="E54" s="28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85</v>
      </c>
      <c r="M54" s="33" t="s">
        <v>69</v>
      </c>
      <c r="N54" s="33"/>
      <c r="O54" s="32">
        <v>365</v>
      </c>
      <c r="P54" s="32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8"/>
      <c r="R54" s="288"/>
      <c r="S54" s="288"/>
      <c r="T54" s="289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86</v>
      </c>
      <c r="AK54" s="71">
        <v>14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277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9"/>
      <c r="P55" s="280" t="s">
        <v>73</v>
      </c>
      <c r="Q55" s="275"/>
      <c r="R55" s="275"/>
      <c r="S55" s="275"/>
      <c r="T55" s="275"/>
      <c r="U55" s="275"/>
      <c r="V55" s="276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hidden="1" x14ac:dyDescent="0.2">
      <c r="A56" s="278"/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9"/>
      <c r="P56" s="280" t="s">
        <v>73</v>
      </c>
      <c r="Q56" s="275"/>
      <c r="R56" s="275"/>
      <c r="S56" s="275"/>
      <c r="T56" s="275"/>
      <c r="U56" s="275"/>
      <c r="V56" s="276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hidden="1" customHeight="1" x14ac:dyDescent="0.25">
      <c r="A57" s="290" t="s">
        <v>117</v>
      </c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8"/>
      <c r="AA57" s="264"/>
      <c r="AB57" s="264"/>
      <c r="AC57" s="264"/>
    </row>
    <row r="58" spans="1:68" ht="16.5" hidden="1" customHeight="1" x14ac:dyDescent="0.25">
      <c r="A58" s="54" t="s">
        <v>118</v>
      </c>
      <c r="B58" s="54" t="s">
        <v>119</v>
      </c>
      <c r="C58" s="31">
        <v>4301136018</v>
      </c>
      <c r="D58" s="284">
        <v>4607111037008</v>
      </c>
      <c r="E58" s="28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29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8"/>
      <c r="R58" s="288"/>
      <c r="S58" s="288"/>
      <c r="T58" s="289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121</v>
      </c>
      <c r="B59" s="54" t="s">
        <v>122</v>
      </c>
      <c r="C59" s="31">
        <v>4301136015</v>
      </c>
      <c r="D59" s="284">
        <v>4607111037398</v>
      </c>
      <c r="E59" s="28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3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8"/>
      <c r="R59" s="288"/>
      <c r="S59" s="288"/>
      <c r="T59" s="289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277"/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9"/>
      <c r="P60" s="280" t="s">
        <v>73</v>
      </c>
      <c r="Q60" s="275"/>
      <c r="R60" s="275"/>
      <c r="S60" s="275"/>
      <c r="T60" s="275"/>
      <c r="U60" s="275"/>
      <c r="V60" s="276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hidden="1" x14ac:dyDescent="0.2">
      <c r="A61" s="278"/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9"/>
      <c r="P61" s="280" t="s">
        <v>73</v>
      </c>
      <c r="Q61" s="275"/>
      <c r="R61" s="275"/>
      <c r="S61" s="275"/>
      <c r="T61" s="275"/>
      <c r="U61" s="275"/>
      <c r="V61" s="276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hidden="1" customHeight="1" x14ac:dyDescent="0.25">
      <c r="A62" s="290" t="s">
        <v>123</v>
      </c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8"/>
      <c r="AA62" s="264"/>
      <c r="AB62" s="264"/>
      <c r="AC62" s="264"/>
    </row>
    <row r="63" spans="1:68" ht="27" hidden="1" customHeight="1" x14ac:dyDescent="0.25">
      <c r="A63" s="54" t="s">
        <v>124</v>
      </c>
      <c r="B63" s="54" t="s">
        <v>125</v>
      </c>
      <c r="C63" s="31">
        <v>4301135664</v>
      </c>
      <c r="D63" s="284">
        <v>4607111039705</v>
      </c>
      <c r="E63" s="28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126</v>
      </c>
      <c r="M63" s="33" t="s">
        <v>69</v>
      </c>
      <c r="N63" s="33"/>
      <c r="O63" s="32">
        <v>365</v>
      </c>
      <c r="P63" s="40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8"/>
      <c r="R63" s="288"/>
      <c r="S63" s="288"/>
      <c r="T63" s="289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127</v>
      </c>
      <c r="AK63" s="71">
        <v>140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128</v>
      </c>
      <c r="B64" s="54" t="s">
        <v>129</v>
      </c>
      <c r="C64" s="31">
        <v>4301135665</v>
      </c>
      <c r="D64" s="284">
        <v>4607111039729</v>
      </c>
      <c r="E64" s="28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126</v>
      </c>
      <c r="M64" s="33" t="s">
        <v>69</v>
      </c>
      <c r="N64" s="33"/>
      <c r="O64" s="32">
        <v>365</v>
      </c>
      <c r="P64" s="3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8"/>
      <c r="R64" s="288"/>
      <c r="S64" s="288"/>
      <c r="T64" s="289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130</v>
      </c>
      <c r="AG64" s="67"/>
      <c r="AJ64" s="71" t="s">
        <v>127</v>
      </c>
      <c r="AK64" s="71">
        <v>140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131</v>
      </c>
      <c r="B65" s="54" t="s">
        <v>132</v>
      </c>
      <c r="C65" s="31">
        <v>4301135702</v>
      </c>
      <c r="D65" s="284">
        <v>4620207490228</v>
      </c>
      <c r="E65" s="28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126</v>
      </c>
      <c r="M65" s="33" t="s">
        <v>69</v>
      </c>
      <c r="N65" s="33"/>
      <c r="O65" s="32">
        <v>365</v>
      </c>
      <c r="P65" s="30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8"/>
      <c r="R65" s="288"/>
      <c r="S65" s="288"/>
      <c r="T65" s="289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130</v>
      </c>
      <c r="AG65" s="67"/>
      <c r="AJ65" s="71" t="s">
        <v>127</v>
      </c>
      <c r="AK65" s="71">
        <v>140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77"/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9"/>
      <c r="P66" s="280" t="s">
        <v>73</v>
      </c>
      <c r="Q66" s="275"/>
      <c r="R66" s="275"/>
      <c r="S66" s="275"/>
      <c r="T66" s="275"/>
      <c r="U66" s="275"/>
      <c r="V66" s="276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hidden="1" x14ac:dyDescent="0.2">
      <c r="A67" s="278"/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9"/>
      <c r="P67" s="280" t="s">
        <v>73</v>
      </c>
      <c r="Q67" s="275"/>
      <c r="R67" s="275"/>
      <c r="S67" s="275"/>
      <c r="T67" s="275"/>
      <c r="U67" s="275"/>
      <c r="V67" s="276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hidden="1" customHeight="1" x14ac:dyDescent="0.25">
      <c r="A68" s="283" t="s">
        <v>133</v>
      </c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65"/>
      <c r="AB68" s="265"/>
      <c r="AC68" s="265"/>
    </row>
    <row r="69" spans="1:68" ht="14.25" hidden="1" customHeight="1" x14ac:dyDescent="0.25">
      <c r="A69" s="290" t="s">
        <v>64</v>
      </c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64"/>
      <c r="AB69" s="264"/>
      <c r="AC69" s="264"/>
    </row>
    <row r="70" spans="1:68" ht="27" hidden="1" customHeight="1" x14ac:dyDescent="0.25">
      <c r="A70" s="54" t="s">
        <v>134</v>
      </c>
      <c r="B70" s="54" t="s">
        <v>135</v>
      </c>
      <c r="C70" s="31">
        <v>4301070977</v>
      </c>
      <c r="D70" s="284">
        <v>4607111037411</v>
      </c>
      <c r="E70" s="28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136</v>
      </c>
      <c r="L70" s="32" t="s">
        <v>85</v>
      </c>
      <c r="M70" s="33" t="s">
        <v>69</v>
      </c>
      <c r="N70" s="33"/>
      <c r="O70" s="32">
        <v>180</v>
      </c>
      <c r="P70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8"/>
      <c r="R70" s="288"/>
      <c r="S70" s="288"/>
      <c r="T70" s="289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137</v>
      </c>
      <c r="AG70" s="67"/>
      <c r="AJ70" s="71" t="s">
        <v>86</v>
      </c>
      <c r="AK70" s="71">
        <v>18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4301070981</v>
      </c>
      <c r="D71" s="284">
        <v>4607111036728</v>
      </c>
      <c r="E71" s="28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8"/>
      <c r="R71" s="288"/>
      <c r="S71" s="288"/>
      <c r="T71" s="289"/>
      <c r="U71" s="34"/>
      <c r="V71" s="34"/>
      <c r="W71" s="35" t="s">
        <v>70</v>
      </c>
      <c r="X71" s="270">
        <v>216</v>
      </c>
      <c r="Y71" s="271">
        <f>IFERROR(IF(X71="","",X71),"")</f>
        <v>216</v>
      </c>
      <c r="Z71" s="36">
        <f>IFERROR(IF(X71="","",X71*0.00866),"")</f>
        <v>1.8705599999999998</v>
      </c>
      <c r="AA71" s="56"/>
      <c r="AB71" s="57"/>
      <c r="AC71" s="110" t="s">
        <v>137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1126.0511999999999</v>
      </c>
      <c r="BN71" s="67">
        <f>IFERROR(Y71*I71,"0")</f>
        <v>1126.0511999999999</v>
      </c>
      <c r="BO71" s="67">
        <f>IFERROR(X71/J71,"0")</f>
        <v>1.5</v>
      </c>
      <c r="BP71" s="67">
        <f>IFERROR(Y71/J71,"0")</f>
        <v>1.5</v>
      </c>
    </row>
    <row r="72" spans="1:68" x14ac:dyDescent="0.2">
      <c r="A72" s="277"/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9"/>
      <c r="P72" s="280" t="s">
        <v>73</v>
      </c>
      <c r="Q72" s="275"/>
      <c r="R72" s="275"/>
      <c r="S72" s="275"/>
      <c r="T72" s="275"/>
      <c r="U72" s="275"/>
      <c r="V72" s="276"/>
      <c r="W72" s="37" t="s">
        <v>70</v>
      </c>
      <c r="X72" s="272">
        <f>IFERROR(SUM(X70:X71),"0")</f>
        <v>216</v>
      </c>
      <c r="Y72" s="272">
        <f>IFERROR(SUM(Y70:Y71),"0")</f>
        <v>216</v>
      </c>
      <c r="Z72" s="272">
        <f>IFERROR(IF(Z70="",0,Z70),"0")+IFERROR(IF(Z71="",0,Z71),"0")</f>
        <v>1.8705599999999998</v>
      </c>
      <c r="AA72" s="273"/>
      <c r="AB72" s="273"/>
      <c r="AC72" s="273"/>
    </row>
    <row r="73" spans="1:68" x14ac:dyDescent="0.2">
      <c r="A73" s="278"/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9"/>
      <c r="P73" s="280" t="s">
        <v>73</v>
      </c>
      <c r="Q73" s="275"/>
      <c r="R73" s="275"/>
      <c r="S73" s="275"/>
      <c r="T73" s="275"/>
      <c r="U73" s="275"/>
      <c r="V73" s="276"/>
      <c r="W73" s="37" t="s">
        <v>74</v>
      </c>
      <c r="X73" s="272">
        <f>IFERROR(SUMPRODUCT(X70:X71*H70:H71),"0")</f>
        <v>1080</v>
      </c>
      <c r="Y73" s="272">
        <f>IFERROR(SUMPRODUCT(Y70:Y71*H70:H71),"0")</f>
        <v>1080</v>
      </c>
      <c r="Z73" s="37"/>
      <c r="AA73" s="273"/>
      <c r="AB73" s="273"/>
      <c r="AC73" s="273"/>
    </row>
    <row r="74" spans="1:68" ht="16.5" hidden="1" customHeight="1" x14ac:dyDescent="0.25">
      <c r="A74" s="283" t="s">
        <v>140</v>
      </c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65"/>
      <c r="AB74" s="265"/>
      <c r="AC74" s="265"/>
    </row>
    <row r="75" spans="1:68" ht="14.25" hidden="1" customHeight="1" x14ac:dyDescent="0.25">
      <c r="A75" s="290" t="s">
        <v>123</v>
      </c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64"/>
      <c r="AB75" s="264"/>
      <c r="AC75" s="264"/>
    </row>
    <row r="76" spans="1:68" ht="27" customHeight="1" x14ac:dyDescent="0.25">
      <c r="A76" s="54" t="s">
        <v>141</v>
      </c>
      <c r="B76" s="54" t="s">
        <v>142</v>
      </c>
      <c r="C76" s="31">
        <v>4301135574</v>
      </c>
      <c r="D76" s="284">
        <v>4607111033659</v>
      </c>
      <c r="E76" s="28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8"/>
      <c r="R76" s="288"/>
      <c r="S76" s="288"/>
      <c r="T76" s="289"/>
      <c r="U76" s="34"/>
      <c r="V76" s="34"/>
      <c r="W76" s="35" t="s">
        <v>70</v>
      </c>
      <c r="X76" s="270">
        <v>42</v>
      </c>
      <c r="Y76" s="271">
        <f>IFERROR(IF(X76="","",X76),"")</f>
        <v>42</v>
      </c>
      <c r="Z76" s="36">
        <f>IFERROR(IF(X76="","",X76*0.01788),"")</f>
        <v>0.75095999999999996</v>
      </c>
      <c r="AA76" s="56"/>
      <c r="AB76" s="57"/>
      <c r="AC76" s="112" t="s">
        <v>143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180.75120000000001</v>
      </c>
      <c r="BN76" s="67">
        <f>IFERROR(Y76*I76,"0")</f>
        <v>180.75120000000001</v>
      </c>
      <c r="BO76" s="67">
        <f>IFERROR(X76/J76,"0")</f>
        <v>0.6</v>
      </c>
      <c r="BP76" s="67">
        <f>IFERROR(Y76/J76,"0")</f>
        <v>0.6</v>
      </c>
    </row>
    <row r="77" spans="1:68" x14ac:dyDescent="0.2">
      <c r="A77" s="277"/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9"/>
      <c r="P77" s="280" t="s">
        <v>73</v>
      </c>
      <c r="Q77" s="275"/>
      <c r="R77" s="275"/>
      <c r="S77" s="275"/>
      <c r="T77" s="275"/>
      <c r="U77" s="275"/>
      <c r="V77" s="276"/>
      <c r="W77" s="37" t="s">
        <v>70</v>
      </c>
      <c r="X77" s="272">
        <f>IFERROR(SUM(X76:X76),"0")</f>
        <v>42</v>
      </c>
      <c r="Y77" s="272">
        <f>IFERROR(SUM(Y76:Y76),"0")</f>
        <v>42</v>
      </c>
      <c r="Z77" s="272">
        <f>IFERROR(IF(Z76="",0,Z76),"0")</f>
        <v>0.75095999999999996</v>
      </c>
      <c r="AA77" s="273"/>
      <c r="AB77" s="273"/>
      <c r="AC77" s="273"/>
    </row>
    <row r="78" spans="1:68" x14ac:dyDescent="0.2">
      <c r="A78" s="278"/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9"/>
      <c r="P78" s="280" t="s">
        <v>73</v>
      </c>
      <c r="Q78" s="275"/>
      <c r="R78" s="275"/>
      <c r="S78" s="275"/>
      <c r="T78" s="275"/>
      <c r="U78" s="275"/>
      <c r="V78" s="276"/>
      <c r="W78" s="37" t="s">
        <v>74</v>
      </c>
      <c r="X78" s="272">
        <f>IFERROR(SUMPRODUCT(X76:X76*H76:H76),"0")</f>
        <v>151.20000000000002</v>
      </c>
      <c r="Y78" s="272">
        <f>IFERROR(SUMPRODUCT(Y76:Y76*H76:H76),"0")</f>
        <v>151.20000000000002</v>
      </c>
      <c r="Z78" s="37"/>
      <c r="AA78" s="273"/>
      <c r="AB78" s="273"/>
      <c r="AC78" s="273"/>
    </row>
    <row r="79" spans="1:68" ht="16.5" hidden="1" customHeight="1" x14ac:dyDescent="0.25">
      <c r="A79" s="283" t="s">
        <v>144</v>
      </c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65"/>
      <c r="AB79" s="265"/>
      <c r="AC79" s="265"/>
    </row>
    <row r="80" spans="1:68" ht="14.25" hidden="1" customHeight="1" x14ac:dyDescent="0.25">
      <c r="A80" s="290" t="s">
        <v>145</v>
      </c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64"/>
      <c r="AB80" s="264"/>
      <c r="AC80" s="264"/>
    </row>
    <row r="81" spans="1:68" ht="27" customHeight="1" x14ac:dyDescent="0.25">
      <c r="A81" s="54" t="s">
        <v>146</v>
      </c>
      <c r="B81" s="54" t="s">
        <v>147</v>
      </c>
      <c r="C81" s="31">
        <v>4301131047</v>
      </c>
      <c r="D81" s="284">
        <v>4607111034120</v>
      </c>
      <c r="E81" s="28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46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8"/>
      <c r="R81" s="288"/>
      <c r="S81" s="288"/>
      <c r="T81" s="289"/>
      <c r="U81" s="34"/>
      <c r="V81" s="34"/>
      <c r="W81" s="35" t="s">
        <v>70</v>
      </c>
      <c r="X81" s="270">
        <v>126</v>
      </c>
      <c r="Y81" s="271">
        <f>IFERROR(IF(X81="","",X81),"")</f>
        <v>126</v>
      </c>
      <c r="Z81" s="36">
        <f>IFERROR(IF(X81="","",X81*0.01788),"")</f>
        <v>2.2528800000000002</v>
      </c>
      <c r="AA81" s="56"/>
      <c r="AB81" s="57"/>
      <c r="AC81" s="114" t="s">
        <v>148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542.25360000000001</v>
      </c>
      <c r="BN81" s="67">
        <f>IFERROR(Y81*I81,"0")</f>
        <v>542.25360000000001</v>
      </c>
      <c r="BO81" s="67">
        <f>IFERROR(X81/J81,"0")</f>
        <v>1.8</v>
      </c>
      <c r="BP81" s="67">
        <f>IFERROR(Y81/J81,"0")</f>
        <v>1.8</v>
      </c>
    </row>
    <row r="82" spans="1:68" ht="27" customHeight="1" x14ac:dyDescent="0.25">
      <c r="A82" s="54" t="s">
        <v>149</v>
      </c>
      <c r="B82" s="54" t="s">
        <v>150</v>
      </c>
      <c r="C82" s="31">
        <v>4301131046</v>
      </c>
      <c r="D82" s="284">
        <v>4607111034137</v>
      </c>
      <c r="E82" s="28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3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8"/>
      <c r="R82" s="288"/>
      <c r="S82" s="288"/>
      <c r="T82" s="289"/>
      <c r="U82" s="34"/>
      <c r="V82" s="34"/>
      <c r="W82" s="35" t="s">
        <v>70</v>
      </c>
      <c r="X82" s="270">
        <v>98</v>
      </c>
      <c r="Y82" s="271">
        <f>IFERROR(IF(X82="","",X82),"")</f>
        <v>98</v>
      </c>
      <c r="Z82" s="36">
        <f>IFERROR(IF(X82="","",X82*0.01788),"")</f>
        <v>1.75224</v>
      </c>
      <c r="AA82" s="56"/>
      <c r="AB82" s="57"/>
      <c r="AC82" s="116" t="s">
        <v>151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421.75280000000004</v>
      </c>
      <c r="BN82" s="67">
        <f>IFERROR(Y82*I82,"0")</f>
        <v>421.75280000000004</v>
      </c>
      <c r="BO82" s="67">
        <f>IFERROR(X82/J82,"0")</f>
        <v>1.4</v>
      </c>
      <c r="BP82" s="67">
        <f>IFERROR(Y82/J82,"0")</f>
        <v>1.4</v>
      </c>
    </row>
    <row r="83" spans="1:68" x14ac:dyDescent="0.2">
      <c r="A83" s="277"/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9"/>
      <c r="P83" s="280" t="s">
        <v>73</v>
      </c>
      <c r="Q83" s="275"/>
      <c r="R83" s="275"/>
      <c r="S83" s="275"/>
      <c r="T83" s="275"/>
      <c r="U83" s="275"/>
      <c r="V83" s="276"/>
      <c r="W83" s="37" t="s">
        <v>70</v>
      </c>
      <c r="X83" s="272">
        <f>IFERROR(SUM(X81:X82),"0")</f>
        <v>224</v>
      </c>
      <c r="Y83" s="272">
        <f>IFERROR(SUM(Y81:Y82),"0")</f>
        <v>224</v>
      </c>
      <c r="Z83" s="272">
        <f>IFERROR(IF(Z81="",0,Z81),"0")+IFERROR(IF(Z82="",0,Z82),"0")</f>
        <v>4.0051199999999998</v>
      </c>
      <c r="AA83" s="273"/>
      <c r="AB83" s="273"/>
      <c r="AC83" s="273"/>
    </row>
    <row r="84" spans="1:68" x14ac:dyDescent="0.2">
      <c r="A84" s="278"/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9"/>
      <c r="P84" s="280" t="s">
        <v>73</v>
      </c>
      <c r="Q84" s="275"/>
      <c r="R84" s="275"/>
      <c r="S84" s="275"/>
      <c r="T84" s="275"/>
      <c r="U84" s="275"/>
      <c r="V84" s="276"/>
      <c r="W84" s="37" t="s">
        <v>74</v>
      </c>
      <c r="X84" s="272">
        <f>IFERROR(SUMPRODUCT(X81:X82*H81:H82),"0")</f>
        <v>806.40000000000009</v>
      </c>
      <c r="Y84" s="272">
        <f>IFERROR(SUMPRODUCT(Y81:Y82*H81:H82),"0")</f>
        <v>806.40000000000009</v>
      </c>
      <c r="Z84" s="37"/>
      <c r="AA84" s="273"/>
      <c r="AB84" s="273"/>
      <c r="AC84" s="273"/>
    </row>
    <row r="85" spans="1:68" ht="16.5" hidden="1" customHeight="1" x14ac:dyDescent="0.25">
      <c r="A85" s="283" t="s">
        <v>152</v>
      </c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  <c r="AA85" s="265"/>
      <c r="AB85" s="265"/>
      <c r="AC85" s="265"/>
    </row>
    <row r="86" spans="1:68" ht="14.25" hidden="1" customHeight="1" x14ac:dyDescent="0.25">
      <c r="A86" s="290" t="s">
        <v>123</v>
      </c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64"/>
      <c r="AB86" s="264"/>
      <c r="AC86" s="264"/>
    </row>
    <row r="87" spans="1:68" ht="27" customHeight="1" x14ac:dyDescent="0.25">
      <c r="A87" s="54" t="s">
        <v>153</v>
      </c>
      <c r="B87" s="54" t="s">
        <v>154</v>
      </c>
      <c r="C87" s="31">
        <v>4301135763</v>
      </c>
      <c r="D87" s="284">
        <v>4620207491027</v>
      </c>
      <c r="E87" s="28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6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8"/>
      <c r="R87" s="288"/>
      <c r="S87" s="288"/>
      <c r="T87" s="289"/>
      <c r="U87" s="34"/>
      <c r="V87" s="34"/>
      <c r="W87" s="35" t="s">
        <v>70</v>
      </c>
      <c r="X87" s="270">
        <v>84</v>
      </c>
      <c r="Y87" s="271">
        <f t="shared" ref="Y87:Y92" si="0">IFERROR(IF(X87="","",X87),"")</f>
        <v>84</v>
      </c>
      <c r="Z87" s="36">
        <f t="shared" ref="Z87:Z92" si="1">IFERROR(IF(X87="","",X87*0.01788),"")</f>
        <v>1.5019199999999999</v>
      </c>
      <c r="AA87" s="56"/>
      <c r="AB87" s="57"/>
      <c r="AC87" s="118" t="s">
        <v>143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301.0224</v>
      </c>
      <c r="BN87" s="67">
        <f t="shared" ref="BN87:BN92" si="3">IFERROR(Y87*I87,"0")</f>
        <v>301.0224</v>
      </c>
      <c r="BO87" s="67">
        <f t="shared" ref="BO87:BO92" si="4">IFERROR(X87/J87,"0")</f>
        <v>1.2</v>
      </c>
      <c r="BP87" s="67">
        <f t="shared" ref="BP87:BP92" si="5">IFERROR(Y87/J87,"0")</f>
        <v>1.2</v>
      </c>
    </row>
    <row r="88" spans="1:68" ht="27" customHeight="1" x14ac:dyDescent="0.25">
      <c r="A88" s="54" t="s">
        <v>155</v>
      </c>
      <c r="B88" s="54" t="s">
        <v>156</v>
      </c>
      <c r="C88" s="31">
        <v>4301135793</v>
      </c>
      <c r="D88" s="284">
        <v>4620207491003</v>
      </c>
      <c r="E88" s="28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6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8"/>
      <c r="R88" s="288"/>
      <c r="S88" s="288"/>
      <c r="T88" s="289"/>
      <c r="U88" s="34"/>
      <c r="V88" s="34"/>
      <c r="W88" s="35" t="s">
        <v>70</v>
      </c>
      <c r="X88" s="270">
        <v>28</v>
      </c>
      <c r="Y88" s="271">
        <f t="shared" si="0"/>
        <v>28</v>
      </c>
      <c r="Z88" s="36">
        <f t="shared" si="1"/>
        <v>0.50063999999999997</v>
      </c>
      <c r="AA88" s="56"/>
      <c r="AB88" s="57"/>
      <c r="AC88" s="120" t="s">
        <v>143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100.3408</v>
      </c>
      <c r="BN88" s="67">
        <f t="shared" si="3"/>
        <v>100.3408</v>
      </c>
      <c r="BO88" s="67">
        <f t="shared" si="4"/>
        <v>0.4</v>
      </c>
      <c r="BP88" s="67">
        <f t="shared" si="5"/>
        <v>0.4</v>
      </c>
    </row>
    <row r="89" spans="1:68" ht="27" hidden="1" customHeight="1" x14ac:dyDescent="0.25">
      <c r="A89" s="54" t="s">
        <v>157</v>
      </c>
      <c r="B89" s="54" t="s">
        <v>158</v>
      </c>
      <c r="C89" s="31">
        <v>4301135768</v>
      </c>
      <c r="D89" s="284">
        <v>4620207491034</v>
      </c>
      <c r="E89" s="28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7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8"/>
      <c r="R89" s="288"/>
      <c r="S89" s="288"/>
      <c r="T89" s="289"/>
      <c r="U89" s="34"/>
      <c r="V89" s="34"/>
      <c r="W89" s="35" t="s">
        <v>70</v>
      </c>
      <c r="X89" s="270">
        <v>0</v>
      </c>
      <c r="Y89" s="271">
        <f t="shared" si="0"/>
        <v>0</v>
      </c>
      <c r="Z89" s="36">
        <f t="shared" si="1"/>
        <v>0</v>
      </c>
      <c r="AA89" s="56"/>
      <c r="AB89" s="57"/>
      <c r="AC89" s="122" t="s">
        <v>159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0</v>
      </c>
      <c r="BN89" s="67">
        <f t="shared" si="3"/>
        <v>0</v>
      </c>
      <c r="BO89" s="67">
        <f t="shared" si="4"/>
        <v>0</v>
      </c>
      <c r="BP89" s="67">
        <f t="shared" si="5"/>
        <v>0</v>
      </c>
    </row>
    <row r="90" spans="1:68" ht="27" customHeight="1" x14ac:dyDescent="0.25">
      <c r="A90" s="54" t="s">
        <v>160</v>
      </c>
      <c r="B90" s="54" t="s">
        <v>161</v>
      </c>
      <c r="C90" s="31">
        <v>4301135760</v>
      </c>
      <c r="D90" s="284">
        <v>4620207491010</v>
      </c>
      <c r="E90" s="28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7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8"/>
      <c r="R90" s="288"/>
      <c r="S90" s="288"/>
      <c r="T90" s="289"/>
      <c r="U90" s="34"/>
      <c r="V90" s="34"/>
      <c r="W90" s="35" t="s">
        <v>70</v>
      </c>
      <c r="X90" s="270">
        <v>84</v>
      </c>
      <c r="Y90" s="271">
        <f t="shared" si="0"/>
        <v>84</v>
      </c>
      <c r="Z90" s="36">
        <f t="shared" si="1"/>
        <v>1.5019199999999999</v>
      </c>
      <c r="AA90" s="56"/>
      <c r="AB90" s="57"/>
      <c r="AC90" s="124" t="s">
        <v>143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301.0224</v>
      </c>
      <c r="BN90" s="67">
        <f t="shared" si="3"/>
        <v>301.0224</v>
      </c>
      <c r="BO90" s="67">
        <f t="shared" si="4"/>
        <v>1.2</v>
      </c>
      <c r="BP90" s="67">
        <f t="shared" si="5"/>
        <v>1.2</v>
      </c>
    </row>
    <row r="91" spans="1:68" ht="27" hidden="1" customHeight="1" x14ac:dyDescent="0.25">
      <c r="A91" s="54" t="s">
        <v>162</v>
      </c>
      <c r="B91" s="54" t="s">
        <v>163</v>
      </c>
      <c r="C91" s="31">
        <v>4301135571</v>
      </c>
      <c r="D91" s="284">
        <v>4607111035028</v>
      </c>
      <c r="E91" s="28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8"/>
      <c r="R91" s="288"/>
      <c r="S91" s="288"/>
      <c r="T91" s="289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143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164</v>
      </c>
      <c r="B92" s="54" t="s">
        <v>165</v>
      </c>
      <c r="C92" s="31">
        <v>4301135285</v>
      </c>
      <c r="D92" s="284">
        <v>4607111036407</v>
      </c>
      <c r="E92" s="28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4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8"/>
      <c r="R92" s="288"/>
      <c r="S92" s="288"/>
      <c r="T92" s="289"/>
      <c r="U92" s="34"/>
      <c r="V92" s="34"/>
      <c r="W92" s="35" t="s">
        <v>70</v>
      </c>
      <c r="X92" s="270">
        <v>14</v>
      </c>
      <c r="Y92" s="271">
        <f t="shared" si="0"/>
        <v>14</v>
      </c>
      <c r="Z92" s="36">
        <f t="shared" si="1"/>
        <v>0.25031999999999999</v>
      </c>
      <c r="AA92" s="56"/>
      <c r="AB92" s="57"/>
      <c r="AC92" s="128" t="s">
        <v>166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63.408800000000006</v>
      </c>
      <c r="BN92" s="67">
        <f t="shared" si="3"/>
        <v>63.408800000000006</v>
      </c>
      <c r="BO92" s="67">
        <f t="shared" si="4"/>
        <v>0.2</v>
      </c>
      <c r="BP92" s="67">
        <f t="shared" si="5"/>
        <v>0.2</v>
      </c>
    </row>
    <row r="93" spans="1:68" x14ac:dyDescent="0.2">
      <c r="A93" s="277"/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9"/>
      <c r="P93" s="280" t="s">
        <v>73</v>
      </c>
      <c r="Q93" s="275"/>
      <c r="R93" s="275"/>
      <c r="S93" s="275"/>
      <c r="T93" s="275"/>
      <c r="U93" s="275"/>
      <c r="V93" s="276"/>
      <c r="W93" s="37" t="s">
        <v>70</v>
      </c>
      <c r="X93" s="272">
        <f>IFERROR(SUM(X87:X92),"0")</f>
        <v>210</v>
      </c>
      <c r="Y93" s="272">
        <f>IFERROR(SUM(Y87:Y92),"0")</f>
        <v>210</v>
      </c>
      <c r="Z93" s="272">
        <f>IFERROR(IF(Z87="",0,Z87),"0")+IFERROR(IF(Z88="",0,Z88),"0")+IFERROR(IF(Z89="",0,Z89),"0")+IFERROR(IF(Z90="",0,Z90),"0")+IFERROR(IF(Z91="",0,Z91),"0")+IFERROR(IF(Z92="",0,Z92),"0")</f>
        <v>3.7547999999999999</v>
      </c>
      <c r="AA93" s="273"/>
      <c r="AB93" s="273"/>
      <c r="AC93" s="273"/>
    </row>
    <row r="94" spans="1:68" x14ac:dyDescent="0.2">
      <c r="A94" s="278"/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9"/>
      <c r="P94" s="280" t="s">
        <v>73</v>
      </c>
      <c r="Q94" s="275"/>
      <c r="R94" s="275"/>
      <c r="S94" s="275"/>
      <c r="T94" s="275"/>
      <c r="U94" s="275"/>
      <c r="V94" s="276"/>
      <c r="W94" s="37" t="s">
        <v>74</v>
      </c>
      <c r="X94" s="272">
        <f>IFERROR(SUMPRODUCT(X87:X92*H87:H92),"0")</f>
        <v>623.28</v>
      </c>
      <c r="Y94" s="272">
        <f>IFERROR(SUMPRODUCT(Y87:Y92*H87:H92),"0")</f>
        <v>623.28</v>
      </c>
      <c r="Z94" s="37"/>
      <c r="AA94" s="273"/>
      <c r="AB94" s="273"/>
      <c r="AC94" s="273"/>
    </row>
    <row r="95" spans="1:68" ht="16.5" hidden="1" customHeight="1" x14ac:dyDescent="0.25">
      <c r="A95" s="283" t="s">
        <v>167</v>
      </c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65"/>
      <c r="AB95" s="265"/>
      <c r="AC95" s="265"/>
    </row>
    <row r="96" spans="1:68" ht="14.25" hidden="1" customHeight="1" x14ac:dyDescent="0.25">
      <c r="A96" s="290" t="s">
        <v>117</v>
      </c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64"/>
      <c r="AB96" s="264"/>
      <c r="AC96" s="264"/>
    </row>
    <row r="97" spans="1:68" ht="27" hidden="1" customHeight="1" x14ac:dyDescent="0.25">
      <c r="A97" s="54" t="s">
        <v>168</v>
      </c>
      <c r="B97" s="54" t="s">
        <v>169</v>
      </c>
      <c r="C97" s="31">
        <v>4301136070</v>
      </c>
      <c r="D97" s="284">
        <v>4607025784012</v>
      </c>
      <c r="E97" s="28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4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8"/>
      <c r="R97" s="288"/>
      <c r="S97" s="288"/>
      <c r="T97" s="289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IFERROR(IF(X97="","",X97*0.00936),"")</f>
        <v>0</v>
      </c>
      <c r="AA97" s="56"/>
      <c r="AB97" s="57"/>
      <c r="AC97" s="130" t="s">
        <v>170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4301136079</v>
      </c>
      <c r="D98" s="284">
        <v>4607025784319</v>
      </c>
      <c r="E98" s="28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8"/>
      <c r="R98" s="288"/>
      <c r="S98" s="288"/>
      <c r="T98" s="289"/>
      <c r="U98" s="34"/>
      <c r="V98" s="34"/>
      <c r="W98" s="35" t="s">
        <v>70</v>
      </c>
      <c r="X98" s="270">
        <v>28</v>
      </c>
      <c r="Y98" s="271">
        <f>IFERROR(IF(X98="","",X98),"")</f>
        <v>28</v>
      </c>
      <c r="Z98" s="36">
        <f>IFERROR(IF(X98="","",X98*0.01788),"")</f>
        <v>0.50063999999999997</v>
      </c>
      <c r="AA98" s="56"/>
      <c r="AB98" s="57"/>
      <c r="AC98" s="132" t="s">
        <v>143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x14ac:dyDescent="0.2">
      <c r="A99" s="277"/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9"/>
      <c r="P99" s="280" t="s">
        <v>73</v>
      </c>
      <c r="Q99" s="275"/>
      <c r="R99" s="275"/>
      <c r="S99" s="275"/>
      <c r="T99" s="275"/>
      <c r="U99" s="275"/>
      <c r="V99" s="276"/>
      <c r="W99" s="37" t="s">
        <v>70</v>
      </c>
      <c r="X99" s="272">
        <f>IFERROR(SUM(X97:X98),"0")</f>
        <v>28</v>
      </c>
      <c r="Y99" s="272">
        <f>IFERROR(SUM(Y97:Y98),"0")</f>
        <v>28</v>
      </c>
      <c r="Z99" s="272">
        <f>IFERROR(IF(Z97="",0,Z97),"0")+IFERROR(IF(Z98="",0,Z98),"0")</f>
        <v>0.50063999999999997</v>
      </c>
      <c r="AA99" s="273"/>
      <c r="AB99" s="273"/>
      <c r="AC99" s="273"/>
    </row>
    <row r="100" spans="1:68" x14ac:dyDescent="0.2">
      <c r="A100" s="278"/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9"/>
      <c r="P100" s="280" t="s">
        <v>73</v>
      </c>
      <c r="Q100" s="275"/>
      <c r="R100" s="275"/>
      <c r="S100" s="275"/>
      <c r="T100" s="275"/>
      <c r="U100" s="275"/>
      <c r="V100" s="276"/>
      <c r="W100" s="37" t="s">
        <v>74</v>
      </c>
      <c r="X100" s="272">
        <f>IFERROR(SUMPRODUCT(X97:X98*H97:H98),"0")</f>
        <v>100.8</v>
      </c>
      <c r="Y100" s="272">
        <f>IFERROR(SUMPRODUCT(Y97:Y98*H97:H98),"0")</f>
        <v>100.8</v>
      </c>
      <c r="Z100" s="37"/>
      <c r="AA100" s="273"/>
      <c r="AB100" s="273"/>
      <c r="AC100" s="273"/>
    </row>
    <row r="101" spans="1:68" ht="16.5" hidden="1" customHeight="1" x14ac:dyDescent="0.25">
      <c r="A101" s="283" t="s">
        <v>173</v>
      </c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65"/>
      <c r="AB101" s="265"/>
      <c r="AC101" s="265"/>
    </row>
    <row r="102" spans="1:68" ht="14.25" hidden="1" customHeight="1" x14ac:dyDescent="0.25">
      <c r="A102" s="290" t="s">
        <v>64</v>
      </c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64"/>
      <c r="AB102" s="264"/>
      <c r="AC102" s="264"/>
    </row>
    <row r="103" spans="1:68" ht="27" hidden="1" customHeight="1" x14ac:dyDescent="0.25">
      <c r="A103" s="54" t="s">
        <v>174</v>
      </c>
      <c r="B103" s="54" t="s">
        <v>175</v>
      </c>
      <c r="C103" s="31">
        <v>4301071074</v>
      </c>
      <c r="D103" s="284">
        <v>4620207491157</v>
      </c>
      <c r="E103" s="28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4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8"/>
      <c r="R103" s="288"/>
      <c r="S103" s="288"/>
      <c r="T103" s="289"/>
      <c r="U103" s="34"/>
      <c r="V103" s="34"/>
      <c r="W103" s="35" t="s">
        <v>70</v>
      </c>
      <c r="X103" s="270">
        <v>0</v>
      </c>
      <c r="Y103" s="271">
        <f t="shared" ref="Y103:Y109" si="6">IFERROR(IF(X103="","",X103),"")</f>
        <v>0</v>
      </c>
      <c r="Z103" s="36">
        <f t="shared" ref="Z103:Z109" si="7">IFERROR(IF(X103="","",X103*0.0155),"")</f>
        <v>0</v>
      </c>
      <c r="AA103" s="56"/>
      <c r="AB103" s="57"/>
      <c r="AC103" s="134" t="s">
        <v>176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0</v>
      </c>
      <c r="BN103" s="67">
        <f t="shared" ref="BN103:BN109" si="9">IFERROR(Y103*I103,"0")</f>
        <v>0</v>
      </c>
      <c r="BO103" s="67">
        <f t="shared" ref="BO103:BO109" si="10">IFERROR(X103/J103,"0")</f>
        <v>0</v>
      </c>
      <c r="BP103" s="67">
        <f t="shared" ref="BP103:BP109" si="11">IFERROR(Y103/J103,"0")</f>
        <v>0</v>
      </c>
    </row>
    <row r="104" spans="1:68" ht="27" customHeight="1" x14ac:dyDescent="0.25">
      <c r="A104" s="54" t="s">
        <v>177</v>
      </c>
      <c r="B104" s="54" t="s">
        <v>178</v>
      </c>
      <c r="C104" s="31">
        <v>4301071051</v>
      </c>
      <c r="D104" s="284">
        <v>4607111039262</v>
      </c>
      <c r="E104" s="28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45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8"/>
      <c r="R104" s="288"/>
      <c r="S104" s="288"/>
      <c r="T104" s="289"/>
      <c r="U104" s="34"/>
      <c r="V104" s="34"/>
      <c r="W104" s="35" t="s">
        <v>70</v>
      </c>
      <c r="X104" s="270">
        <v>24</v>
      </c>
      <c r="Y104" s="271">
        <f t="shared" si="6"/>
        <v>24</v>
      </c>
      <c r="Z104" s="36">
        <f t="shared" si="7"/>
        <v>0.372</v>
      </c>
      <c r="AA104" s="56"/>
      <c r="AB104" s="57"/>
      <c r="AC104" s="136" t="s">
        <v>137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161.2704</v>
      </c>
      <c r="BN104" s="67">
        <f t="shared" si="9"/>
        <v>161.2704</v>
      </c>
      <c r="BO104" s="67">
        <f t="shared" si="10"/>
        <v>0.2857142857142857</v>
      </c>
      <c r="BP104" s="67">
        <f t="shared" si="11"/>
        <v>0.2857142857142857</v>
      </c>
    </row>
    <row r="105" spans="1:68" ht="27" customHeight="1" x14ac:dyDescent="0.25">
      <c r="A105" s="54" t="s">
        <v>179</v>
      </c>
      <c r="B105" s="54" t="s">
        <v>180</v>
      </c>
      <c r="C105" s="31">
        <v>4301071038</v>
      </c>
      <c r="D105" s="284">
        <v>4607111039248</v>
      </c>
      <c r="E105" s="28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3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8"/>
      <c r="R105" s="288"/>
      <c r="S105" s="288"/>
      <c r="T105" s="289"/>
      <c r="U105" s="34"/>
      <c r="V105" s="34"/>
      <c r="W105" s="35" t="s">
        <v>70</v>
      </c>
      <c r="X105" s="270">
        <v>108</v>
      </c>
      <c r="Y105" s="271">
        <f t="shared" si="6"/>
        <v>108</v>
      </c>
      <c r="Z105" s="36">
        <f t="shared" si="7"/>
        <v>1.6739999999999999</v>
      </c>
      <c r="AA105" s="56"/>
      <c r="AB105" s="57"/>
      <c r="AC105" s="138" t="s">
        <v>137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788.4</v>
      </c>
      <c r="BN105" s="67">
        <f t="shared" si="9"/>
        <v>788.4</v>
      </c>
      <c r="BO105" s="67">
        <f t="shared" si="10"/>
        <v>1.2857142857142858</v>
      </c>
      <c r="BP105" s="67">
        <f t="shared" si="11"/>
        <v>1.2857142857142858</v>
      </c>
    </row>
    <row r="106" spans="1:68" ht="27" hidden="1" customHeight="1" x14ac:dyDescent="0.25">
      <c r="A106" s="54" t="s">
        <v>181</v>
      </c>
      <c r="B106" s="54" t="s">
        <v>182</v>
      </c>
      <c r="C106" s="31">
        <v>4301070979</v>
      </c>
      <c r="D106" s="284">
        <v>4607111037145</v>
      </c>
      <c r="E106" s="28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4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8"/>
      <c r="R106" s="288"/>
      <c r="S106" s="288"/>
      <c r="T106" s="289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183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184</v>
      </c>
      <c r="B107" s="54" t="s">
        <v>185</v>
      </c>
      <c r="C107" s="31">
        <v>4301071049</v>
      </c>
      <c r="D107" s="284">
        <v>4607111039293</v>
      </c>
      <c r="E107" s="28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3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8"/>
      <c r="R107" s="288"/>
      <c r="S107" s="288"/>
      <c r="T107" s="289"/>
      <c r="U107" s="34"/>
      <c r="V107" s="34"/>
      <c r="W107" s="35" t="s">
        <v>70</v>
      </c>
      <c r="X107" s="270">
        <v>48</v>
      </c>
      <c r="Y107" s="271">
        <f t="shared" si="6"/>
        <v>48</v>
      </c>
      <c r="Z107" s="36">
        <f t="shared" si="7"/>
        <v>0.74399999999999999</v>
      </c>
      <c r="AA107" s="56"/>
      <c r="AB107" s="57"/>
      <c r="AC107" s="142" t="s">
        <v>137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186</v>
      </c>
      <c r="B108" s="54" t="s">
        <v>187</v>
      </c>
      <c r="C108" s="31">
        <v>4301071039</v>
      </c>
      <c r="D108" s="284">
        <v>4607111039279</v>
      </c>
      <c r="E108" s="28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8"/>
      <c r="R108" s="288"/>
      <c r="S108" s="288"/>
      <c r="T108" s="289"/>
      <c r="U108" s="34"/>
      <c r="V108" s="34"/>
      <c r="W108" s="35" t="s">
        <v>70</v>
      </c>
      <c r="X108" s="270">
        <v>168</v>
      </c>
      <c r="Y108" s="271">
        <f t="shared" si="6"/>
        <v>168</v>
      </c>
      <c r="Z108" s="36">
        <f t="shared" si="7"/>
        <v>2.6040000000000001</v>
      </c>
      <c r="AA108" s="56"/>
      <c r="AB108" s="57"/>
      <c r="AC108" s="144" t="s">
        <v>137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1226.3999999999999</v>
      </c>
      <c r="BN108" s="67">
        <f t="shared" si="9"/>
        <v>1226.3999999999999</v>
      </c>
      <c r="BO108" s="67">
        <f t="shared" si="10"/>
        <v>2</v>
      </c>
      <c r="BP108" s="67">
        <f t="shared" si="11"/>
        <v>2</v>
      </c>
    </row>
    <row r="109" spans="1:68" ht="27" hidden="1" customHeight="1" x14ac:dyDescent="0.25">
      <c r="A109" s="54" t="s">
        <v>188</v>
      </c>
      <c r="B109" s="54" t="s">
        <v>189</v>
      </c>
      <c r="C109" s="31">
        <v>4301070978</v>
      </c>
      <c r="D109" s="284">
        <v>4607111037435</v>
      </c>
      <c r="E109" s="28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6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8"/>
      <c r="R109" s="288"/>
      <c r="S109" s="288"/>
      <c r="T109" s="289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190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77"/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9"/>
      <c r="P110" s="280" t="s">
        <v>73</v>
      </c>
      <c r="Q110" s="275"/>
      <c r="R110" s="275"/>
      <c r="S110" s="275"/>
      <c r="T110" s="275"/>
      <c r="U110" s="275"/>
      <c r="V110" s="276"/>
      <c r="W110" s="37" t="s">
        <v>70</v>
      </c>
      <c r="X110" s="272">
        <f>IFERROR(SUM(X103:X109),"0")</f>
        <v>348</v>
      </c>
      <c r="Y110" s="272">
        <f>IFERROR(SUM(Y103:Y109),"0")</f>
        <v>348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5.3940000000000001</v>
      </c>
      <c r="AA110" s="273"/>
      <c r="AB110" s="273"/>
      <c r="AC110" s="273"/>
    </row>
    <row r="111" spans="1:68" x14ac:dyDescent="0.2">
      <c r="A111" s="278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9"/>
      <c r="P111" s="280" t="s">
        <v>73</v>
      </c>
      <c r="Q111" s="275"/>
      <c r="R111" s="275"/>
      <c r="S111" s="275"/>
      <c r="T111" s="275"/>
      <c r="U111" s="275"/>
      <c r="V111" s="276"/>
      <c r="W111" s="37" t="s">
        <v>74</v>
      </c>
      <c r="X111" s="272">
        <f>IFERROR(SUMPRODUCT(X103:X109*H103:H109),"0")</f>
        <v>2392.8000000000002</v>
      </c>
      <c r="Y111" s="272">
        <f>IFERROR(SUMPRODUCT(Y103:Y109*H103:H109),"0")</f>
        <v>2392.8000000000002</v>
      </c>
      <c r="Z111" s="37"/>
      <c r="AA111" s="273"/>
      <c r="AB111" s="273"/>
      <c r="AC111" s="273"/>
    </row>
    <row r="112" spans="1:68" ht="14.25" hidden="1" customHeight="1" x14ac:dyDescent="0.25">
      <c r="A112" s="290" t="s">
        <v>123</v>
      </c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  <c r="AA112" s="264"/>
      <c r="AB112" s="264"/>
      <c r="AC112" s="264"/>
    </row>
    <row r="113" spans="1:68" ht="27" customHeight="1" x14ac:dyDescent="0.25">
      <c r="A113" s="54" t="s">
        <v>191</v>
      </c>
      <c r="B113" s="54" t="s">
        <v>192</v>
      </c>
      <c r="C113" s="31">
        <v>4301135826</v>
      </c>
      <c r="D113" s="284">
        <v>4620207490983</v>
      </c>
      <c r="E113" s="28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0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8"/>
      <c r="R113" s="288"/>
      <c r="S113" s="288"/>
      <c r="T113" s="289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77"/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9"/>
      <c r="P114" s="280" t="s">
        <v>73</v>
      </c>
      <c r="Q114" s="275"/>
      <c r="R114" s="275"/>
      <c r="S114" s="275"/>
      <c r="T114" s="275"/>
      <c r="U114" s="275"/>
      <c r="V114" s="276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78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9"/>
      <c r="P115" s="280" t="s">
        <v>73</v>
      </c>
      <c r="Q115" s="275"/>
      <c r="R115" s="275"/>
      <c r="S115" s="275"/>
      <c r="T115" s="275"/>
      <c r="U115" s="275"/>
      <c r="V115" s="276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hidden="1" customHeight="1" x14ac:dyDescent="0.25">
      <c r="A116" s="290" t="s">
        <v>194</v>
      </c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64"/>
      <c r="AB116" s="264"/>
      <c r="AC116" s="264"/>
    </row>
    <row r="117" spans="1:68" ht="27" hidden="1" customHeight="1" x14ac:dyDescent="0.25">
      <c r="A117" s="54" t="s">
        <v>195</v>
      </c>
      <c r="B117" s="54" t="s">
        <v>196</v>
      </c>
      <c r="C117" s="31">
        <v>4301071094</v>
      </c>
      <c r="D117" s="284">
        <v>4620207491140</v>
      </c>
      <c r="E117" s="28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02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8"/>
      <c r="R117" s="288"/>
      <c r="S117" s="288"/>
      <c r="T117" s="289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197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77"/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9"/>
      <c r="P118" s="280" t="s">
        <v>73</v>
      </c>
      <c r="Q118" s="275"/>
      <c r="R118" s="275"/>
      <c r="S118" s="275"/>
      <c r="T118" s="275"/>
      <c r="U118" s="275"/>
      <c r="V118" s="276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hidden="1" x14ac:dyDescent="0.2">
      <c r="A119" s="278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9"/>
      <c r="P119" s="280" t="s">
        <v>73</v>
      </c>
      <c r="Q119" s="275"/>
      <c r="R119" s="275"/>
      <c r="S119" s="275"/>
      <c r="T119" s="275"/>
      <c r="U119" s="275"/>
      <c r="V119" s="276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283" t="s">
        <v>198</v>
      </c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65"/>
      <c r="AB120" s="265"/>
      <c r="AC120" s="265"/>
    </row>
    <row r="121" spans="1:68" ht="14.25" hidden="1" customHeight="1" x14ac:dyDescent="0.25">
      <c r="A121" s="290" t="s">
        <v>123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4"/>
      <c r="AB121" s="264"/>
      <c r="AC121" s="264"/>
    </row>
    <row r="122" spans="1:68" ht="27" customHeight="1" x14ac:dyDescent="0.25">
      <c r="A122" s="54" t="s">
        <v>199</v>
      </c>
      <c r="B122" s="54" t="s">
        <v>200</v>
      </c>
      <c r="C122" s="31">
        <v>4301135555</v>
      </c>
      <c r="D122" s="284">
        <v>4607111034014</v>
      </c>
      <c r="E122" s="28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8"/>
      <c r="R122" s="288"/>
      <c r="S122" s="288"/>
      <c r="T122" s="289"/>
      <c r="U122" s="34"/>
      <c r="V122" s="34"/>
      <c r="W122" s="35" t="s">
        <v>70</v>
      </c>
      <c r="X122" s="270">
        <v>70</v>
      </c>
      <c r="Y122" s="271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201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202</v>
      </c>
      <c r="B123" s="54" t="s">
        <v>203</v>
      </c>
      <c r="C123" s="31">
        <v>4301135532</v>
      </c>
      <c r="D123" s="284">
        <v>4607111033994</v>
      </c>
      <c r="E123" s="28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126</v>
      </c>
      <c r="M123" s="33" t="s">
        <v>69</v>
      </c>
      <c r="N123" s="33"/>
      <c r="O123" s="32">
        <v>180</v>
      </c>
      <c r="P123" s="31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8"/>
      <c r="R123" s="288"/>
      <c r="S123" s="288"/>
      <c r="T123" s="289"/>
      <c r="U123" s="34"/>
      <c r="V123" s="34"/>
      <c r="W123" s="35" t="s">
        <v>70</v>
      </c>
      <c r="X123" s="270">
        <v>84</v>
      </c>
      <c r="Y123" s="271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54" t="s">
        <v>143</v>
      </c>
      <c r="AG123" s="67"/>
      <c r="AJ123" s="71" t="s">
        <v>127</v>
      </c>
      <c r="AK123" s="71">
        <v>70</v>
      </c>
      <c r="BB123" s="155" t="s">
        <v>82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x14ac:dyDescent="0.2">
      <c r="A124" s="277"/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9"/>
      <c r="P124" s="280" t="s">
        <v>73</v>
      </c>
      <c r="Q124" s="275"/>
      <c r="R124" s="275"/>
      <c r="S124" s="275"/>
      <c r="T124" s="275"/>
      <c r="U124" s="275"/>
      <c r="V124" s="276"/>
      <c r="W124" s="37" t="s">
        <v>70</v>
      </c>
      <c r="X124" s="272">
        <f>IFERROR(SUM(X122:X123),"0")</f>
        <v>154</v>
      </c>
      <c r="Y124" s="272">
        <f>IFERROR(SUM(Y122:Y123),"0")</f>
        <v>154</v>
      </c>
      <c r="Z124" s="272">
        <f>IFERROR(IF(Z122="",0,Z122),"0")+IFERROR(IF(Z123="",0,Z123),"0")</f>
        <v>2.75352</v>
      </c>
      <c r="AA124" s="273"/>
      <c r="AB124" s="273"/>
      <c r="AC124" s="273"/>
    </row>
    <row r="125" spans="1:68" x14ac:dyDescent="0.2">
      <c r="A125" s="278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9"/>
      <c r="P125" s="280" t="s">
        <v>73</v>
      </c>
      <c r="Q125" s="275"/>
      <c r="R125" s="275"/>
      <c r="S125" s="275"/>
      <c r="T125" s="275"/>
      <c r="U125" s="275"/>
      <c r="V125" s="276"/>
      <c r="W125" s="37" t="s">
        <v>74</v>
      </c>
      <c r="X125" s="272">
        <f>IFERROR(SUMPRODUCT(X122:X123*H122:H123),"0")</f>
        <v>462</v>
      </c>
      <c r="Y125" s="272">
        <f>IFERROR(SUMPRODUCT(Y122:Y123*H122:H123),"0")</f>
        <v>462</v>
      </c>
      <c r="Z125" s="37"/>
      <c r="AA125" s="273"/>
      <c r="AB125" s="273"/>
      <c r="AC125" s="273"/>
    </row>
    <row r="126" spans="1:68" ht="16.5" hidden="1" customHeight="1" x14ac:dyDescent="0.25">
      <c r="A126" s="283" t="s">
        <v>204</v>
      </c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8"/>
      <c r="W126" s="278"/>
      <c r="X126" s="278"/>
      <c r="Y126" s="278"/>
      <c r="Z126" s="278"/>
      <c r="AA126" s="265"/>
      <c r="AB126" s="265"/>
      <c r="AC126" s="265"/>
    </row>
    <row r="127" spans="1:68" ht="14.25" hidden="1" customHeight="1" x14ac:dyDescent="0.25">
      <c r="A127" s="290" t="s">
        <v>123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4"/>
      <c r="AB127" s="264"/>
      <c r="AC127" s="264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84">
        <v>4607111039095</v>
      </c>
      <c r="E128" s="28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3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8"/>
      <c r="R128" s="288"/>
      <c r="S128" s="288"/>
      <c r="T128" s="289"/>
      <c r="U128" s="34"/>
      <c r="V128" s="34"/>
      <c r="W128" s="35" t="s">
        <v>70</v>
      </c>
      <c r="X128" s="270">
        <v>14</v>
      </c>
      <c r="Y128" s="271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52.472000000000001</v>
      </c>
      <c r="BN128" s="67">
        <f>IFERROR(Y128*I128,"0")</f>
        <v>52.472000000000001</v>
      </c>
      <c r="BO128" s="67">
        <f>IFERROR(X128/J128,"0")</f>
        <v>0.2</v>
      </c>
      <c r="BP128" s="67">
        <f>IFERROR(Y128/J128,"0")</f>
        <v>0.2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84">
        <v>4607111034199</v>
      </c>
      <c r="E129" s="28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40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8"/>
      <c r="R129" s="288"/>
      <c r="S129" s="288"/>
      <c r="T129" s="289"/>
      <c r="U129" s="34"/>
      <c r="V129" s="34"/>
      <c r="W129" s="35" t="s">
        <v>70</v>
      </c>
      <c r="X129" s="270">
        <v>28</v>
      </c>
      <c r="Y129" s="27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77"/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9"/>
      <c r="P130" s="280" t="s">
        <v>73</v>
      </c>
      <c r="Q130" s="275"/>
      <c r="R130" s="275"/>
      <c r="S130" s="275"/>
      <c r="T130" s="275"/>
      <c r="U130" s="275"/>
      <c r="V130" s="276"/>
      <c r="W130" s="37" t="s">
        <v>70</v>
      </c>
      <c r="X130" s="272">
        <f>IFERROR(SUM(X128:X129),"0")</f>
        <v>42</v>
      </c>
      <c r="Y130" s="272">
        <f>IFERROR(SUM(Y128:Y129),"0")</f>
        <v>42</v>
      </c>
      <c r="Z130" s="272">
        <f>IFERROR(IF(Z128="",0,Z128),"0")+IFERROR(IF(Z129="",0,Z129),"0")</f>
        <v>0.75095999999999996</v>
      </c>
      <c r="AA130" s="273"/>
      <c r="AB130" s="273"/>
      <c r="AC130" s="273"/>
    </row>
    <row r="131" spans="1:68" x14ac:dyDescent="0.2">
      <c r="A131" s="278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9"/>
      <c r="P131" s="280" t="s">
        <v>73</v>
      </c>
      <c r="Q131" s="275"/>
      <c r="R131" s="275"/>
      <c r="S131" s="275"/>
      <c r="T131" s="275"/>
      <c r="U131" s="275"/>
      <c r="V131" s="276"/>
      <c r="W131" s="37" t="s">
        <v>74</v>
      </c>
      <c r="X131" s="272">
        <f>IFERROR(SUMPRODUCT(X128:X129*H128:H129),"0")</f>
        <v>126</v>
      </c>
      <c r="Y131" s="272">
        <f>IFERROR(SUMPRODUCT(Y128:Y129*H128:H129),"0")</f>
        <v>126</v>
      </c>
      <c r="Z131" s="37"/>
      <c r="AA131" s="273"/>
      <c r="AB131" s="273"/>
      <c r="AC131" s="273"/>
    </row>
    <row r="132" spans="1:68" ht="16.5" hidden="1" customHeight="1" x14ac:dyDescent="0.25">
      <c r="A132" s="283" t="s">
        <v>211</v>
      </c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65"/>
      <c r="AB132" s="265"/>
      <c r="AC132" s="265"/>
    </row>
    <row r="133" spans="1:68" ht="14.25" hidden="1" customHeight="1" x14ac:dyDescent="0.25">
      <c r="A133" s="290" t="s">
        <v>123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84">
        <v>4620207490914</v>
      </c>
      <c r="E134" s="28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30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8"/>
      <c r="R134" s="288"/>
      <c r="S134" s="288"/>
      <c r="T134" s="289"/>
      <c r="U134" s="34"/>
      <c r="V134" s="34"/>
      <c r="W134" s="35" t="s">
        <v>70</v>
      </c>
      <c r="X134" s="270">
        <v>42</v>
      </c>
      <c r="Y134" s="271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0" t="s">
        <v>201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112.56</v>
      </c>
      <c r="BN134" s="67">
        <f>IFERROR(Y134*I134,"0")</f>
        <v>112.56</v>
      </c>
      <c r="BO134" s="67">
        <f>IFERROR(X134/J134,"0")</f>
        <v>0.6</v>
      </c>
      <c r="BP134" s="67">
        <f>IFERROR(Y134/J134,"0")</f>
        <v>0.6</v>
      </c>
    </row>
    <row r="135" spans="1:68" ht="27" hidden="1" customHeight="1" x14ac:dyDescent="0.25">
      <c r="A135" s="54" t="s">
        <v>214</v>
      </c>
      <c r="B135" s="54" t="s">
        <v>215</v>
      </c>
      <c r="C135" s="31">
        <v>4301135778</v>
      </c>
      <c r="D135" s="284">
        <v>4620207490853</v>
      </c>
      <c r="E135" s="28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32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8"/>
      <c r="R135" s="288"/>
      <c r="S135" s="288"/>
      <c r="T135" s="289"/>
      <c r="U135" s="34"/>
      <c r="V135" s="34"/>
      <c r="W135" s="35" t="s">
        <v>70</v>
      </c>
      <c r="X135" s="270">
        <v>0</v>
      </c>
      <c r="Y135" s="27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201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77"/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9"/>
      <c r="P136" s="280" t="s">
        <v>73</v>
      </c>
      <c r="Q136" s="275"/>
      <c r="R136" s="275"/>
      <c r="S136" s="275"/>
      <c r="T136" s="275"/>
      <c r="U136" s="275"/>
      <c r="V136" s="276"/>
      <c r="W136" s="37" t="s">
        <v>70</v>
      </c>
      <c r="X136" s="272">
        <f>IFERROR(SUM(X134:X135),"0")</f>
        <v>42</v>
      </c>
      <c r="Y136" s="272">
        <f>IFERROR(SUM(Y134:Y135),"0")</f>
        <v>42</v>
      </c>
      <c r="Z136" s="272">
        <f>IFERROR(IF(Z134="",0,Z134),"0")+IFERROR(IF(Z135="",0,Z135),"0")</f>
        <v>0.75095999999999996</v>
      </c>
      <c r="AA136" s="273"/>
      <c r="AB136" s="273"/>
      <c r="AC136" s="273"/>
    </row>
    <row r="137" spans="1:68" x14ac:dyDescent="0.2">
      <c r="A137" s="278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9"/>
      <c r="P137" s="280" t="s">
        <v>73</v>
      </c>
      <c r="Q137" s="275"/>
      <c r="R137" s="275"/>
      <c r="S137" s="275"/>
      <c r="T137" s="275"/>
      <c r="U137" s="275"/>
      <c r="V137" s="276"/>
      <c r="W137" s="37" t="s">
        <v>74</v>
      </c>
      <c r="X137" s="272">
        <f>IFERROR(SUMPRODUCT(X134:X135*H134:H135),"0")</f>
        <v>100.8</v>
      </c>
      <c r="Y137" s="272">
        <f>IFERROR(SUMPRODUCT(Y134:Y135*H134:H135),"0")</f>
        <v>100.8</v>
      </c>
      <c r="Z137" s="37"/>
      <c r="AA137" s="273"/>
      <c r="AB137" s="273"/>
      <c r="AC137" s="273"/>
    </row>
    <row r="138" spans="1:68" ht="16.5" hidden="1" customHeight="1" x14ac:dyDescent="0.25">
      <c r="A138" s="283" t="s">
        <v>216</v>
      </c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65"/>
      <c r="AB138" s="265"/>
      <c r="AC138" s="265"/>
    </row>
    <row r="139" spans="1:68" ht="14.25" hidden="1" customHeight="1" x14ac:dyDescent="0.25">
      <c r="A139" s="290" t="s">
        <v>123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4"/>
      <c r="AB139" s="264"/>
      <c r="AC139" s="264"/>
    </row>
    <row r="140" spans="1:68" ht="27" hidden="1" customHeight="1" x14ac:dyDescent="0.25">
      <c r="A140" s="54" t="s">
        <v>217</v>
      </c>
      <c r="B140" s="54" t="s">
        <v>218</v>
      </c>
      <c r="C140" s="31">
        <v>4301135570</v>
      </c>
      <c r="D140" s="284">
        <v>4607111035806</v>
      </c>
      <c r="E140" s="28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8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8"/>
      <c r="R140" s="288"/>
      <c r="S140" s="288"/>
      <c r="T140" s="289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77"/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9"/>
      <c r="P141" s="280" t="s">
        <v>73</v>
      </c>
      <c r="Q141" s="275"/>
      <c r="R141" s="275"/>
      <c r="S141" s="275"/>
      <c r="T141" s="275"/>
      <c r="U141" s="275"/>
      <c r="V141" s="276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hidden="1" x14ac:dyDescent="0.2">
      <c r="A142" s="278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9"/>
      <c r="P142" s="280" t="s">
        <v>73</v>
      </c>
      <c r="Q142" s="275"/>
      <c r="R142" s="275"/>
      <c r="S142" s="275"/>
      <c r="T142" s="275"/>
      <c r="U142" s="275"/>
      <c r="V142" s="276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hidden="1" customHeight="1" x14ac:dyDescent="0.25">
      <c r="A143" s="283" t="s">
        <v>220</v>
      </c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65"/>
      <c r="AB143" s="265"/>
      <c r="AC143" s="265"/>
    </row>
    <row r="144" spans="1:68" ht="14.25" hidden="1" customHeight="1" x14ac:dyDescent="0.25">
      <c r="A144" s="290" t="s">
        <v>123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4"/>
      <c r="AB144" s="264"/>
      <c r="AC144" s="264"/>
    </row>
    <row r="145" spans="1:68" ht="16.5" hidden="1" customHeight="1" x14ac:dyDescent="0.25">
      <c r="A145" s="54" t="s">
        <v>221</v>
      </c>
      <c r="B145" s="54" t="s">
        <v>222</v>
      </c>
      <c r="C145" s="31">
        <v>4301135607</v>
      </c>
      <c r="D145" s="284">
        <v>4607111039613</v>
      </c>
      <c r="E145" s="28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45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8"/>
      <c r="R145" s="288"/>
      <c r="S145" s="288"/>
      <c r="T145" s="289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77"/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9"/>
      <c r="P146" s="280" t="s">
        <v>73</v>
      </c>
      <c r="Q146" s="275"/>
      <c r="R146" s="275"/>
      <c r="S146" s="275"/>
      <c r="T146" s="275"/>
      <c r="U146" s="275"/>
      <c r="V146" s="276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hidden="1" x14ac:dyDescent="0.2">
      <c r="A147" s="278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9"/>
      <c r="P147" s="280" t="s">
        <v>73</v>
      </c>
      <c r="Q147" s="275"/>
      <c r="R147" s="275"/>
      <c r="S147" s="275"/>
      <c r="T147" s="275"/>
      <c r="U147" s="275"/>
      <c r="V147" s="276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hidden="1" customHeight="1" x14ac:dyDescent="0.25">
      <c r="A148" s="283" t="s">
        <v>223</v>
      </c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  <c r="AA148" s="265"/>
      <c r="AB148" s="265"/>
      <c r="AC148" s="265"/>
    </row>
    <row r="149" spans="1:68" ht="14.25" hidden="1" customHeight="1" x14ac:dyDescent="0.25">
      <c r="A149" s="290" t="s">
        <v>194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4"/>
      <c r="AB149" s="264"/>
      <c r="AC149" s="264"/>
    </row>
    <row r="150" spans="1:68" ht="27" hidden="1" customHeight="1" x14ac:dyDescent="0.25">
      <c r="A150" s="54" t="s">
        <v>224</v>
      </c>
      <c r="B150" s="54" t="s">
        <v>225</v>
      </c>
      <c r="C150" s="31">
        <v>4301135540</v>
      </c>
      <c r="D150" s="284">
        <v>4607111035646</v>
      </c>
      <c r="E150" s="28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8"/>
      <c r="R150" s="288"/>
      <c r="S150" s="288"/>
      <c r="T150" s="289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77"/>
      <c r="B151" s="278"/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9"/>
      <c r="P151" s="280" t="s">
        <v>73</v>
      </c>
      <c r="Q151" s="275"/>
      <c r="R151" s="275"/>
      <c r="S151" s="275"/>
      <c r="T151" s="275"/>
      <c r="U151" s="275"/>
      <c r="V151" s="276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hidden="1" x14ac:dyDescent="0.2">
      <c r="A152" s="278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9"/>
      <c r="P152" s="280" t="s">
        <v>73</v>
      </c>
      <c r="Q152" s="275"/>
      <c r="R152" s="275"/>
      <c r="S152" s="275"/>
      <c r="T152" s="275"/>
      <c r="U152" s="275"/>
      <c r="V152" s="276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hidden="1" customHeight="1" x14ac:dyDescent="0.25">
      <c r="A153" s="283" t="s">
        <v>228</v>
      </c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65"/>
      <c r="AB153" s="265"/>
      <c r="AC153" s="265"/>
    </row>
    <row r="154" spans="1:68" ht="14.25" hidden="1" customHeight="1" x14ac:dyDescent="0.25">
      <c r="A154" s="290" t="s">
        <v>123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84">
        <v>4607111036568</v>
      </c>
      <c r="E155" s="28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45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8"/>
      <c r="R155" s="288"/>
      <c r="S155" s="288"/>
      <c r="T155" s="289"/>
      <c r="U155" s="34"/>
      <c r="V155" s="34"/>
      <c r="W155" s="35" t="s">
        <v>70</v>
      </c>
      <c r="X155" s="270">
        <v>42</v>
      </c>
      <c r="Y155" s="271">
        <f>IFERROR(IF(X155="","",X155),"")</f>
        <v>42</v>
      </c>
      <c r="Z155" s="36">
        <f>IFERROR(IF(X155="","",X155*0.00941),"")</f>
        <v>0.39522000000000002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88.275599999999997</v>
      </c>
      <c r="BN155" s="67">
        <f>IFERROR(Y155*I155,"0")</f>
        <v>88.275599999999997</v>
      </c>
      <c r="BO155" s="67">
        <f>IFERROR(X155/J155,"0")</f>
        <v>0.3</v>
      </c>
      <c r="BP155" s="67">
        <f>IFERROR(Y155/J155,"0")</f>
        <v>0.3</v>
      </c>
    </row>
    <row r="156" spans="1:68" x14ac:dyDescent="0.2">
      <c r="A156" s="277"/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9"/>
      <c r="P156" s="280" t="s">
        <v>73</v>
      </c>
      <c r="Q156" s="275"/>
      <c r="R156" s="275"/>
      <c r="S156" s="275"/>
      <c r="T156" s="275"/>
      <c r="U156" s="275"/>
      <c r="V156" s="276"/>
      <c r="W156" s="37" t="s">
        <v>70</v>
      </c>
      <c r="X156" s="272">
        <f>IFERROR(SUM(X155:X155),"0")</f>
        <v>42</v>
      </c>
      <c r="Y156" s="272">
        <f>IFERROR(SUM(Y155:Y155),"0")</f>
        <v>42</v>
      </c>
      <c r="Z156" s="272">
        <f>IFERROR(IF(Z155="",0,Z155),"0")</f>
        <v>0.39522000000000002</v>
      </c>
      <c r="AA156" s="273"/>
      <c r="AB156" s="273"/>
      <c r="AC156" s="273"/>
    </row>
    <row r="157" spans="1:68" x14ac:dyDescent="0.2">
      <c r="A157" s="278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9"/>
      <c r="P157" s="280" t="s">
        <v>73</v>
      </c>
      <c r="Q157" s="275"/>
      <c r="R157" s="275"/>
      <c r="S157" s="275"/>
      <c r="T157" s="275"/>
      <c r="U157" s="275"/>
      <c r="V157" s="276"/>
      <c r="W157" s="37" t="s">
        <v>74</v>
      </c>
      <c r="X157" s="272">
        <f>IFERROR(SUMPRODUCT(X155:X155*H155:H155),"0")</f>
        <v>70.56</v>
      </c>
      <c r="Y157" s="272">
        <f>IFERROR(SUMPRODUCT(Y155:Y155*H155:H155),"0")</f>
        <v>70.56</v>
      </c>
      <c r="Z157" s="37"/>
      <c r="AA157" s="273"/>
      <c r="AB157" s="273"/>
      <c r="AC157" s="273"/>
    </row>
    <row r="158" spans="1:68" ht="27.75" hidden="1" customHeight="1" x14ac:dyDescent="0.2">
      <c r="A158" s="313" t="s">
        <v>232</v>
      </c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4"/>
      <c r="N158" s="314"/>
      <c r="O158" s="314"/>
      <c r="P158" s="314"/>
      <c r="Q158" s="314"/>
      <c r="R158" s="314"/>
      <c r="S158" s="314"/>
      <c r="T158" s="314"/>
      <c r="U158" s="314"/>
      <c r="V158" s="314"/>
      <c r="W158" s="314"/>
      <c r="X158" s="314"/>
      <c r="Y158" s="314"/>
      <c r="Z158" s="314"/>
      <c r="AA158" s="48"/>
      <c r="AB158" s="48"/>
      <c r="AC158" s="48"/>
    </row>
    <row r="159" spans="1:68" ht="16.5" hidden="1" customHeight="1" x14ac:dyDescent="0.25">
      <c r="A159" s="283" t="s">
        <v>233</v>
      </c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65"/>
      <c r="AB159" s="265"/>
      <c r="AC159" s="265"/>
    </row>
    <row r="160" spans="1:68" ht="14.25" hidden="1" customHeight="1" x14ac:dyDescent="0.25">
      <c r="A160" s="290" t="s">
        <v>64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4"/>
      <c r="AB160" s="264"/>
      <c r="AC160" s="264"/>
    </row>
    <row r="161" spans="1:68" ht="16.5" hidden="1" customHeight="1" x14ac:dyDescent="0.25">
      <c r="A161" s="54" t="s">
        <v>234</v>
      </c>
      <c r="B161" s="54" t="s">
        <v>235</v>
      </c>
      <c r="C161" s="31">
        <v>4301071062</v>
      </c>
      <c r="D161" s="284">
        <v>4607111036384</v>
      </c>
      <c r="E161" s="28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72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8"/>
      <c r="R161" s="288"/>
      <c r="S161" s="288"/>
      <c r="T161" s="289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84">
        <v>4607111036216</v>
      </c>
      <c r="E162" s="28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34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8"/>
      <c r="R162" s="288"/>
      <c r="S162" s="288"/>
      <c r="T162" s="289"/>
      <c r="U162" s="34"/>
      <c r="V162" s="34"/>
      <c r="W162" s="35" t="s">
        <v>70</v>
      </c>
      <c r="X162" s="270">
        <v>348</v>
      </c>
      <c r="Y162" s="271">
        <f>IFERROR(IF(X162="","",X162),"")</f>
        <v>348</v>
      </c>
      <c r="Z162" s="36">
        <f>IFERROR(IF(X162="","",X162*0.00866),"")</f>
        <v>3.0136799999999999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1814.1935999999998</v>
      </c>
      <c r="BN162" s="67">
        <f>IFERROR(Y162*I162,"0")</f>
        <v>1814.1935999999998</v>
      </c>
      <c r="BO162" s="67">
        <f>IFERROR(X162/J162,"0")</f>
        <v>2.4166666666666665</v>
      </c>
      <c r="BP162" s="67">
        <f>IFERROR(Y162/J162,"0")</f>
        <v>2.4166666666666665</v>
      </c>
    </row>
    <row r="163" spans="1:68" x14ac:dyDescent="0.2">
      <c r="A163" s="277"/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279"/>
      <c r="P163" s="280" t="s">
        <v>73</v>
      </c>
      <c r="Q163" s="275"/>
      <c r="R163" s="275"/>
      <c r="S163" s="275"/>
      <c r="T163" s="275"/>
      <c r="U163" s="275"/>
      <c r="V163" s="276"/>
      <c r="W163" s="37" t="s">
        <v>70</v>
      </c>
      <c r="X163" s="272">
        <f>IFERROR(SUM(X161:X162),"0")</f>
        <v>348</v>
      </c>
      <c r="Y163" s="272">
        <f>IFERROR(SUM(Y161:Y162),"0")</f>
        <v>348</v>
      </c>
      <c r="Z163" s="272">
        <f>IFERROR(IF(Z161="",0,Z161),"0")+IFERROR(IF(Z162="",0,Z162),"0")</f>
        <v>3.0136799999999999</v>
      </c>
      <c r="AA163" s="273"/>
      <c r="AB163" s="273"/>
      <c r="AC163" s="273"/>
    </row>
    <row r="164" spans="1:68" x14ac:dyDescent="0.2">
      <c r="A164" s="278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79"/>
      <c r="P164" s="280" t="s">
        <v>73</v>
      </c>
      <c r="Q164" s="275"/>
      <c r="R164" s="275"/>
      <c r="S164" s="275"/>
      <c r="T164" s="275"/>
      <c r="U164" s="275"/>
      <c r="V164" s="276"/>
      <c r="W164" s="37" t="s">
        <v>74</v>
      </c>
      <c r="X164" s="272">
        <f>IFERROR(SUMPRODUCT(X161:X162*H161:H162),"0")</f>
        <v>1740</v>
      </c>
      <c r="Y164" s="272">
        <f>IFERROR(SUMPRODUCT(Y161:Y162*H161:H162),"0")</f>
        <v>1740</v>
      </c>
      <c r="Z164" s="37"/>
      <c r="AA164" s="273"/>
      <c r="AB164" s="273"/>
      <c r="AC164" s="273"/>
    </row>
    <row r="165" spans="1:68" ht="27.75" hidden="1" customHeight="1" x14ac:dyDescent="0.2">
      <c r="A165" s="313" t="s">
        <v>240</v>
      </c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14"/>
      <c r="M165" s="314"/>
      <c r="N165" s="314"/>
      <c r="O165" s="314"/>
      <c r="P165" s="314"/>
      <c r="Q165" s="314"/>
      <c r="R165" s="314"/>
      <c r="S165" s="314"/>
      <c r="T165" s="314"/>
      <c r="U165" s="314"/>
      <c r="V165" s="314"/>
      <c r="W165" s="314"/>
      <c r="X165" s="314"/>
      <c r="Y165" s="314"/>
      <c r="Z165" s="314"/>
      <c r="AA165" s="48"/>
      <c r="AB165" s="48"/>
      <c r="AC165" s="48"/>
    </row>
    <row r="166" spans="1:68" ht="16.5" hidden="1" customHeight="1" x14ac:dyDescent="0.25">
      <c r="A166" s="283" t="s">
        <v>241</v>
      </c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65"/>
      <c r="AB166" s="265"/>
      <c r="AC166" s="265"/>
    </row>
    <row r="167" spans="1:68" ht="14.25" hidden="1" customHeight="1" x14ac:dyDescent="0.25">
      <c r="A167" s="290" t="s">
        <v>77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84">
        <v>4607111035691</v>
      </c>
      <c r="E168" s="28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8"/>
      <c r="R168" s="288"/>
      <c r="S168" s="288"/>
      <c r="T168" s="289"/>
      <c r="U168" s="34"/>
      <c r="V168" s="34"/>
      <c r="W168" s="35" t="s">
        <v>70</v>
      </c>
      <c r="X168" s="270">
        <v>56</v>
      </c>
      <c r="Y168" s="271">
        <f>IFERROR(IF(X168="","",X168),"")</f>
        <v>56</v>
      </c>
      <c r="Z168" s="36">
        <f>IFERROR(IF(X168="","",X168*0.01788),"")</f>
        <v>1.0012799999999999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189.72800000000001</v>
      </c>
      <c r="BN168" s="67">
        <f>IFERROR(Y168*I168,"0")</f>
        <v>189.72800000000001</v>
      </c>
      <c r="BO168" s="67">
        <f>IFERROR(X168/J168,"0")</f>
        <v>0.8</v>
      </c>
      <c r="BP168" s="67">
        <f>IFERROR(Y168/J168,"0")</f>
        <v>0.8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84">
        <v>4607111035721</v>
      </c>
      <c r="E169" s="28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42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8"/>
      <c r="R169" s="288"/>
      <c r="S169" s="288"/>
      <c r="T169" s="289"/>
      <c r="U169" s="34"/>
      <c r="V169" s="34"/>
      <c r="W169" s="35" t="s">
        <v>70</v>
      </c>
      <c r="X169" s="270">
        <v>56</v>
      </c>
      <c r="Y169" s="271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84">
        <v>4607111038487</v>
      </c>
      <c r="E170" s="28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43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8"/>
      <c r="R170" s="288"/>
      <c r="S170" s="288"/>
      <c r="T170" s="289"/>
      <c r="U170" s="34"/>
      <c r="V170" s="34"/>
      <c r="W170" s="35" t="s">
        <v>70</v>
      </c>
      <c r="X170" s="270">
        <v>56</v>
      </c>
      <c r="Y170" s="271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209.21600000000001</v>
      </c>
      <c r="BN170" s="67">
        <f>IFERROR(Y170*I170,"0")</f>
        <v>209.21600000000001</v>
      </c>
      <c r="BO170" s="67">
        <f>IFERROR(X170/J170,"0")</f>
        <v>0.8</v>
      </c>
      <c r="BP170" s="67">
        <f>IFERROR(Y170/J170,"0")</f>
        <v>0.8</v>
      </c>
    </row>
    <row r="171" spans="1:68" x14ac:dyDescent="0.2">
      <c r="A171" s="277"/>
      <c r="B171" s="278"/>
      <c r="C171" s="278"/>
      <c r="D171" s="278"/>
      <c r="E171" s="278"/>
      <c r="F171" s="278"/>
      <c r="G171" s="278"/>
      <c r="H171" s="278"/>
      <c r="I171" s="278"/>
      <c r="J171" s="278"/>
      <c r="K171" s="278"/>
      <c r="L171" s="278"/>
      <c r="M171" s="278"/>
      <c r="N171" s="278"/>
      <c r="O171" s="279"/>
      <c r="P171" s="280" t="s">
        <v>73</v>
      </c>
      <c r="Q171" s="275"/>
      <c r="R171" s="275"/>
      <c r="S171" s="275"/>
      <c r="T171" s="275"/>
      <c r="U171" s="275"/>
      <c r="V171" s="276"/>
      <c r="W171" s="37" t="s">
        <v>70</v>
      </c>
      <c r="X171" s="272">
        <f>IFERROR(SUM(X168:X170),"0")</f>
        <v>168</v>
      </c>
      <c r="Y171" s="272">
        <f>IFERROR(SUM(Y168:Y170),"0")</f>
        <v>168</v>
      </c>
      <c r="Z171" s="272">
        <f>IFERROR(IF(Z168="",0,Z168),"0")+IFERROR(IF(Z169="",0,Z169),"0")+IFERROR(IF(Z170="",0,Z170),"0")</f>
        <v>3.0038399999999998</v>
      </c>
      <c r="AA171" s="273"/>
      <c r="AB171" s="273"/>
      <c r="AC171" s="273"/>
    </row>
    <row r="172" spans="1:68" x14ac:dyDescent="0.2">
      <c r="A172" s="278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79"/>
      <c r="P172" s="280" t="s">
        <v>73</v>
      </c>
      <c r="Q172" s="275"/>
      <c r="R172" s="275"/>
      <c r="S172" s="275"/>
      <c r="T172" s="275"/>
      <c r="U172" s="275"/>
      <c r="V172" s="276"/>
      <c r="W172" s="37" t="s">
        <v>74</v>
      </c>
      <c r="X172" s="272">
        <f>IFERROR(SUMPRODUCT(X168:X170*H168:H170),"0")</f>
        <v>504</v>
      </c>
      <c r="Y172" s="272">
        <f>IFERROR(SUMPRODUCT(Y168:Y170*H168:H170),"0")</f>
        <v>504</v>
      </c>
      <c r="Z172" s="37"/>
      <c r="AA172" s="273"/>
      <c r="AB172" s="273"/>
      <c r="AC172" s="273"/>
    </row>
    <row r="173" spans="1:68" ht="14.25" hidden="1" customHeight="1" x14ac:dyDescent="0.25">
      <c r="A173" s="290" t="s">
        <v>251</v>
      </c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64"/>
      <c r="AB173" s="264"/>
      <c r="AC173" s="264"/>
    </row>
    <row r="174" spans="1:68" ht="27" hidden="1" customHeight="1" x14ac:dyDescent="0.25">
      <c r="A174" s="54" t="s">
        <v>252</v>
      </c>
      <c r="B174" s="54" t="s">
        <v>253</v>
      </c>
      <c r="C174" s="31">
        <v>4301051855</v>
      </c>
      <c r="D174" s="284">
        <v>4680115885875</v>
      </c>
      <c r="E174" s="28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332" t="s">
        <v>256</v>
      </c>
      <c r="Q174" s="288"/>
      <c r="R174" s="288"/>
      <c r="S174" s="288"/>
      <c r="T174" s="289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77"/>
      <c r="B175" s="278"/>
      <c r="C175" s="278"/>
      <c r="D175" s="278"/>
      <c r="E175" s="278"/>
      <c r="F175" s="278"/>
      <c r="G175" s="278"/>
      <c r="H175" s="278"/>
      <c r="I175" s="278"/>
      <c r="J175" s="278"/>
      <c r="K175" s="278"/>
      <c r="L175" s="278"/>
      <c r="M175" s="278"/>
      <c r="N175" s="278"/>
      <c r="O175" s="279"/>
      <c r="P175" s="280" t="s">
        <v>73</v>
      </c>
      <c r="Q175" s="275"/>
      <c r="R175" s="275"/>
      <c r="S175" s="275"/>
      <c r="T175" s="275"/>
      <c r="U175" s="275"/>
      <c r="V175" s="276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78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9"/>
      <c r="P176" s="280" t="s">
        <v>73</v>
      </c>
      <c r="Q176" s="275"/>
      <c r="R176" s="275"/>
      <c r="S176" s="275"/>
      <c r="T176" s="275"/>
      <c r="U176" s="275"/>
      <c r="V176" s="276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13" t="s">
        <v>259</v>
      </c>
      <c r="B177" s="314"/>
      <c r="C177" s="314"/>
      <c r="D177" s="314"/>
      <c r="E177" s="314"/>
      <c r="F177" s="314"/>
      <c r="G177" s="314"/>
      <c r="H177" s="314"/>
      <c r="I177" s="314"/>
      <c r="J177" s="314"/>
      <c r="K177" s="314"/>
      <c r="L177" s="314"/>
      <c r="M177" s="314"/>
      <c r="N177" s="314"/>
      <c r="O177" s="314"/>
      <c r="P177" s="314"/>
      <c r="Q177" s="314"/>
      <c r="R177" s="314"/>
      <c r="S177" s="314"/>
      <c r="T177" s="314"/>
      <c r="U177" s="314"/>
      <c r="V177" s="314"/>
      <c r="W177" s="314"/>
      <c r="X177" s="314"/>
      <c r="Y177" s="314"/>
      <c r="Z177" s="314"/>
      <c r="AA177" s="48"/>
      <c r="AB177" s="48"/>
      <c r="AC177" s="48"/>
    </row>
    <row r="178" spans="1:68" ht="16.5" hidden="1" customHeight="1" x14ac:dyDescent="0.25">
      <c r="A178" s="283" t="s">
        <v>260</v>
      </c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  <c r="AA178" s="265"/>
      <c r="AB178" s="265"/>
      <c r="AC178" s="265"/>
    </row>
    <row r="179" spans="1:68" ht="14.25" hidden="1" customHeight="1" x14ac:dyDescent="0.25">
      <c r="A179" s="290" t="s">
        <v>77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4"/>
      <c r="AB179" s="264"/>
      <c r="AC179" s="264"/>
    </row>
    <row r="180" spans="1:68" ht="27" hidden="1" customHeight="1" x14ac:dyDescent="0.25">
      <c r="A180" s="54" t="s">
        <v>261</v>
      </c>
      <c r="B180" s="54" t="s">
        <v>262</v>
      </c>
      <c r="C180" s="31">
        <v>4301132227</v>
      </c>
      <c r="D180" s="284">
        <v>4620207491133</v>
      </c>
      <c r="E180" s="28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401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8"/>
      <c r="R180" s="288"/>
      <c r="S180" s="288"/>
      <c r="T180" s="289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277"/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9"/>
      <c r="P181" s="280" t="s">
        <v>73</v>
      </c>
      <c r="Q181" s="275"/>
      <c r="R181" s="275"/>
      <c r="S181" s="275"/>
      <c r="T181" s="275"/>
      <c r="U181" s="275"/>
      <c r="V181" s="276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hidden="1" x14ac:dyDescent="0.2">
      <c r="A182" s="278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9"/>
      <c r="P182" s="280" t="s">
        <v>73</v>
      </c>
      <c r="Q182" s="275"/>
      <c r="R182" s="275"/>
      <c r="S182" s="275"/>
      <c r="T182" s="275"/>
      <c r="U182" s="275"/>
      <c r="V182" s="276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hidden="1" customHeight="1" x14ac:dyDescent="0.25">
      <c r="A183" s="290" t="s">
        <v>123</v>
      </c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64"/>
      <c r="AB183" s="264"/>
      <c r="AC183" s="264"/>
    </row>
    <row r="184" spans="1:68" ht="27" hidden="1" customHeight="1" x14ac:dyDescent="0.25">
      <c r="A184" s="54" t="s">
        <v>264</v>
      </c>
      <c r="B184" s="54" t="s">
        <v>265</v>
      </c>
      <c r="C184" s="31">
        <v>4301135707</v>
      </c>
      <c r="D184" s="284">
        <v>4620207490198</v>
      </c>
      <c r="E184" s="28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4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8"/>
      <c r="R184" s="288"/>
      <c r="S184" s="288"/>
      <c r="T184" s="289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267</v>
      </c>
      <c r="B185" s="54" t="s">
        <v>268</v>
      </c>
      <c r="C185" s="31">
        <v>4301135696</v>
      </c>
      <c r="D185" s="284">
        <v>4620207490235</v>
      </c>
      <c r="E185" s="28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85</v>
      </c>
      <c r="M185" s="33" t="s">
        <v>69</v>
      </c>
      <c r="N185" s="33"/>
      <c r="O185" s="32">
        <v>180</v>
      </c>
      <c r="P185" s="3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8"/>
      <c r="R185" s="288"/>
      <c r="S185" s="288"/>
      <c r="T185" s="289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86</v>
      </c>
      <c r="AK185" s="71">
        <v>14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4301135697</v>
      </c>
      <c r="D186" s="284">
        <v>4620207490259</v>
      </c>
      <c r="E186" s="28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3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8"/>
      <c r="R186" s="288"/>
      <c r="S186" s="288"/>
      <c r="T186" s="289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272</v>
      </c>
      <c r="B187" s="54" t="s">
        <v>273</v>
      </c>
      <c r="C187" s="31">
        <v>4301135681</v>
      </c>
      <c r="D187" s="284">
        <v>4620207490143</v>
      </c>
      <c r="E187" s="28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85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8"/>
      <c r="R187" s="288"/>
      <c r="S187" s="288"/>
      <c r="T187" s="289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86</v>
      </c>
      <c r="AK187" s="71">
        <v>14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277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9"/>
      <c r="P188" s="280" t="s">
        <v>73</v>
      </c>
      <c r="Q188" s="275"/>
      <c r="R188" s="275"/>
      <c r="S188" s="275"/>
      <c r="T188" s="275"/>
      <c r="U188" s="275"/>
      <c r="V188" s="276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hidden="1" x14ac:dyDescent="0.2">
      <c r="A189" s="278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9"/>
      <c r="P189" s="280" t="s">
        <v>73</v>
      </c>
      <c r="Q189" s="275"/>
      <c r="R189" s="275"/>
      <c r="S189" s="275"/>
      <c r="T189" s="275"/>
      <c r="U189" s="275"/>
      <c r="V189" s="276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hidden="1" customHeight="1" x14ac:dyDescent="0.25">
      <c r="A190" s="283" t="s">
        <v>275</v>
      </c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65"/>
      <c r="AB190" s="265"/>
      <c r="AC190" s="265"/>
    </row>
    <row r="191" spans="1:68" ht="14.25" hidden="1" customHeight="1" x14ac:dyDescent="0.25">
      <c r="A191" s="290" t="s">
        <v>64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4"/>
      <c r="AB191" s="264"/>
      <c r="AC191" s="264"/>
    </row>
    <row r="192" spans="1:68" ht="27" hidden="1" customHeight="1" x14ac:dyDescent="0.25">
      <c r="A192" s="54" t="s">
        <v>276</v>
      </c>
      <c r="B192" s="54" t="s">
        <v>277</v>
      </c>
      <c r="C192" s="31">
        <v>4301071108</v>
      </c>
      <c r="D192" s="284">
        <v>4607111035912</v>
      </c>
      <c r="E192" s="28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03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8"/>
      <c r="R192" s="288"/>
      <c r="S192" s="288"/>
      <c r="T192" s="289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4301071110</v>
      </c>
      <c r="D193" s="284">
        <v>4607111035103</v>
      </c>
      <c r="E193" s="28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8"/>
      <c r="R193" s="288"/>
      <c r="S193" s="288"/>
      <c r="T193" s="289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84">
        <v>4607111035929</v>
      </c>
      <c r="E194" s="28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9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8"/>
      <c r="R194" s="288"/>
      <c r="S194" s="288"/>
      <c r="T194" s="289"/>
      <c r="U194" s="34"/>
      <c r="V194" s="34"/>
      <c r="W194" s="35" t="s">
        <v>70</v>
      </c>
      <c r="X194" s="270">
        <v>12</v>
      </c>
      <c r="Y194" s="271">
        <f>IFERROR(IF(X194="","",X194),"")</f>
        <v>12</v>
      </c>
      <c r="Z194" s="36">
        <f>IFERROR(IF(X194="","",X194*0.0155),"")</f>
        <v>0.186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4301071106</v>
      </c>
      <c r="D195" s="284">
        <v>4607111035882</v>
      </c>
      <c r="E195" s="28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93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8"/>
      <c r="R195" s="288"/>
      <c r="S195" s="288"/>
      <c r="T195" s="289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4301071107</v>
      </c>
      <c r="D196" s="284">
        <v>4607111035905</v>
      </c>
      <c r="E196" s="28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8"/>
      <c r="R196" s="288"/>
      <c r="S196" s="288"/>
      <c r="T196" s="289"/>
      <c r="U196" s="34"/>
      <c r="V196" s="34"/>
      <c r="W196" s="35" t="s">
        <v>70</v>
      </c>
      <c r="X196" s="270">
        <v>24</v>
      </c>
      <c r="Y196" s="271">
        <f>IFERROR(IF(X196="","",X196),"")</f>
        <v>24</v>
      </c>
      <c r="Z196" s="36">
        <f>IFERROR(IF(X196="","",X196*0.0155),"")</f>
        <v>0.372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179.28</v>
      </c>
      <c r="BN196" s="67">
        <f>IFERROR(Y196*I196,"0")</f>
        <v>179.28</v>
      </c>
      <c r="BO196" s="67">
        <f>IFERROR(X196/J196,"0")</f>
        <v>0.2857142857142857</v>
      </c>
      <c r="BP196" s="67">
        <f>IFERROR(Y196/J196,"0")</f>
        <v>0.2857142857142857</v>
      </c>
    </row>
    <row r="197" spans="1:68" x14ac:dyDescent="0.2">
      <c r="A197" s="277"/>
      <c r="B197" s="278"/>
      <c r="C197" s="278"/>
      <c r="D197" s="278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79"/>
      <c r="P197" s="280" t="s">
        <v>73</v>
      </c>
      <c r="Q197" s="275"/>
      <c r="R197" s="275"/>
      <c r="S197" s="275"/>
      <c r="T197" s="275"/>
      <c r="U197" s="275"/>
      <c r="V197" s="276"/>
      <c r="W197" s="37" t="s">
        <v>70</v>
      </c>
      <c r="X197" s="272">
        <f>IFERROR(SUM(X192:X196),"0")</f>
        <v>36</v>
      </c>
      <c r="Y197" s="272">
        <f>IFERROR(SUM(Y192:Y196),"0")</f>
        <v>36</v>
      </c>
      <c r="Z197" s="272">
        <f>IFERROR(IF(Z192="",0,Z192),"0")+IFERROR(IF(Z193="",0,Z193),"0")+IFERROR(IF(Z194="",0,Z194),"0")+IFERROR(IF(Z195="",0,Z195),"0")+IFERROR(IF(Z196="",0,Z196),"0")</f>
        <v>0.55800000000000005</v>
      </c>
      <c r="AA197" s="273"/>
      <c r="AB197" s="273"/>
      <c r="AC197" s="273"/>
    </row>
    <row r="198" spans="1:68" x14ac:dyDescent="0.2">
      <c r="A198" s="278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79"/>
      <c r="P198" s="280" t="s">
        <v>73</v>
      </c>
      <c r="Q198" s="275"/>
      <c r="R198" s="275"/>
      <c r="S198" s="275"/>
      <c r="T198" s="275"/>
      <c r="U198" s="275"/>
      <c r="V198" s="276"/>
      <c r="W198" s="37" t="s">
        <v>74</v>
      </c>
      <c r="X198" s="272">
        <f>IFERROR(SUMPRODUCT(X192:X196*H192:H196),"0")</f>
        <v>259.20000000000005</v>
      </c>
      <c r="Y198" s="272">
        <f>IFERROR(SUMPRODUCT(Y192:Y196*H192:H196),"0")</f>
        <v>259.20000000000005</v>
      </c>
      <c r="Z198" s="37"/>
      <c r="AA198" s="273"/>
      <c r="AB198" s="273"/>
      <c r="AC198" s="273"/>
    </row>
    <row r="199" spans="1:68" ht="16.5" hidden="1" customHeight="1" x14ac:dyDescent="0.25">
      <c r="A199" s="283" t="s">
        <v>287</v>
      </c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65"/>
      <c r="AB199" s="265"/>
      <c r="AC199" s="265"/>
    </row>
    <row r="200" spans="1:68" ht="14.25" hidden="1" customHeight="1" x14ac:dyDescent="0.25">
      <c r="A200" s="290" t="s">
        <v>64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4"/>
      <c r="AB200" s="264"/>
      <c r="AC200" s="264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84">
        <v>4620207491096</v>
      </c>
      <c r="E201" s="28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336" t="s">
        <v>290</v>
      </c>
      <c r="Q201" s="288"/>
      <c r="R201" s="288"/>
      <c r="S201" s="288"/>
      <c r="T201" s="289"/>
      <c r="U201" s="34"/>
      <c r="V201" s="34"/>
      <c r="W201" s="35" t="s">
        <v>70</v>
      </c>
      <c r="X201" s="270">
        <v>24</v>
      </c>
      <c r="Y201" s="271">
        <f>IFERROR(IF(X201="","",X201),"")</f>
        <v>24</v>
      </c>
      <c r="Z201" s="36">
        <f>IFERROR(IF(X201="","",X201*0.0155),"")</f>
        <v>0.372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125.52000000000001</v>
      </c>
      <c r="BN201" s="67">
        <f>IFERROR(Y201*I201,"0")</f>
        <v>125.52000000000001</v>
      </c>
      <c r="BO201" s="67">
        <f>IFERROR(X201/J201,"0")</f>
        <v>0.2857142857142857</v>
      </c>
      <c r="BP201" s="67">
        <f>IFERROR(Y201/J201,"0")</f>
        <v>0.2857142857142857</v>
      </c>
    </row>
    <row r="202" spans="1:68" x14ac:dyDescent="0.2">
      <c r="A202" s="277"/>
      <c r="B202" s="278"/>
      <c r="C202" s="278"/>
      <c r="D202" s="278"/>
      <c r="E202" s="278"/>
      <c r="F202" s="278"/>
      <c r="G202" s="278"/>
      <c r="H202" s="278"/>
      <c r="I202" s="278"/>
      <c r="J202" s="278"/>
      <c r="K202" s="278"/>
      <c r="L202" s="278"/>
      <c r="M202" s="278"/>
      <c r="N202" s="278"/>
      <c r="O202" s="279"/>
      <c r="P202" s="280" t="s">
        <v>73</v>
      </c>
      <c r="Q202" s="275"/>
      <c r="R202" s="275"/>
      <c r="S202" s="275"/>
      <c r="T202" s="275"/>
      <c r="U202" s="275"/>
      <c r="V202" s="276"/>
      <c r="W202" s="37" t="s">
        <v>70</v>
      </c>
      <c r="X202" s="272">
        <f>IFERROR(SUM(X201:X201),"0")</f>
        <v>24</v>
      </c>
      <c r="Y202" s="272">
        <f>IFERROR(SUM(Y201:Y201),"0")</f>
        <v>24</v>
      </c>
      <c r="Z202" s="272">
        <f>IFERROR(IF(Z201="",0,Z201),"0")</f>
        <v>0.372</v>
      </c>
      <c r="AA202" s="273"/>
      <c r="AB202" s="273"/>
      <c r="AC202" s="273"/>
    </row>
    <row r="203" spans="1:68" x14ac:dyDescent="0.2">
      <c r="A203" s="278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79"/>
      <c r="P203" s="280" t="s">
        <v>73</v>
      </c>
      <c r="Q203" s="275"/>
      <c r="R203" s="275"/>
      <c r="S203" s="275"/>
      <c r="T203" s="275"/>
      <c r="U203" s="275"/>
      <c r="V203" s="276"/>
      <c r="W203" s="37" t="s">
        <v>74</v>
      </c>
      <c r="X203" s="272">
        <f>IFERROR(SUMPRODUCT(X201:X201*H201:H201),"0")</f>
        <v>120</v>
      </c>
      <c r="Y203" s="272">
        <f>IFERROR(SUMPRODUCT(Y201:Y201*H201:H201),"0")</f>
        <v>120</v>
      </c>
      <c r="Z203" s="37"/>
      <c r="AA203" s="273"/>
      <c r="AB203" s="273"/>
      <c r="AC203" s="273"/>
    </row>
    <row r="204" spans="1:68" ht="16.5" hidden="1" customHeight="1" x14ac:dyDescent="0.25">
      <c r="A204" s="283" t="s">
        <v>292</v>
      </c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  <c r="AA204" s="265"/>
      <c r="AB204" s="265"/>
      <c r="AC204" s="265"/>
    </row>
    <row r="205" spans="1:68" ht="14.25" hidden="1" customHeight="1" x14ac:dyDescent="0.25">
      <c r="A205" s="290" t="s">
        <v>64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4"/>
      <c r="AB205" s="264"/>
      <c r="AC205" s="264"/>
    </row>
    <row r="206" spans="1:68" ht="27" hidden="1" customHeight="1" x14ac:dyDescent="0.25">
      <c r="A206" s="54" t="s">
        <v>293</v>
      </c>
      <c r="B206" s="54" t="s">
        <v>294</v>
      </c>
      <c r="C206" s="31">
        <v>4301071093</v>
      </c>
      <c r="D206" s="284">
        <v>4620207490709</v>
      </c>
      <c r="E206" s="28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6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8"/>
      <c r="R206" s="288"/>
      <c r="S206" s="288"/>
      <c r="T206" s="289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77"/>
      <c r="B207" s="278"/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79"/>
      <c r="P207" s="280" t="s">
        <v>73</v>
      </c>
      <c r="Q207" s="275"/>
      <c r="R207" s="275"/>
      <c r="S207" s="275"/>
      <c r="T207" s="275"/>
      <c r="U207" s="275"/>
      <c r="V207" s="276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79"/>
      <c r="P208" s="280" t="s">
        <v>73</v>
      </c>
      <c r="Q208" s="275"/>
      <c r="R208" s="275"/>
      <c r="S208" s="275"/>
      <c r="T208" s="275"/>
      <c r="U208" s="275"/>
      <c r="V208" s="276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90" t="s">
        <v>123</v>
      </c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84">
        <v>4620207490570</v>
      </c>
      <c r="E210" s="28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85</v>
      </c>
      <c r="M210" s="33" t="s">
        <v>69</v>
      </c>
      <c r="N210" s="33"/>
      <c r="O210" s="32">
        <v>180</v>
      </c>
      <c r="P210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8"/>
      <c r="R210" s="288"/>
      <c r="S210" s="288"/>
      <c r="T210" s="289"/>
      <c r="U210" s="34"/>
      <c r="V210" s="34"/>
      <c r="W210" s="35" t="s">
        <v>70</v>
      </c>
      <c r="X210" s="270">
        <v>28</v>
      </c>
      <c r="Y210" s="271">
        <f>IFERROR(IF(X210="","",X210),"")</f>
        <v>28</v>
      </c>
      <c r="Z210" s="36">
        <f>IFERROR(IF(X210="","",X210*0.01788),"")</f>
        <v>0.50063999999999997</v>
      </c>
      <c r="AA210" s="56"/>
      <c r="AB210" s="57"/>
      <c r="AC210" s="208" t="s">
        <v>298</v>
      </c>
      <c r="AG210" s="67"/>
      <c r="AJ210" s="71" t="s">
        <v>86</v>
      </c>
      <c r="AK210" s="71">
        <v>14</v>
      </c>
      <c r="BB210" s="209" t="s">
        <v>82</v>
      </c>
      <c r="BM210" s="67">
        <f>IFERROR(X210*I210,"0")</f>
        <v>86.900800000000004</v>
      </c>
      <c r="BN210" s="67">
        <f>IFERROR(Y210*I210,"0")</f>
        <v>86.900800000000004</v>
      </c>
      <c r="BO210" s="67">
        <f>IFERROR(X210/J210,"0")</f>
        <v>0.4</v>
      </c>
      <c r="BP210" s="67">
        <f>IFERROR(Y210/J210,"0")</f>
        <v>0.4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4301135691</v>
      </c>
      <c r="D211" s="284">
        <v>4620207490549</v>
      </c>
      <c r="E211" s="28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85</v>
      </c>
      <c r="M211" s="33" t="s">
        <v>69</v>
      </c>
      <c r="N211" s="33"/>
      <c r="O211" s="32">
        <v>180</v>
      </c>
      <c r="P211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8"/>
      <c r="R211" s="288"/>
      <c r="S211" s="288"/>
      <c r="T211" s="289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86</v>
      </c>
      <c r="AK211" s="71">
        <v>14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301</v>
      </c>
      <c r="B212" s="54" t="s">
        <v>302</v>
      </c>
      <c r="C212" s="31">
        <v>4301135694</v>
      </c>
      <c r="D212" s="284">
        <v>4620207490501</v>
      </c>
      <c r="E212" s="28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85</v>
      </c>
      <c r="M212" s="33" t="s">
        <v>69</v>
      </c>
      <c r="N212" s="33"/>
      <c r="O212" s="32">
        <v>180</v>
      </c>
      <c r="P212" s="35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8"/>
      <c r="R212" s="288"/>
      <c r="S212" s="288"/>
      <c r="T212" s="289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86</v>
      </c>
      <c r="AK212" s="71">
        <v>14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77"/>
      <c r="B213" s="278"/>
      <c r="C213" s="278"/>
      <c r="D213" s="278"/>
      <c r="E213" s="278"/>
      <c r="F213" s="278"/>
      <c r="G213" s="278"/>
      <c r="H213" s="278"/>
      <c r="I213" s="278"/>
      <c r="J213" s="278"/>
      <c r="K213" s="278"/>
      <c r="L213" s="278"/>
      <c r="M213" s="278"/>
      <c r="N213" s="278"/>
      <c r="O213" s="279"/>
      <c r="P213" s="280" t="s">
        <v>73</v>
      </c>
      <c r="Q213" s="275"/>
      <c r="R213" s="275"/>
      <c r="S213" s="275"/>
      <c r="T213" s="275"/>
      <c r="U213" s="275"/>
      <c r="V213" s="276"/>
      <c r="W213" s="37" t="s">
        <v>70</v>
      </c>
      <c r="X213" s="272">
        <f>IFERROR(SUM(X210:X212),"0")</f>
        <v>28</v>
      </c>
      <c r="Y213" s="272">
        <f>IFERROR(SUM(Y210:Y212),"0")</f>
        <v>28</v>
      </c>
      <c r="Z213" s="272">
        <f>IFERROR(IF(Z210="",0,Z210),"0")+IFERROR(IF(Z211="",0,Z211),"0")+IFERROR(IF(Z212="",0,Z212),"0")</f>
        <v>0.50063999999999997</v>
      </c>
      <c r="AA213" s="273"/>
      <c r="AB213" s="273"/>
      <c r="AC213" s="273"/>
    </row>
    <row r="214" spans="1:68" x14ac:dyDescent="0.2">
      <c r="A214" s="278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79"/>
      <c r="P214" s="280" t="s">
        <v>73</v>
      </c>
      <c r="Q214" s="275"/>
      <c r="R214" s="275"/>
      <c r="S214" s="275"/>
      <c r="T214" s="275"/>
      <c r="U214" s="275"/>
      <c r="V214" s="276"/>
      <c r="W214" s="37" t="s">
        <v>74</v>
      </c>
      <c r="X214" s="272">
        <f>IFERROR(SUMPRODUCT(X210:X212*H210:H212),"0")</f>
        <v>67.2</v>
      </c>
      <c r="Y214" s="272">
        <f>IFERROR(SUMPRODUCT(Y210:Y212*H210:H212),"0")</f>
        <v>67.2</v>
      </c>
      <c r="Z214" s="37"/>
      <c r="AA214" s="273"/>
      <c r="AB214" s="273"/>
      <c r="AC214" s="273"/>
    </row>
    <row r="215" spans="1:68" ht="16.5" hidden="1" customHeight="1" x14ac:dyDescent="0.25">
      <c r="A215" s="283" t="s">
        <v>303</v>
      </c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65"/>
      <c r="AB215" s="265"/>
      <c r="AC215" s="265"/>
    </row>
    <row r="216" spans="1:68" ht="14.25" hidden="1" customHeight="1" x14ac:dyDescent="0.25">
      <c r="A216" s="290" t="s">
        <v>64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4"/>
      <c r="AB216" s="264"/>
      <c r="AC216" s="264"/>
    </row>
    <row r="217" spans="1:68" ht="16.5" hidden="1" customHeight="1" x14ac:dyDescent="0.25">
      <c r="A217" s="54" t="s">
        <v>304</v>
      </c>
      <c r="B217" s="54" t="s">
        <v>305</v>
      </c>
      <c r="C217" s="31">
        <v>4301071099</v>
      </c>
      <c r="D217" s="284">
        <v>4607111039019</v>
      </c>
      <c r="E217" s="28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73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8"/>
      <c r="R217" s="288"/>
      <c r="S217" s="288"/>
      <c r="T217" s="289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307</v>
      </c>
      <c r="B218" s="54" t="s">
        <v>308</v>
      </c>
      <c r="C218" s="31">
        <v>4301071100</v>
      </c>
      <c r="D218" s="284">
        <v>4607111038708</v>
      </c>
      <c r="E218" s="28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287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8"/>
      <c r="R218" s="288"/>
      <c r="S218" s="288"/>
      <c r="T218" s="289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77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9"/>
      <c r="P219" s="280" t="s">
        <v>73</v>
      </c>
      <c r="Q219" s="275"/>
      <c r="R219" s="275"/>
      <c r="S219" s="275"/>
      <c r="T219" s="275"/>
      <c r="U219" s="275"/>
      <c r="V219" s="276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hidden="1" x14ac:dyDescent="0.2">
      <c r="A220" s="278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79"/>
      <c r="P220" s="280" t="s">
        <v>73</v>
      </c>
      <c r="Q220" s="275"/>
      <c r="R220" s="275"/>
      <c r="S220" s="275"/>
      <c r="T220" s="275"/>
      <c r="U220" s="275"/>
      <c r="V220" s="276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13" t="s">
        <v>309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14"/>
      <c r="Y221" s="314"/>
      <c r="Z221" s="314"/>
      <c r="AA221" s="48"/>
      <c r="AB221" s="48"/>
      <c r="AC221" s="48"/>
    </row>
    <row r="222" spans="1:68" ht="16.5" hidden="1" customHeight="1" x14ac:dyDescent="0.25">
      <c r="A222" s="283" t="s">
        <v>310</v>
      </c>
      <c r="B222" s="278"/>
      <c r="C222" s="278"/>
      <c r="D222" s="278"/>
      <c r="E222" s="278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65"/>
      <c r="AB222" s="265"/>
      <c r="AC222" s="265"/>
    </row>
    <row r="223" spans="1:68" ht="14.25" hidden="1" customHeight="1" x14ac:dyDescent="0.25">
      <c r="A223" s="290" t="s">
        <v>64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4"/>
      <c r="AB223" s="264"/>
      <c r="AC223" s="264"/>
    </row>
    <row r="224" spans="1:68" ht="27" hidden="1" customHeight="1" x14ac:dyDescent="0.25">
      <c r="A224" s="54" t="s">
        <v>311</v>
      </c>
      <c r="B224" s="54" t="s">
        <v>312</v>
      </c>
      <c r="C224" s="31">
        <v>4301071036</v>
      </c>
      <c r="D224" s="284">
        <v>4607111036162</v>
      </c>
      <c r="E224" s="28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6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8"/>
      <c r="R224" s="288"/>
      <c r="S224" s="288"/>
      <c r="T224" s="289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77"/>
      <c r="B225" s="278"/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78"/>
      <c r="N225" s="278"/>
      <c r="O225" s="279"/>
      <c r="P225" s="280" t="s">
        <v>73</v>
      </c>
      <c r="Q225" s="275"/>
      <c r="R225" s="275"/>
      <c r="S225" s="275"/>
      <c r="T225" s="275"/>
      <c r="U225" s="275"/>
      <c r="V225" s="276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78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79"/>
      <c r="P226" s="280" t="s">
        <v>73</v>
      </c>
      <c r="Q226" s="275"/>
      <c r="R226" s="275"/>
      <c r="S226" s="275"/>
      <c r="T226" s="275"/>
      <c r="U226" s="275"/>
      <c r="V226" s="276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13" t="s">
        <v>314</v>
      </c>
      <c r="B227" s="314"/>
      <c r="C227" s="314"/>
      <c r="D227" s="314"/>
      <c r="E227" s="314"/>
      <c r="F227" s="314"/>
      <c r="G227" s="314"/>
      <c r="H227" s="314"/>
      <c r="I227" s="314"/>
      <c r="J227" s="314"/>
      <c r="K227" s="314"/>
      <c r="L227" s="314"/>
      <c r="M227" s="314"/>
      <c r="N227" s="314"/>
      <c r="O227" s="314"/>
      <c r="P227" s="314"/>
      <c r="Q227" s="314"/>
      <c r="R227" s="314"/>
      <c r="S227" s="314"/>
      <c r="T227" s="314"/>
      <c r="U227" s="314"/>
      <c r="V227" s="314"/>
      <c r="W227" s="314"/>
      <c r="X227" s="314"/>
      <c r="Y227" s="314"/>
      <c r="Z227" s="314"/>
      <c r="AA227" s="48"/>
      <c r="AB227" s="48"/>
      <c r="AC227" s="48"/>
    </row>
    <row r="228" spans="1:68" ht="16.5" hidden="1" customHeight="1" x14ac:dyDescent="0.25">
      <c r="A228" s="283" t="s">
        <v>315</v>
      </c>
      <c r="B228" s="278"/>
      <c r="C228" s="278"/>
      <c r="D228" s="278"/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65"/>
      <c r="AB228" s="265"/>
      <c r="AC228" s="265"/>
    </row>
    <row r="229" spans="1:68" ht="14.25" hidden="1" customHeight="1" x14ac:dyDescent="0.25">
      <c r="A229" s="290" t="s">
        <v>64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4"/>
      <c r="AB229" s="264"/>
      <c r="AC229" s="264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84">
        <v>4607111035899</v>
      </c>
      <c r="E230" s="28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85</v>
      </c>
      <c r="M230" s="33" t="s">
        <v>69</v>
      </c>
      <c r="N230" s="33"/>
      <c r="O230" s="32">
        <v>180</v>
      </c>
      <c r="P230" s="4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8"/>
      <c r="R230" s="288"/>
      <c r="S230" s="288"/>
      <c r="T230" s="289"/>
      <c r="U230" s="34"/>
      <c r="V230" s="34"/>
      <c r="W230" s="35" t="s">
        <v>70</v>
      </c>
      <c r="X230" s="270">
        <v>312</v>
      </c>
      <c r="Y230" s="271">
        <f>IFERROR(IF(X230="","",X230),"")</f>
        <v>312</v>
      </c>
      <c r="Z230" s="36">
        <f>IFERROR(IF(X230="","",X230*0.0155),"")</f>
        <v>4.8360000000000003</v>
      </c>
      <c r="AA230" s="56"/>
      <c r="AB230" s="57"/>
      <c r="AC230" s="220" t="s">
        <v>239</v>
      </c>
      <c r="AG230" s="67"/>
      <c r="AJ230" s="71" t="s">
        <v>86</v>
      </c>
      <c r="AK230" s="71">
        <v>12</v>
      </c>
      <c r="BB230" s="221" t="s">
        <v>1</v>
      </c>
      <c r="BM230" s="67">
        <f>IFERROR(X230*I230,"0")</f>
        <v>1641.7439999999999</v>
      </c>
      <c r="BN230" s="67">
        <f>IFERROR(Y230*I230,"0")</f>
        <v>1641.7439999999999</v>
      </c>
      <c r="BO230" s="67">
        <f>IFERROR(X230/J230,"0")</f>
        <v>3.7142857142857144</v>
      </c>
      <c r="BP230" s="67">
        <f>IFERROR(Y230/J230,"0")</f>
        <v>3.7142857142857144</v>
      </c>
    </row>
    <row r="231" spans="1:68" x14ac:dyDescent="0.2">
      <c r="A231" s="277"/>
      <c r="B231" s="278"/>
      <c r="C231" s="278"/>
      <c r="D231" s="278"/>
      <c r="E231" s="278"/>
      <c r="F231" s="278"/>
      <c r="G231" s="278"/>
      <c r="H231" s="278"/>
      <c r="I231" s="278"/>
      <c r="J231" s="278"/>
      <c r="K231" s="278"/>
      <c r="L231" s="278"/>
      <c r="M231" s="278"/>
      <c r="N231" s="278"/>
      <c r="O231" s="279"/>
      <c r="P231" s="280" t="s">
        <v>73</v>
      </c>
      <c r="Q231" s="275"/>
      <c r="R231" s="275"/>
      <c r="S231" s="275"/>
      <c r="T231" s="275"/>
      <c r="U231" s="275"/>
      <c r="V231" s="276"/>
      <c r="W231" s="37" t="s">
        <v>70</v>
      </c>
      <c r="X231" s="272">
        <f>IFERROR(SUM(X230:X230),"0")</f>
        <v>312</v>
      </c>
      <c r="Y231" s="272">
        <f>IFERROR(SUM(Y230:Y230),"0")</f>
        <v>312</v>
      </c>
      <c r="Z231" s="272">
        <f>IFERROR(IF(Z230="",0,Z230),"0")</f>
        <v>4.8360000000000003</v>
      </c>
      <c r="AA231" s="273"/>
      <c r="AB231" s="273"/>
      <c r="AC231" s="273"/>
    </row>
    <row r="232" spans="1:68" x14ac:dyDescent="0.2">
      <c r="A232" s="278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79"/>
      <c r="P232" s="280" t="s">
        <v>73</v>
      </c>
      <c r="Q232" s="275"/>
      <c r="R232" s="275"/>
      <c r="S232" s="275"/>
      <c r="T232" s="275"/>
      <c r="U232" s="275"/>
      <c r="V232" s="276"/>
      <c r="W232" s="37" t="s">
        <v>74</v>
      </c>
      <c r="X232" s="272">
        <f>IFERROR(SUMPRODUCT(X230:X230*H230:H230),"0")</f>
        <v>1560</v>
      </c>
      <c r="Y232" s="272">
        <f>IFERROR(SUMPRODUCT(Y230:Y230*H230:H230),"0")</f>
        <v>1560</v>
      </c>
      <c r="Z232" s="37"/>
      <c r="AA232" s="273"/>
      <c r="AB232" s="273"/>
      <c r="AC232" s="273"/>
    </row>
    <row r="233" spans="1:68" ht="27.75" hidden="1" customHeight="1" x14ac:dyDescent="0.2">
      <c r="A233" s="313" t="s">
        <v>318</v>
      </c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4"/>
      <c r="N233" s="314"/>
      <c r="O233" s="314"/>
      <c r="P233" s="314"/>
      <c r="Q233" s="314"/>
      <c r="R233" s="314"/>
      <c r="S233" s="314"/>
      <c r="T233" s="314"/>
      <c r="U233" s="314"/>
      <c r="V233" s="314"/>
      <c r="W233" s="314"/>
      <c r="X233" s="314"/>
      <c r="Y233" s="314"/>
      <c r="Z233" s="314"/>
      <c r="AA233" s="48"/>
      <c r="AB233" s="48"/>
      <c r="AC233" s="48"/>
    </row>
    <row r="234" spans="1:68" ht="16.5" hidden="1" customHeight="1" x14ac:dyDescent="0.25">
      <c r="A234" s="283" t="s">
        <v>319</v>
      </c>
      <c r="B234" s="278"/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  <c r="AA234" s="265"/>
      <c r="AB234" s="265"/>
      <c r="AC234" s="265"/>
    </row>
    <row r="235" spans="1:68" ht="14.25" hidden="1" customHeight="1" x14ac:dyDescent="0.25">
      <c r="A235" s="290" t="s">
        <v>320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4"/>
      <c r="AB235" s="264"/>
      <c r="AC235" s="264"/>
    </row>
    <row r="236" spans="1:68" ht="27" hidden="1" customHeight="1" x14ac:dyDescent="0.25">
      <c r="A236" s="54" t="s">
        <v>321</v>
      </c>
      <c r="B236" s="54" t="s">
        <v>322</v>
      </c>
      <c r="C236" s="31">
        <v>4301133004</v>
      </c>
      <c r="D236" s="284">
        <v>4607111039774</v>
      </c>
      <c r="E236" s="28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43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8"/>
      <c r="R236" s="288"/>
      <c r="S236" s="288"/>
      <c r="T236" s="289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77"/>
      <c r="B237" s="278"/>
      <c r="C237" s="278"/>
      <c r="D237" s="278"/>
      <c r="E237" s="278"/>
      <c r="F237" s="278"/>
      <c r="G237" s="278"/>
      <c r="H237" s="278"/>
      <c r="I237" s="278"/>
      <c r="J237" s="278"/>
      <c r="K237" s="278"/>
      <c r="L237" s="278"/>
      <c r="M237" s="278"/>
      <c r="N237" s="278"/>
      <c r="O237" s="279"/>
      <c r="P237" s="280" t="s">
        <v>73</v>
      </c>
      <c r="Q237" s="275"/>
      <c r="R237" s="275"/>
      <c r="S237" s="275"/>
      <c r="T237" s="275"/>
      <c r="U237" s="275"/>
      <c r="V237" s="276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78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79"/>
      <c r="P238" s="280" t="s">
        <v>73</v>
      </c>
      <c r="Q238" s="275"/>
      <c r="R238" s="275"/>
      <c r="S238" s="275"/>
      <c r="T238" s="275"/>
      <c r="U238" s="275"/>
      <c r="V238" s="276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90" t="s">
        <v>123</v>
      </c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  <c r="AA239" s="264"/>
      <c r="AB239" s="264"/>
      <c r="AC239" s="264"/>
    </row>
    <row r="240" spans="1:68" ht="37.5" hidden="1" customHeight="1" x14ac:dyDescent="0.25">
      <c r="A240" s="54" t="s">
        <v>324</v>
      </c>
      <c r="B240" s="54" t="s">
        <v>325</v>
      </c>
      <c r="C240" s="31">
        <v>4301135400</v>
      </c>
      <c r="D240" s="284">
        <v>4607111039361</v>
      </c>
      <c r="E240" s="28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85</v>
      </c>
      <c r="M240" s="33" t="s">
        <v>69</v>
      </c>
      <c r="N240" s="33"/>
      <c r="O240" s="32">
        <v>180</v>
      </c>
      <c r="P240" s="41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8"/>
      <c r="R240" s="288"/>
      <c r="S240" s="288"/>
      <c r="T240" s="289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86</v>
      </c>
      <c r="AK240" s="71">
        <v>14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77"/>
      <c r="B241" s="278"/>
      <c r="C241" s="278"/>
      <c r="D241" s="278"/>
      <c r="E241" s="278"/>
      <c r="F241" s="278"/>
      <c r="G241" s="278"/>
      <c r="H241" s="278"/>
      <c r="I241" s="278"/>
      <c r="J241" s="278"/>
      <c r="K241" s="278"/>
      <c r="L241" s="278"/>
      <c r="M241" s="278"/>
      <c r="N241" s="278"/>
      <c r="O241" s="279"/>
      <c r="P241" s="280" t="s">
        <v>73</v>
      </c>
      <c r="Q241" s="275"/>
      <c r="R241" s="275"/>
      <c r="S241" s="275"/>
      <c r="T241" s="275"/>
      <c r="U241" s="275"/>
      <c r="V241" s="276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78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79"/>
      <c r="P242" s="280" t="s">
        <v>73</v>
      </c>
      <c r="Q242" s="275"/>
      <c r="R242" s="275"/>
      <c r="S242" s="275"/>
      <c r="T242" s="275"/>
      <c r="U242" s="275"/>
      <c r="V242" s="276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13" t="s">
        <v>326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14"/>
      <c r="Y243" s="314"/>
      <c r="Z243" s="314"/>
      <c r="AA243" s="48"/>
      <c r="AB243" s="48"/>
      <c r="AC243" s="48"/>
    </row>
    <row r="244" spans="1:68" ht="16.5" hidden="1" customHeight="1" x14ac:dyDescent="0.25">
      <c r="A244" s="283" t="s">
        <v>326</v>
      </c>
      <c r="B244" s="278"/>
      <c r="C244" s="278"/>
      <c r="D244" s="278"/>
      <c r="E244" s="278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65"/>
      <c r="AB244" s="265"/>
      <c r="AC244" s="265"/>
    </row>
    <row r="245" spans="1:68" ht="14.25" hidden="1" customHeight="1" x14ac:dyDescent="0.25">
      <c r="A245" s="290" t="s">
        <v>64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4"/>
      <c r="AB245" s="264"/>
      <c r="AC245" s="264"/>
    </row>
    <row r="246" spans="1:68" ht="27" hidden="1" customHeight="1" x14ac:dyDescent="0.25">
      <c r="A246" s="54" t="s">
        <v>327</v>
      </c>
      <c r="B246" s="54" t="s">
        <v>328</v>
      </c>
      <c r="C246" s="31">
        <v>4301071014</v>
      </c>
      <c r="D246" s="284">
        <v>4640242181264</v>
      </c>
      <c r="E246" s="28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8"/>
      <c r="R246" s="288"/>
      <c r="S246" s="288"/>
      <c r="T246" s="289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4301071021</v>
      </c>
      <c r="D247" s="284">
        <v>4640242181325</v>
      </c>
      <c r="E247" s="28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8"/>
      <c r="R247" s="288"/>
      <c r="S247" s="288"/>
      <c r="T247" s="289"/>
      <c r="U247" s="34"/>
      <c r="V247" s="34"/>
      <c r="W247" s="35" t="s">
        <v>70</v>
      </c>
      <c r="X247" s="270">
        <v>48</v>
      </c>
      <c r="Y247" s="271">
        <f>IFERROR(IF(X247="","",X247),"")</f>
        <v>48</v>
      </c>
      <c r="Z247" s="36">
        <f>IFERROR(IF(X247="","",X247*0.0155),"")</f>
        <v>0.74399999999999999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349.44</v>
      </c>
      <c r="BN247" s="67">
        <f>IFERROR(Y247*I247,"0")</f>
        <v>349.44</v>
      </c>
      <c r="BO247" s="67">
        <f>IFERROR(X247/J247,"0")</f>
        <v>0.5714285714285714</v>
      </c>
      <c r="BP247" s="67">
        <f>IFERROR(Y247/J247,"0")</f>
        <v>0.5714285714285714</v>
      </c>
    </row>
    <row r="248" spans="1:68" ht="27" hidden="1" customHeight="1" x14ac:dyDescent="0.25">
      <c r="A248" s="54" t="s">
        <v>332</v>
      </c>
      <c r="B248" s="54" t="s">
        <v>333</v>
      </c>
      <c r="C248" s="31">
        <v>4301070993</v>
      </c>
      <c r="D248" s="284">
        <v>4640242180670</v>
      </c>
      <c r="E248" s="28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85</v>
      </c>
      <c r="M248" s="33" t="s">
        <v>69</v>
      </c>
      <c r="N248" s="33"/>
      <c r="O248" s="32">
        <v>180</v>
      </c>
      <c r="P248" s="36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8"/>
      <c r="R248" s="288"/>
      <c r="S248" s="288"/>
      <c r="T248" s="289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86</v>
      </c>
      <c r="AK248" s="71">
        <v>12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77"/>
      <c r="B249" s="278"/>
      <c r="C249" s="278"/>
      <c r="D249" s="278"/>
      <c r="E249" s="278"/>
      <c r="F249" s="278"/>
      <c r="G249" s="278"/>
      <c r="H249" s="278"/>
      <c r="I249" s="278"/>
      <c r="J249" s="278"/>
      <c r="K249" s="278"/>
      <c r="L249" s="278"/>
      <c r="M249" s="278"/>
      <c r="N249" s="278"/>
      <c r="O249" s="279"/>
      <c r="P249" s="280" t="s">
        <v>73</v>
      </c>
      <c r="Q249" s="275"/>
      <c r="R249" s="275"/>
      <c r="S249" s="275"/>
      <c r="T249" s="275"/>
      <c r="U249" s="275"/>
      <c r="V249" s="276"/>
      <c r="W249" s="37" t="s">
        <v>70</v>
      </c>
      <c r="X249" s="272">
        <f>IFERROR(SUM(X246:X248),"0")</f>
        <v>48</v>
      </c>
      <c r="Y249" s="272">
        <f>IFERROR(SUM(Y246:Y248),"0")</f>
        <v>48</v>
      </c>
      <c r="Z249" s="272">
        <f>IFERROR(IF(Z246="",0,Z246),"0")+IFERROR(IF(Z247="",0,Z247),"0")+IFERROR(IF(Z248="",0,Z248),"0")</f>
        <v>0.74399999999999999</v>
      </c>
      <c r="AA249" s="273"/>
      <c r="AB249" s="273"/>
      <c r="AC249" s="273"/>
    </row>
    <row r="250" spans="1:68" x14ac:dyDescent="0.2">
      <c r="A250" s="278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79"/>
      <c r="P250" s="280" t="s">
        <v>73</v>
      </c>
      <c r="Q250" s="275"/>
      <c r="R250" s="275"/>
      <c r="S250" s="275"/>
      <c r="T250" s="275"/>
      <c r="U250" s="275"/>
      <c r="V250" s="276"/>
      <c r="W250" s="37" t="s">
        <v>74</v>
      </c>
      <c r="X250" s="272">
        <f>IFERROR(SUMPRODUCT(X246:X248*H246:H248),"0")</f>
        <v>336</v>
      </c>
      <c r="Y250" s="272">
        <f>IFERROR(SUMPRODUCT(Y246:Y248*H246:H248),"0")</f>
        <v>336</v>
      </c>
      <c r="Z250" s="37"/>
      <c r="AA250" s="273"/>
      <c r="AB250" s="273"/>
      <c r="AC250" s="273"/>
    </row>
    <row r="251" spans="1:68" ht="14.25" hidden="1" customHeight="1" x14ac:dyDescent="0.25">
      <c r="A251" s="290" t="s">
        <v>77</v>
      </c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64"/>
      <c r="AB251" s="264"/>
      <c r="AC251" s="264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84">
        <v>4640242180397</v>
      </c>
      <c r="E252" s="28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45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8"/>
      <c r="R252" s="288"/>
      <c r="S252" s="288"/>
      <c r="T252" s="289"/>
      <c r="U252" s="34"/>
      <c r="V252" s="34"/>
      <c r="W252" s="35" t="s">
        <v>70</v>
      </c>
      <c r="X252" s="270">
        <v>84</v>
      </c>
      <c r="Y252" s="271">
        <f>IFERROR(IF(X252="","",X252),"")</f>
        <v>84</v>
      </c>
      <c r="Z252" s="36">
        <f>IFERROR(IF(X252="","",X252*0.0155),"")</f>
        <v>1.302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525.84</v>
      </c>
      <c r="BN252" s="67">
        <f>IFERROR(Y252*I252,"0")</f>
        <v>525.84</v>
      </c>
      <c r="BO252" s="67">
        <f>IFERROR(X252/J252,"0")</f>
        <v>1</v>
      </c>
      <c r="BP252" s="67">
        <f>IFERROR(Y252/J252,"0")</f>
        <v>1</v>
      </c>
    </row>
    <row r="253" spans="1:68" ht="27" hidden="1" customHeight="1" x14ac:dyDescent="0.25">
      <c r="A253" s="54" t="s">
        <v>338</v>
      </c>
      <c r="B253" s="54" t="s">
        <v>339</v>
      </c>
      <c r="C253" s="31">
        <v>4301132104</v>
      </c>
      <c r="D253" s="284">
        <v>4640242181219</v>
      </c>
      <c r="E253" s="28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136</v>
      </c>
      <c r="L253" s="32" t="s">
        <v>85</v>
      </c>
      <c r="M253" s="33" t="s">
        <v>69</v>
      </c>
      <c r="N253" s="33"/>
      <c r="O253" s="32">
        <v>180</v>
      </c>
      <c r="P253" s="32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8"/>
      <c r="R253" s="288"/>
      <c r="S253" s="288"/>
      <c r="T253" s="289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86</v>
      </c>
      <c r="AK253" s="71">
        <v>18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77"/>
      <c r="B254" s="278"/>
      <c r="C254" s="278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9"/>
      <c r="P254" s="280" t="s">
        <v>73</v>
      </c>
      <c r="Q254" s="275"/>
      <c r="R254" s="275"/>
      <c r="S254" s="275"/>
      <c r="T254" s="275"/>
      <c r="U254" s="275"/>
      <c r="V254" s="276"/>
      <c r="W254" s="37" t="s">
        <v>70</v>
      </c>
      <c r="X254" s="272">
        <f>IFERROR(SUM(X252:X253),"0")</f>
        <v>84</v>
      </c>
      <c r="Y254" s="272">
        <f>IFERROR(SUM(Y252:Y253),"0")</f>
        <v>84</v>
      </c>
      <c r="Z254" s="272">
        <f>IFERROR(IF(Z252="",0,Z252),"0")+IFERROR(IF(Z253="",0,Z253),"0")</f>
        <v>1.302</v>
      </c>
      <c r="AA254" s="273"/>
      <c r="AB254" s="273"/>
      <c r="AC254" s="273"/>
    </row>
    <row r="255" spans="1:68" x14ac:dyDescent="0.2">
      <c r="A255" s="278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79"/>
      <c r="P255" s="280" t="s">
        <v>73</v>
      </c>
      <c r="Q255" s="275"/>
      <c r="R255" s="275"/>
      <c r="S255" s="275"/>
      <c r="T255" s="275"/>
      <c r="U255" s="275"/>
      <c r="V255" s="276"/>
      <c r="W255" s="37" t="s">
        <v>74</v>
      </c>
      <c r="X255" s="272">
        <f>IFERROR(SUMPRODUCT(X252:X253*H252:H253),"0")</f>
        <v>504</v>
      </c>
      <c r="Y255" s="272">
        <f>IFERROR(SUMPRODUCT(Y252:Y253*H252:H253),"0")</f>
        <v>504</v>
      </c>
      <c r="Z255" s="37"/>
      <c r="AA255" s="273"/>
      <c r="AB255" s="273"/>
      <c r="AC255" s="273"/>
    </row>
    <row r="256" spans="1:68" ht="14.25" hidden="1" customHeight="1" x14ac:dyDescent="0.25">
      <c r="A256" s="290" t="s">
        <v>117</v>
      </c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64"/>
      <c r="AB256" s="264"/>
      <c r="AC256" s="264"/>
    </row>
    <row r="257" spans="1:68" ht="27" hidden="1" customHeight="1" x14ac:dyDescent="0.25">
      <c r="A257" s="54" t="s">
        <v>340</v>
      </c>
      <c r="B257" s="54" t="s">
        <v>341</v>
      </c>
      <c r="C257" s="31">
        <v>4301136051</v>
      </c>
      <c r="D257" s="284">
        <v>4640242180304</v>
      </c>
      <c r="E257" s="28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35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8"/>
      <c r="R257" s="288"/>
      <c r="S257" s="288"/>
      <c r="T257" s="289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84">
        <v>4640242180236</v>
      </c>
      <c r="E258" s="28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40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8"/>
      <c r="R258" s="288"/>
      <c r="S258" s="288"/>
      <c r="T258" s="289"/>
      <c r="U258" s="34"/>
      <c r="V258" s="34"/>
      <c r="W258" s="35" t="s">
        <v>70</v>
      </c>
      <c r="X258" s="270">
        <v>240</v>
      </c>
      <c r="Y258" s="271">
        <f>IFERROR(IF(X258="","",X258),"")</f>
        <v>240</v>
      </c>
      <c r="Z258" s="36">
        <f>IFERROR(IF(X258="","",X258*0.0155),"")</f>
        <v>3.7199999999999998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1256.4000000000001</v>
      </c>
      <c r="BN258" s="67">
        <f>IFERROR(Y258*I258,"0")</f>
        <v>1256.4000000000001</v>
      </c>
      <c r="BO258" s="67">
        <f>IFERROR(X258/J258,"0")</f>
        <v>2.8571428571428572</v>
      </c>
      <c r="BP258" s="67">
        <f>IFERROR(Y258/J258,"0")</f>
        <v>2.8571428571428572</v>
      </c>
    </row>
    <row r="259" spans="1:68" ht="27" hidden="1" customHeight="1" x14ac:dyDescent="0.25">
      <c r="A259" s="54" t="s">
        <v>345</v>
      </c>
      <c r="B259" s="54" t="s">
        <v>346</v>
      </c>
      <c r="C259" s="31">
        <v>4301136052</v>
      </c>
      <c r="D259" s="284">
        <v>4640242180410</v>
      </c>
      <c r="E259" s="28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41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8"/>
      <c r="R259" s="288"/>
      <c r="S259" s="288"/>
      <c r="T259" s="289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77"/>
      <c r="B260" s="278"/>
      <c r="C260" s="278"/>
      <c r="D260" s="278"/>
      <c r="E260" s="278"/>
      <c r="F260" s="278"/>
      <c r="G260" s="278"/>
      <c r="H260" s="278"/>
      <c r="I260" s="278"/>
      <c r="J260" s="278"/>
      <c r="K260" s="278"/>
      <c r="L260" s="278"/>
      <c r="M260" s="278"/>
      <c r="N260" s="278"/>
      <c r="O260" s="279"/>
      <c r="P260" s="280" t="s">
        <v>73</v>
      </c>
      <c r="Q260" s="275"/>
      <c r="R260" s="275"/>
      <c r="S260" s="275"/>
      <c r="T260" s="275"/>
      <c r="U260" s="275"/>
      <c r="V260" s="276"/>
      <c r="W260" s="37" t="s">
        <v>70</v>
      </c>
      <c r="X260" s="272">
        <f>IFERROR(SUM(X257:X259),"0")</f>
        <v>240</v>
      </c>
      <c r="Y260" s="272">
        <f>IFERROR(SUM(Y257:Y259),"0")</f>
        <v>240</v>
      </c>
      <c r="Z260" s="272">
        <f>IFERROR(IF(Z257="",0,Z257),"0")+IFERROR(IF(Z258="",0,Z258),"0")+IFERROR(IF(Z259="",0,Z259),"0")</f>
        <v>3.7199999999999998</v>
      </c>
      <c r="AA260" s="273"/>
      <c r="AB260" s="273"/>
      <c r="AC260" s="273"/>
    </row>
    <row r="261" spans="1:68" x14ac:dyDescent="0.2">
      <c r="A261" s="278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9"/>
      <c r="P261" s="280" t="s">
        <v>73</v>
      </c>
      <c r="Q261" s="275"/>
      <c r="R261" s="275"/>
      <c r="S261" s="275"/>
      <c r="T261" s="275"/>
      <c r="U261" s="275"/>
      <c r="V261" s="276"/>
      <c r="W261" s="37" t="s">
        <v>74</v>
      </c>
      <c r="X261" s="272">
        <f>IFERROR(SUMPRODUCT(X257:X259*H257:H259),"0")</f>
        <v>1200</v>
      </c>
      <c r="Y261" s="272">
        <f>IFERROR(SUMPRODUCT(Y257:Y259*H257:H259),"0")</f>
        <v>1200</v>
      </c>
      <c r="Z261" s="37"/>
      <c r="AA261" s="273"/>
      <c r="AB261" s="273"/>
      <c r="AC261" s="273"/>
    </row>
    <row r="262" spans="1:68" ht="14.25" hidden="1" customHeight="1" x14ac:dyDescent="0.25">
      <c r="A262" s="290" t="s">
        <v>123</v>
      </c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  <c r="AA262" s="264"/>
      <c r="AB262" s="264"/>
      <c r="AC262" s="264"/>
    </row>
    <row r="263" spans="1:68" ht="37.5" hidden="1" customHeight="1" x14ac:dyDescent="0.25">
      <c r="A263" s="54" t="s">
        <v>347</v>
      </c>
      <c r="B263" s="54" t="s">
        <v>348</v>
      </c>
      <c r="C263" s="31">
        <v>4301135504</v>
      </c>
      <c r="D263" s="284">
        <v>4640242181554</v>
      </c>
      <c r="E263" s="28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85</v>
      </c>
      <c r="M263" s="33" t="s">
        <v>69</v>
      </c>
      <c r="N263" s="33"/>
      <c r="O263" s="32">
        <v>180</v>
      </c>
      <c r="P263" s="30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8"/>
      <c r="R263" s="288"/>
      <c r="S263" s="288"/>
      <c r="T263" s="289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86</v>
      </c>
      <c r="AK263" s="71">
        <v>14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84">
        <v>4640242181561</v>
      </c>
      <c r="E264" s="28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9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8"/>
      <c r="R264" s="288"/>
      <c r="S264" s="288"/>
      <c r="T264" s="289"/>
      <c r="U264" s="34"/>
      <c r="V264" s="34"/>
      <c r="W264" s="35" t="s">
        <v>70</v>
      </c>
      <c r="X264" s="270">
        <v>14</v>
      </c>
      <c r="Y264" s="271">
        <f t="shared" si="12"/>
        <v>14</v>
      </c>
      <c r="Z264" s="36">
        <f>IFERROR(IF(X264="","",X264*0.00936),"")</f>
        <v>0.13103999999999999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54.488</v>
      </c>
      <c r="BN264" s="67">
        <f t="shared" si="14"/>
        <v>54.488</v>
      </c>
      <c r="BO264" s="67">
        <f t="shared" si="15"/>
        <v>0.1111111111111111</v>
      </c>
      <c r="BP264" s="67">
        <f t="shared" si="16"/>
        <v>0.1111111111111111</v>
      </c>
    </row>
    <row r="265" spans="1:68" ht="27" customHeight="1" x14ac:dyDescent="0.25">
      <c r="A265" s="54" t="s">
        <v>353</v>
      </c>
      <c r="B265" s="54" t="s">
        <v>354</v>
      </c>
      <c r="C265" s="31">
        <v>4301135374</v>
      </c>
      <c r="D265" s="284">
        <v>4640242181424</v>
      </c>
      <c r="E265" s="28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3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8"/>
      <c r="R265" s="288"/>
      <c r="S265" s="288"/>
      <c r="T265" s="289"/>
      <c r="U265" s="34"/>
      <c r="V265" s="34"/>
      <c r="W265" s="35" t="s">
        <v>70</v>
      </c>
      <c r="X265" s="270">
        <v>24</v>
      </c>
      <c r="Y265" s="271">
        <f t="shared" si="12"/>
        <v>24</v>
      </c>
      <c r="Z265" s="36">
        <f>IFERROR(IF(X265="","",X265*0.0155),"")</f>
        <v>0.372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137.64000000000001</v>
      </c>
      <c r="BN265" s="67">
        <f t="shared" si="14"/>
        <v>137.64000000000001</v>
      </c>
      <c r="BO265" s="67">
        <f t="shared" si="15"/>
        <v>0.2857142857142857</v>
      </c>
      <c r="BP265" s="67">
        <f t="shared" si="16"/>
        <v>0.2857142857142857</v>
      </c>
    </row>
    <row r="266" spans="1:68" ht="27" hidden="1" customHeight="1" x14ac:dyDescent="0.25">
      <c r="A266" s="54" t="s">
        <v>355</v>
      </c>
      <c r="B266" s="54" t="s">
        <v>356</v>
      </c>
      <c r="C266" s="31">
        <v>4301135405</v>
      </c>
      <c r="D266" s="284">
        <v>4640242181523</v>
      </c>
      <c r="E266" s="28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42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8"/>
      <c r="R266" s="288"/>
      <c r="S266" s="288"/>
      <c r="T266" s="289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 t="shared" ref="Z266:Z271" si="17">IFERROR(IF(X266="","",X266*0.00936),"")</f>
        <v>0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hidden="1" customHeight="1" x14ac:dyDescent="0.25">
      <c r="A267" s="54" t="s">
        <v>357</v>
      </c>
      <c r="B267" s="54" t="s">
        <v>358</v>
      </c>
      <c r="C267" s="31">
        <v>4301135375</v>
      </c>
      <c r="D267" s="284">
        <v>4640242181486</v>
      </c>
      <c r="E267" s="28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126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8"/>
      <c r="R267" s="288"/>
      <c r="S267" s="288"/>
      <c r="T267" s="289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349</v>
      </c>
      <c r="AG267" s="67"/>
      <c r="AJ267" s="71" t="s">
        <v>127</v>
      </c>
      <c r="AK267" s="71">
        <v>126</v>
      </c>
      <c r="BB267" s="251" t="s">
        <v>82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4301135402</v>
      </c>
      <c r="D268" s="284">
        <v>4640242181493</v>
      </c>
      <c r="E268" s="28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85</v>
      </c>
      <c r="M268" s="33" t="s">
        <v>69</v>
      </c>
      <c r="N268" s="33"/>
      <c r="O268" s="32">
        <v>180</v>
      </c>
      <c r="P268" s="42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8"/>
      <c r="R268" s="288"/>
      <c r="S268" s="288"/>
      <c r="T268" s="289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86</v>
      </c>
      <c r="AK268" s="71">
        <v>14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361</v>
      </c>
      <c r="B269" s="54" t="s">
        <v>362</v>
      </c>
      <c r="C269" s="31">
        <v>4301135403</v>
      </c>
      <c r="D269" s="284">
        <v>4640242181509</v>
      </c>
      <c r="E269" s="28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85</v>
      </c>
      <c r="M269" s="33" t="s">
        <v>69</v>
      </c>
      <c r="N269" s="33"/>
      <c r="O269" s="32">
        <v>180</v>
      </c>
      <c r="P269" s="39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8"/>
      <c r="R269" s="288"/>
      <c r="S269" s="288"/>
      <c r="T269" s="289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86</v>
      </c>
      <c r="AK269" s="71">
        <v>14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4301135304</v>
      </c>
      <c r="D270" s="284">
        <v>4640242181240</v>
      </c>
      <c r="E270" s="28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85</v>
      </c>
      <c r="M270" s="33" t="s">
        <v>69</v>
      </c>
      <c r="N270" s="33"/>
      <c r="O270" s="32">
        <v>180</v>
      </c>
      <c r="P270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8"/>
      <c r="R270" s="288"/>
      <c r="S270" s="288"/>
      <c r="T270" s="289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86</v>
      </c>
      <c r="AK270" s="71">
        <v>14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4301135610</v>
      </c>
      <c r="D271" s="284">
        <v>4640242181318</v>
      </c>
      <c r="E271" s="28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42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8"/>
      <c r="R271" s="288"/>
      <c r="S271" s="288"/>
      <c r="T271" s="289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86</v>
      </c>
      <c r="AK271" s="71">
        <v>14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367</v>
      </c>
      <c r="B272" s="54" t="s">
        <v>368</v>
      </c>
      <c r="C272" s="31">
        <v>4301135306</v>
      </c>
      <c r="D272" s="284">
        <v>4640242181387</v>
      </c>
      <c r="E272" s="28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136</v>
      </c>
      <c r="L272" s="32" t="s">
        <v>85</v>
      </c>
      <c r="M272" s="33" t="s">
        <v>69</v>
      </c>
      <c r="N272" s="33"/>
      <c r="O272" s="32">
        <v>180</v>
      </c>
      <c r="P272" s="42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8"/>
      <c r="R272" s="288"/>
      <c r="S272" s="288"/>
      <c r="T272" s="289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86</v>
      </c>
      <c r="AK272" s="71">
        <v>18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77"/>
      <c r="B273" s="278"/>
      <c r="C273" s="278"/>
      <c r="D273" s="278"/>
      <c r="E273" s="278"/>
      <c r="F273" s="278"/>
      <c r="G273" s="278"/>
      <c r="H273" s="278"/>
      <c r="I273" s="278"/>
      <c r="J273" s="278"/>
      <c r="K273" s="278"/>
      <c r="L273" s="278"/>
      <c r="M273" s="278"/>
      <c r="N273" s="278"/>
      <c r="O273" s="279"/>
      <c r="P273" s="280" t="s">
        <v>73</v>
      </c>
      <c r="Q273" s="275"/>
      <c r="R273" s="275"/>
      <c r="S273" s="275"/>
      <c r="T273" s="275"/>
      <c r="U273" s="275"/>
      <c r="V273" s="276"/>
      <c r="W273" s="37" t="s">
        <v>70</v>
      </c>
      <c r="X273" s="272">
        <f>IFERROR(SUM(X263:X272),"0")</f>
        <v>38</v>
      </c>
      <c r="Y273" s="272">
        <f>IFERROR(SUM(Y263:Y272),"0")</f>
        <v>38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0.50303999999999993</v>
      </c>
      <c r="AA273" s="273"/>
      <c r="AB273" s="273"/>
      <c r="AC273" s="273"/>
    </row>
    <row r="274" spans="1:32" x14ac:dyDescent="0.2">
      <c r="A274" s="278"/>
      <c r="B274" s="278"/>
      <c r="C274" s="278"/>
      <c r="D274" s="278"/>
      <c r="E274" s="278"/>
      <c r="F274" s="278"/>
      <c r="G274" s="278"/>
      <c r="H274" s="278"/>
      <c r="I274" s="278"/>
      <c r="J274" s="278"/>
      <c r="K274" s="278"/>
      <c r="L274" s="278"/>
      <c r="M274" s="278"/>
      <c r="N274" s="278"/>
      <c r="O274" s="279"/>
      <c r="P274" s="280" t="s">
        <v>73</v>
      </c>
      <c r="Q274" s="275"/>
      <c r="R274" s="275"/>
      <c r="S274" s="275"/>
      <c r="T274" s="275"/>
      <c r="U274" s="275"/>
      <c r="V274" s="276"/>
      <c r="W274" s="37" t="s">
        <v>74</v>
      </c>
      <c r="X274" s="272">
        <f>IFERROR(SUMPRODUCT(X263:X272*H263:H272),"0")</f>
        <v>183.8</v>
      </c>
      <c r="Y274" s="272">
        <f>IFERROR(SUMPRODUCT(Y263:Y272*H263:H272),"0")</f>
        <v>183.8</v>
      </c>
      <c r="Z274" s="37"/>
      <c r="AA274" s="273"/>
      <c r="AB274" s="273"/>
      <c r="AC274" s="273"/>
    </row>
    <row r="275" spans="1:32" ht="15" customHeight="1" x14ac:dyDescent="0.2">
      <c r="A275" s="389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376"/>
      <c r="P275" s="374" t="s">
        <v>369</v>
      </c>
      <c r="Q275" s="362"/>
      <c r="R275" s="362"/>
      <c r="S275" s="362"/>
      <c r="T275" s="362"/>
      <c r="U275" s="362"/>
      <c r="V275" s="312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12807.2</v>
      </c>
      <c r="Y275" s="272">
        <f>IFERROR(Y24+Y32+Y39+Y47+Y52+Y56+Y61+Y67+Y73+Y78+Y84+Y94+Y100+Y111+Y115+Y119+Y125+Y131+Y137+Y142+Y147+Y152+Y157+Y164+Y172+Y176+Y182+Y189+Y198+Y203+Y208+Y214+Y220+Y226+Y232+Y238+Y242+Y250+Y255+Y261+Y274,"0")</f>
        <v>12807.2</v>
      </c>
      <c r="Z275" s="37"/>
      <c r="AA275" s="273"/>
      <c r="AB275" s="273"/>
      <c r="AC275" s="273"/>
    </row>
    <row r="276" spans="1:32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376"/>
      <c r="P276" s="374" t="s">
        <v>370</v>
      </c>
      <c r="Q276" s="362"/>
      <c r="R276" s="362"/>
      <c r="S276" s="362"/>
      <c r="T276" s="362"/>
      <c r="U276" s="362"/>
      <c r="V276" s="312"/>
      <c r="W276" s="37" t="s">
        <v>74</v>
      </c>
      <c r="X276" s="272">
        <f>IFERROR(SUM(BM22:BM272),"0")</f>
        <v>13931.975199999997</v>
      </c>
      <c r="Y276" s="272">
        <f>IFERROR(SUM(BN22:BN272),"0")</f>
        <v>13931.975199999997</v>
      </c>
      <c r="Z276" s="37"/>
      <c r="AA276" s="273"/>
      <c r="AB276" s="273"/>
      <c r="AC276" s="273"/>
    </row>
    <row r="277" spans="1:32" x14ac:dyDescent="0.2">
      <c r="A277" s="278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76"/>
      <c r="P277" s="374" t="s">
        <v>371</v>
      </c>
      <c r="Q277" s="362"/>
      <c r="R277" s="362"/>
      <c r="S277" s="362"/>
      <c r="T277" s="362"/>
      <c r="U277" s="362"/>
      <c r="V277" s="312"/>
      <c r="W277" s="37" t="s">
        <v>372</v>
      </c>
      <c r="X277" s="38">
        <f>ROUNDUP(SUM(BO22:BO272),0)</f>
        <v>33</v>
      </c>
      <c r="Y277" s="38">
        <f>ROUNDUP(SUM(BP22:BP272),0)</f>
        <v>33</v>
      </c>
      <c r="Z277" s="37"/>
      <c r="AA277" s="273"/>
      <c r="AB277" s="273"/>
      <c r="AC277" s="273"/>
    </row>
    <row r="278" spans="1:32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76"/>
      <c r="P278" s="374" t="s">
        <v>373</v>
      </c>
      <c r="Q278" s="362"/>
      <c r="R278" s="362"/>
      <c r="S278" s="362"/>
      <c r="T278" s="362"/>
      <c r="U278" s="362"/>
      <c r="V278" s="312"/>
      <c r="W278" s="37" t="s">
        <v>74</v>
      </c>
      <c r="X278" s="272">
        <f>GrossWeightTotal+PalletQtyTotal*25</f>
        <v>14756.975199999997</v>
      </c>
      <c r="Y278" s="272">
        <f>GrossWeightTotalR+PalletQtyTotalR*25</f>
        <v>14756.975199999997</v>
      </c>
      <c r="Z278" s="37"/>
      <c r="AA278" s="273"/>
      <c r="AB278" s="273"/>
      <c r="AC278" s="273"/>
    </row>
    <row r="279" spans="1:32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76"/>
      <c r="P279" s="374" t="s">
        <v>374</v>
      </c>
      <c r="Q279" s="362"/>
      <c r="R279" s="362"/>
      <c r="S279" s="362"/>
      <c r="T279" s="362"/>
      <c r="U279" s="362"/>
      <c r="V279" s="312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2866</v>
      </c>
      <c r="Y279" s="272">
        <f>IFERROR(Y23+Y31+Y38+Y46+Y51+Y55+Y60+Y66+Y72+Y77+Y83+Y93+Y99+Y110+Y114+Y118+Y124+Y130+Y136+Y141+Y146+Y151+Y156+Y163+Y171+Y175+Y181+Y188+Y197+Y202+Y207+Y213+Y219+Y225+Y231+Y237+Y241+Y249+Y254+Y260+Y273,"0")</f>
        <v>2866</v>
      </c>
      <c r="Z279" s="37"/>
      <c r="AA279" s="273"/>
      <c r="AB279" s="273"/>
      <c r="AC279" s="273"/>
    </row>
    <row r="280" spans="1:32" ht="14.25" hidden="1" customHeight="1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76"/>
      <c r="P280" s="374" t="s">
        <v>375</v>
      </c>
      <c r="Q280" s="362"/>
      <c r="R280" s="362"/>
      <c r="S280" s="362"/>
      <c r="T280" s="362"/>
      <c r="U280" s="362"/>
      <c r="V280" s="312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41.551399999999994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281" t="s">
        <v>75</v>
      </c>
      <c r="D282" s="326"/>
      <c r="E282" s="326"/>
      <c r="F282" s="326"/>
      <c r="G282" s="326"/>
      <c r="H282" s="326"/>
      <c r="I282" s="326"/>
      <c r="J282" s="326"/>
      <c r="K282" s="326"/>
      <c r="L282" s="326"/>
      <c r="M282" s="326"/>
      <c r="N282" s="326"/>
      <c r="O282" s="326"/>
      <c r="P282" s="326"/>
      <c r="Q282" s="326"/>
      <c r="R282" s="326"/>
      <c r="S282" s="326"/>
      <c r="T282" s="327"/>
      <c r="U282" s="262" t="s">
        <v>232</v>
      </c>
      <c r="V282" s="262" t="s">
        <v>240</v>
      </c>
      <c r="W282" s="281" t="s">
        <v>259</v>
      </c>
      <c r="X282" s="326"/>
      <c r="Y282" s="326"/>
      <c r="Z282" s="326"/>
      <c r="AA282" s="327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96" t="s">
        <v>378</v>
      </c>
      <c r="B283" s="281" t="s">
        <v>63</v>
      </c>
      <c r="C283" s="281" t="s">
        <v>76</v>
      </c>
      <c r="D283" s="281" t="s">
        <v>89</v>
      </c>
      <c r="E283" s="281" t="s">
        <v>99</v>
      </c>
      <c r="F283" s="281" t="s">
        <v>110</v>
      </c>
      <c r="G283" s="281" t="s">
        <v>133</v>
      </c>
      <c r="H283" s="281" t="s">
        <v>140</v>
      </c>
      <c r="I283" s="281" t="s">
        <v>144</v>
      </c>
      <c r="J283" s="281" t="s">
        <v>152</v>
      </c>
      <c r="K283" s="281" t="s">
        <v>167</v>
      </c>
      <c r="L283" s="281" t="s">
        <v>173</v>
      </c>
      <c r="M283" s="281" t="s">
        <v>198</v>
      </c>
      <c r="N283" s="263"/>
      <c r="O283" s="281" t="s">
        <v>204</v>
      </c>
      <c r="P283" s="281" t="s">
        <v>211</v>
      </c>
      <c r="Q283" s="281" t="s">
        <v>216</v>
      </c>
      <c r="R283" s="281" t="s">
        <v>220</v>
      </c>
      <c r="S283" s="281" t="s">
        <v>223</v>
      </c>
      <c r="T283" s="281" t="s">
        <v>228</v>
      </c>
      <c r="U283" s="281" t="s">
        <v>233</v>
      </c>
      <c r="V283" s="281" t="s">
        <v>241</v>
      </c>
      <c r="W283" s="281" t="s">
        <v>260</v>
      </c>
      <c r="X283" s="281" t="s">
        <v>275</v>
      </c>
      <c r="Y283" s="281" t="s">
        <v>287</v>
      </c>
      <c r="Z283" s="281" t="s">
        <v>292</v>
      </c>
      <c r="AA283" s="281" t="s">
        <v>303</v>
      </c>
      <c r="AB283" s="281" t="s">
        <v>310</v>
      </c>
      <c r="AC283" s="281" t="s">
        <v>315</v>
      </c>
      <c r="AD283" s="281" t="s">
        <v>319</v>
      </c>
      <c r="AE283" s="281" t="s">
        <v>326</v>
      </c>
      <c r="AF283" s="263"/>
    </row>
    <row r="284" spans="1:32" ht="13.5" customHeight="1" thickBot="1" x14ac:dyDescent="0.25">
      <c r="A284" s="397"/>
      <c r="B284" s="282"/>
      <c r="C284" s="282"/>
      <c r="D284" s="282"/>
      <c r="E284" s="282"/>
      <c r="F284" s="282"/>
      <c r="G284" s="282"/>
      <c r="H284" s="282"/>
      <c r="I284" s="282"/>
      <c r="J284" s="282"/>
      <c r="K284" s="282"/>
      <c r="L284" s="282"/>
      <c r="M284" s="282"/>
      <c r="N284" s="263"/>
      <c r="O284" s="282"/>
      <c r="P284" s="282"/>
      <c r="Q284" s="282"/>
      <c r="R284" s="282"/>
      <c r="S284" s="282"/>
      <c r="T284" s="282"/>
      <c r="U284" s="282"/>
      <c r="V284" s="282"/>
      <c r="W284" s="282"/>
      <c r="X284" s="282"/>
      <c r="Y284" s="282"/>
      <c r="Z284" s="282"/>
      <c r="AA284" s="282"/>
      <c r="AB284" s="282"/>
      <c r="AC284" s="282"/>
      <c r="AD284" s="282"/>
      <c r="AE284" s="282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231</v>
      </c>
      <c r="D285" s="46">
        <f>IFERROR(X35*H35,"0")+IFERROR(X36*H36,"0")+IFERROR(X37*H37,"0")</f>
        <v>67.199999999999989</v>
      </c>
      <c r="E285" s="46">
        <f>IFERROR(X42*H42,"0")+IFERROR(X43*H43,"0")+IFERROR(X44*H44,"0")+IFERROR(X45*H45,"0")</f>
        <v>84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1080</v>
      </c>
      <c r="H285" s="46">
        <f>IFERROR(X76*H76,"0")</f>
        <v>151.20000000000002</v>
      </c>
      <c r="I285" s="46">
        <f>IFERROR(X81*H81,"0")+IFERROR(X82*H82,"0")</f>
        <v>806.40000000000009</v>
      </c>
      <c r="J285" s="46">
        <f>IFERROR(X87*H87,"0")+IFERROR(X88*H88,"0")+IFERROR(X89*H89,"0")+IFERROR(X90*H90,"0")+IFERROR(X91*H91,"0")+IFERROR(X92*H92,"0")</f>
        <v>623.28</v>
      </c>
      <c r="K285" s="46">
        <f>IFERROR(X97*H97,"0")+IFERROR(X98*H98,"0")</f>
        <v>100.8</v>
      </c>
      <c r="L285" s="46">
        <f>IFERROR(X103*H103,"0")+IFERROR(X104*H104,"0")+IFERROR(X105*H105,"0")+IFERROR(X106*H106,"0")+IFERROR(X107*H107,"0")+IFERROR(X108*H108,"0")+IFERROR(X109*H109,"0")+IFERROR(X113*H113,"0")+IFERROR(X117*H117,"0")</f>
        <v>2429.7600000000002</v>
      </c>
      <c r="M285" s="46">
        <f>IFERROR(X122*H122,"0")+IFERROR(X123*H123,"0")</f>
        <v>462</v>
      </c>
      <c r="N285" s="263"/>
      <c r="O285" s="46">
        <f>IFERROR(X128*H128,"0")+IFERROR(X129*H129,"0")</f>
        <v>126</v>
      </c>
      <c r="P285" s="46">
        <f>IFERROR(X134*H134,"0")+IFERROR(X135*H135,"0")</f>
        <v>100.8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70.56</v>
      </c>
      <c r="U285" s="46">
        <f>IFERROR(X161*H161,"0")+IFERROR(X162*H162,"0")</f>
        <v>1740</v>
      </c>
      <c r="V285" s="46">
        <f>IFERROR(X168*H168,"0")+IFERROR(X169*H169,"0")+IFERROR(X170*H170,"0")+IFERROR(X174*H174,"0")</f>
        <v>504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259.20000000000005</v>
      </c>
      <c r="Y285" s="46">
        <f>IFERROR(X201*H201,"0")</f>
        <v>120</v>
      </c>
      <c r="Z285" s="46">
        <f>IFERROR(X206*H206,"0")+IFERROR(X210*H210,"0")+IFERROR(X211*H211,"0")+IFERROR(X212*H212,"0")</f>
        <v>67.2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1560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2223.8000000000002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7639.2</v>
      </c>
      <c r="B288" s="60">
        <f>SUMPRODUCT(--(BB:BB="ПГП"),--(W:W="кор"),H:H,Y:Y)+SUMPRODUCT(--(BB:BB="ПГП"),--(W:W="кг"),Y:Y)</f>
        <v>5168.0000000000009</v>
      </c>
      <c r="C288" s="60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200,00"/>
        <filter val="1 560,00"/>
        <filter val="1 740,00"/>
        <filter val="100,80"/>
        <filter val="108,00"/>
        <filter val="12 807,20"/>
        <filter val="12,00"/>
        <filter val="120,00"/>
        <filter val="126,00"/>
        <filter val="13 931,98"/>
        <filter val="14 756,98"/>
        <filter val="14,00"/>
        <filter val="140,00"/>
        <filter val="151,20"/>
        <filter val="154,00"/>
        <filter val="168,00"/>
        <filter val="183,80"/>
        <filter val="2 392,80"/>
        <filter val="2 866,00"/>
        <filter val="210,00"/>
        <filter val="216,00"/>
        <filter val="224,00"/>
        <filter val="231,00"/>
        <filter val="24,00"/>
        <filter val="240,00"/>
        <filter val="259,20"/>
        <filter val="28,00"/>
        <filter val="312,00"/>
        <filter val="33"/>
        <filter val="336,00"/>
        <filter val="348,00"/>
        <filter val="36,00"/>
        <filter val="36,96"/>
        <filter val="38,00"/>
        <filter val="42,00"/>
        <filter val="462,00"/>
        <filter val="48,00"/>
        <filter val="504,00"/>
        <filter val="56,00"/>
        <filter val="623,28"/>
        <filter val="67,20"/>
        <filter val="70,00"/>
        <filter val="70,56"/>
        <filter val="806,40"/>
        <filter val="84,00"/>
        <filter val="98,00"/>
      </filters>
    </filterColumn>
    <filterColumn colId="29" showButton="0"/>
    <filterColumn colId="30" showButton="0"/>
  </autoFilter>
  <mergeCells count="497"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P141:V141"/>
    <mergeCell ref="P104:T104"/>
    <mergeCell ref="B17:B18"/>
    <mergeCell ref="A77:O78"/>
    <mergeCell ref="A34:Z34"/>
    <mergeCell ref="H9:I9"/>
    <mergeCell ref="D45:E45"/>
    <mergeCell ref="A49:Z49"/>
    <mergeCell ref="P24:V24"/>
    <mergeCell ref="P81:T81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A200:Z200"/>
    <mergeCell ref="L283:L284"/>
    <mergeCell ref="A171:O172"/>
    <mergeCell ref="D258:E258"/>
    <mergeCell ref="P207:V207"/>
    <mergeCell ref="D187:E187"/>
    <mergeCell ref="D174:E174"/>
    <mergeCell ref="P260:V260"/>
    <mergeCell ref="P155:T155"/>
    <mergeCell ref="P252:T252"/>
    <mergeCell ref="D253:E253"/>
    <mergeCell ref="P232:V232"/>
    <mergeCell ref="A149:Z149"/>
    <mergeCell ref="W17:W18"/>
    <mergeCell ref="V12:W12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D8:M8"/>
    <mergeCell ref="P44:T44"/>
    <mergeCell ref="D63:E63"/>
    <mergeCell ref="A38:O39"/>
    <mergeCell ref="P15:T16"/>
    <mergeCell ref="A86:Z86"/>
    <mergeCell ref="P39:V39"/>
    <mergeCell ref="V10:W10"/>
    <mergeCell ref="P145:T145"/>
    <mergeCell ref="A51:O52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P181:V181"/>
    <mergeCell ref="P110:V110"/>
    <mergeCell ref="A177:Z177"/>
    <mergeCell ref="D91:E91"/>
    <mergeCell ref="D162:E162"/>
    <mergeCell ref="P272:T272"/>
    <mergeCell ref="P210:T210"/>
    <mergeCell ref="P261:V261"/>
    <mergeCell ref="A144:Z144"/>
    <mergeCell ref="P273:V273"/>
    <mergeCell ref="A116:Z116"/>
    <mergeCell ref="A219:O220"/>
    <mergeCell ref="D257:E257"/>
    <mergeCell ref="P270:T270"/>
    <mergeCell ref="P271:T271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A110:O111"/>
    <mergeCell ref="P36:T36"/>
    <mergeCell ref="P107:T107"/>
    <mergeCell ref="D150:E150"/>
    <mergeCell ref="D44:E44"/>
    <mergeCell ref="D81:E81"/>
    <mergeCell ref="A188:O189"/>
    <mergeCell ref="D195:E195"/>
    <mergeCell ref="P170:T170"/>
    <mergeCell ref="A215:Z215"/>
    <mergeCell ref="P242:V242"/>
    <mergeCell ref="A241:O242"/>
    <mergeCell ref="P265:T265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50 X58:X59 X106 X109 X113 X117 X128 X134 X161 X174 X192:X196 X206 X217:X218 X224 X236 X246 X25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5 X54 X70:X71 X76 X81:X82 X87:X92 X97:X98 X103:X105 X107:X108 X122 X129 X135 X140 X145 X150 X155 X162 X168:X170 X180 X184:X187 X201 X210:X212 X230 X240 X247:X248 X252:X253 X257:X258 X263:X266 X268:X272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:X65 X123 X267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2025-10-27T11:35:59Z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