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10,25\23,10,25 ПОКОМ КИ Ташкент\"/>
    </mc:Choice>
  </mc:AlternateContent>
  <xr:revisionPtr revIDLastSave="0" documentId="13_ncr:1_{FA607D5E-4FD8-4680-9306-74233AC492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Z139" i="1" l="1"/>
  <c r="H9" i="1"/>
  <c r="A10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Y77" i="1"/>
  <c r="Z83" i="1"/>
  <c r="BP81" i="1"/>
  <c r="BN81" i="1"/>
  <c r="Z81" i="1"/>
  <c r="Z105" i="1"/>
  <c r="BP103" i="1"/>
  <c r="BN103" i="1"/>
  <c r="Z103" i="1"/>
  <c r="BP113" i="1"/>
  <c r="BN113" i="1"/>
  <c r="Z113" i="1"/>
  <c r="BP117" i="1"/>
  <c r="BN117" i="1"/>
  <c r="Z117" i="1"/>
  <c r="Y119" i="1"/>
  <c r="Y124" i="1"/>
  <c r="BP121" i="1"/>
  <c r="BN121" i="1"/>
  <c r="Z121" i="1"/>
  <c r="BP138" i="1"/>
  <c r="BN138" i="1"/>
  <c r="Z138" i="1"/>
  <c r="Y140" i="1"/>
  <c r="Y147" i="1"/>
  <c r="BP142" i="1"/>
  <c r="BN142" i="1"/>
  <c r="Z142" i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BP178" i="1"/>
  <c r="BN178" i="1"/>
  <c r="Z178" i="1"/>
  <c r="Y182" i="1"/>
  <c r="BP208" i="1"/>
  <c r="BN208" i="1"/>
  <c r="Z208" i="1"/>
  <c r="Z212" i="1" s="1"/>
  <c r="Y213" i="1"/>
  <c r="Y222" i="1"/>
  <c r="BP215" i="1"/>
  <c r="BN215" i="1"/>
  <c r="Z215" i="1"/>
  <c r="Y221" i="1"/>
  <c r="BP219" i="1"/>
  <c r="BN219" i="1"/>
  <c r="Z219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Y249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Y270" i="1"/>
  <c r="F9" i="1"/>
  <c r="J9" i="1"/>
  <c r="Z22" i="1"/>
  <c r="Z24" i="1" s="1"/>
  <c r="BN22" i="1"/>
  <c r="BP22" i="1"/>
  <c r="X359" i="1"/>
  <c r="Y25" i="1"/>
  <c r="C365" i="1"/>
  <c r="Y36" i="1"/>
  <c r="Z34" i="1"/>
  <c r="Z36" i="1" s="1"/>
  <c r="BN34" i="1"/>
  <c r="BP42" i="1"/>
  <c r="BN42" i="1"/>
  <c r="Z42" i="1"/>
  <c r="Y46" i="1"/>
  <c r="Z52" i="1"/>
  <c r="BP50" i="1"/>
  <c r="BN50" i="1"/>
  <c r="Z50" i="1"/>
  <c r="Y57" i="1"/>
  <c r="Y63" i="1"/>
  <c r="Y69" i="1"/>
  <c r="BP66" i="1"/>
  <c r="BN66" i="1"/>
  <c r="Z66" i="1"/>
  <c r="Z69" i="1" s="1"/>
  <c r="BP75" i="1"/>
  <c r="BN75" i="1"/>
  <c r="Z75" i="1"/>
  <c r="Y84" i="1"/>
  <c r="Y83" i="1"/>
  <c r="BP87" i="1"/>
  <c r="BN87" i="1"/>
  <c r="Z87" i="1"/>
  <c r="Z89" i="1" s="1"/>
  <c r="Y106" i="1"/>
  <c r="Y105" i="1"/>
  <c r="BP111" i="1"/>
  <c r="BN111" i="1"/>
  <c r="Z111" i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Z173" i="1" s="1"/>
  <c r="BP170" i="1"/>
  <c r="BN170" i="1"/>
  <c r="Z170" i="1"/>
  <c r="BP180" i="1"/>
  <c r="BN180" i="1"/>
  <c r="Z180" i="1"/>
  <c r="Z182" i="1" s="1"/>
  <c r="BP210" i="1"/>
  <c r="BN210" i="1"/>
  <c r="Z210" i="1"/>
  <c r="BP227" i="1"/>
  <c r="BN227" i="1"/>
  <c r="Z227" i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Z353" i="1" s="1"/>
  <c r="Y353" i="1"/>
  <c r="I365" i="1"/>
  <c r="G365" i="1"/>
  <c r="Y100" i="1"/>
  <c r="H365" i="1"/>
  <c r="Y118" i="1"/>
  <c r="K365" i="1"/>
  <c r="Y183" i="1"/>
  <c r="Y189" i="1"/>
  <c r="Y194" i="1"/>
  <c r="Y199" i="1"/>
  <c r="Y204" i="1"/>
  <c r="Q365" i="1"/>
  <c r="Y212" i="1"/>
  <c r="BP217" i="1"/>
  <c r="BN217" i="1"/>
  <c r="Z217" i="1"/>
  <c r="BP225" i="1"/>
  <c r="BN225" i="1"/>
  <c r="Z225" i="1"/>
  <c r="Z229" i="1" s="1"/>
  <c r="Y229" i="1"/>
  <c r="BP233" i="1"/>
  <c r="BN233" i="1"/>
  <c r="Z233" i="1"/>
  <c r="Z235" i="1" s="1"/>
  <c r="BP239" i="1"/>
  <c r="BN239" i="1"/>
  <c r="Z239" i="1"/>
  <c r="BP247" i="1"/>
  <c r="BN247" i="1"/>
  <c r="Z247" i="1"/>
  <c r="Y255" i="1"/>
  <c r="BP252" i="1"/>
  <c r="BN252" i="1"/>
  <c r="Z252" i="1"/>
  <c r="Z254" i="1" s="1"/>
  <c r="BP262" i="1"/>
  <c r="BN262" i="1"/>
  <c r="Z262" i="1"/>
  <c r="BP274" i="1"/>
  <c r="BN274" i="1"/>
  <c r="Z274" i="1"/>
  <c r="Z275" i="1" s="1"/>
  <c r="Y276" i="1"/>
  <c r="S365" i="1"/>
  <c r="Y265" i="1"/>
  <c r="Z286" i="1"/>
  <c r="BP284" i="1"/>
  <c r="BN284" i="1"/>
  <c r="Z284" i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308" i="1" l="1"/>
  <c r="Z118" i="1"/>
  <c r="Y355" i="1"/>
  <c r="Y357" i="1"/>
  <c r="Z46" i="1"/>
  <c r="Z360" i="1" s="1"/>
  <c r="Y359" i="1"/>
  <c r="Z334" i="1"/>
  <c r="Y356" i="1"/>
  <c r="Y358" i="1" s="1"/>
  <c r="Z248" i="1"/>
  <c r="Z242" i="1"/>
  <c r="Z221" i="1"/>
  <c r="Z146" i="1"/>
  <c r="Z124" i="1"/>
  <c r="Z77" i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<sst xmlns="http://schemas.openxmlformats.org/spreadsheetml/2006/main" count="1509" uniqueCount="563">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</sst>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6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6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5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3" zoomScaleNormal="100" zoomScaleSheetLayoutView="100" workbookViewId="0">
      <selection activeCell="AA362" sqref="AA362"/>
    </sheetView>
  </sheetViews>
  <sheetFormatPr defaultColWidth="9.140625" defaultRowHeight="12.75" x14ac:dyDescent="0.2"/>
  <cols>
    <col min="1" max="1" width="9.140625" style="3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3" customWidth="1"/>
    <col min="19" max="19" width="6.140625" style="3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3" customWidth="1"/>
    <col min="25" max="25" width="11" style="383" customWidth="1"/>
    <col min="26" max="26" width="10" style="383" customWidth="1"/>
    <col min="27" max="27" width="11.5703125" style="383" customWidth="1"/>
    <col min="28" max="28" width="10.42578125" style="383" customWidth="1"/>
    <col min="29" max="29" width="30" style="383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3" customWidth="1"/>
    <col min="34" max="34" width="9.140625" style="383" customWidth="1"/>
    <col min="35" max="16384" width="9.140625" style="383"/>
  </cols>
  <sheetData>
    <row r="1" spans="1:32" s="23" customFormat="1" ht="45" customHeight="1" x14ac:dyDescent="0.2">
      <c r="A1" s="42"/>
      <c r="B1" s="42"/>
      <c r="C1" s="42"/>
      <c r="D1" s="590" t="s">
        <v>0</v>
      </c>
      <c r="E1" s="553"/>
      <c r="F1" s="553"/>
      <c r="G1" s="12" t="s">
        <v>1</v>
      </c>
      <c r="H1" s="590" t="s">
        <v>2</v>
      </c>
      <c r="I1" s="553"/>
      <c r="J1" s="553"/>
      <c r="K1" s="553"/>
      <c r="L1" s="553"/>
      <c r="M1" s="553"/>
      <c r="N1" s="553"/>
      <c r="O1" s="553"/>
      <c r="P1" s="553"/>
      <c r="Q1" s="553"/>
      <c r="R1" s="618" t="s">
        <v>3</v>
      </c>
      <c r="S1" s="553"/>
      <c r="T1" s="553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6"/>
      <c r="R2" s="406"/>
      <c r="S2" s="406"/>
      <c r="T2" s="406"/>
      <c r="U2" s="406"/>
      <c r="V2" s="406"/>
      <c r="W2" s="406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6"/>
      <c r="Q3" s="406"/>
      <c r="R3" s="406"/>
      <c r="S3" s="406"/>
      <c r="T3" s="406"/>
      <c r="U3" s="406"/>
      <c r="V3" s="406"/>
      <c r="W3" s="406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62" t="s">
        <v>8</v>
      </c>
      <c r="B5" s="394"/>
      <c r="C5" s="395"/>
      <c r="D5" s="476"/>
      <c r="E5" s="478"/>
      <c r="F5" s="443" t="s">
        <v>9</v>
      </c>
      <c r="G5" s="395"/>
      <c r="H5" s="476"/>
      <c r="I5" s="477"/>
      <c r="J5" s="477"/>
      <c r="K5" s="477"/>
      <c r="L5" s="477"/>
      <c r="M5" s="478"/>
      <c r="N5" s="59"/>
      <c r="P5" s="25" t="s">
        <v>10</v>
      </c>
      <c r="Q5" s="419">
        <v>45959</v>
      </c>
      <c r="R5" s="420"/>
      <c r="T5" s="536" t="s">
        <v>11</v>
      </c>
      <c r="U5" s="537"/>
      <c r="V5" s="539" t="s">
        <v>12</v>
      </c>
      <c r="W5" s="420"/>
      <c r="AB5" s="52"/>
      <c r="AC5" s="52"/>
      <c r="AD5" s="52"/>
      <c r="AE5" s="52"/>
    </row>
    <row r="6" spans="1:32" s="23" customFormat="1" ht="24" customHeight="1" x14ac:dyDescent="0.2">
      <c r="A6" s="562" t="s">
        <v>13</v>
      </c>
      <c r="B6" s="394"/>
      <c r="C6" s="395"/>
      <c r="D6" s="481" t="s">
        <v>14</v>
      </c>
      <c r="E6" s="482"/>
      <c r="F6" s="482"/>
      <c r="G6" s="482"/>
      <c r="H6" s="482"/>
      <c r="I6" s="482"/>
      <c r="J6" s="482"/>
      <c r="K6" s="482"/>
      <c r="L6" s="482"/>
      <c r="M6" s="420"/>
      <c r="N6" s="60"/>
      <c r="P6" s="25" t="s">
        <v>15</v>
      </c>
      <c r="Q6" s="425" t="str">
        <f>IF(Q5=0," ",CHOOSE(WEEKDAY(Q5,2),"Понедельник","Вторник","Среда","Четверг","Пятница","Суббота","Воскресенье"))</f>
        <v>Среда</v>
      </c>
      <c r="R6" s="404"/>
      <c r="T6" s="542" t="s">
        <v>16</v>
      </c>
      <c r="U6" s="537"/>
      <c r="V6" s="486" t="s">
        <v>17</v>
      </c>
      <c r="W6" s="48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541"/>
      <c r="N7" s="61"/>
      <c r="P7" s="25"/>
      <c r="Q7" s="43"/>
      <c r="R7" s="43"/>
      <c r="T7" s="406"/>
      <c r="U7" s="537"/>
      <c r="V7" s="488"/>
      <c r="W7" s="489"/>
      <c r="AB7" s="52"/>
      <c r="AC7" s="52"/>
      <c r="AD7" s="52"/>
      <c r="AE7" s="52"/>
    </row>
    <row r="8" spans="1:32" s="23" customFormat="1" ht="25.5" customHeight="1" x14ac:dyDescent="0.2">
      <c r="A8" s="412" t="s">
        <v>18</v>
      </c>
      <c r="B8" s="413"/>
      <c r="C8" s="414"/>
      <c r="D8" s="612" t="s">
        <v>19</v>
      </c>
      <c r="E8" s="613"/>
      <c r="F8" s="613"/>
      <c r="G8" s="613"/>
      <c r="H8" s="613"/>
      <c r="I8" s="613"/>
      <c r="J8" s="613"/>
      <c r="K8" s="613"/>
      <c r="L8" s="613"/>
      <c r="M8" s="614"/>
      <c r="N8" s="62"/>
      <c r="P8" s="25" t="s">
        <v>20</v>
      </c>
      <c r="Q8" s="540">
        <v>0.41666666666666669</v>
      </c>
      <c r="R8" s="541"/>
      <c r="T8" s="406"/>
      <c r="U8" s="537"/>
      <c r="V8" s="488"/>
      <c r="W8" s="489"/>
      <c r="AB8" s="52"/>
      <c r="AC8" s="52"/>
      <c r="AD8" s="52"/>
      <c r="AE8" s="52"/>
    </row>
    <row r="9" spans="1:32" s="23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6"/>
      <c r="C9" s="406"/>
      <c r="D9" s="459"/>
      <c r="E9" s="46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6"/>
      <c r="H9" s="519" t="str">
        <f>IF(AND($A$9="Тип доверенности/получателя при получении в адресе перегруза:",$D$9="Разовая доверенность"),"Введите ФИО","")</f>
        <v/>
      </c>
      <c r="I9" s="460"/>
      <c r="J9" s="5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0"/>
      <c r="L9" s="460"/>
      <c r="M9" s="460"/>
      <c r="N9" s="387"/>
      <c r="P9" s="27" t="s">
        <v>21</v>
      </c>
      <c r="Q9" s="577"/>
      <c r="R9" s="428"/>
      <c r="T9" s="406"/>
      <c r="U9" s="537"/>
      <c r="V9" s="490"/>
      <c r="W9" s="491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6"/>
      <c r="C10" s="406"/>
      <c r="D10" s="459"/>
      <c r="E10" s="46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6"/>
      <c r="H10" s="500" t="str">
        <f>IFERROR(VLOOKUP($D$10,Proxy,2,FALSE),"")</f>
        <v/>
      </c>
      <c r="I10" s="406"/>
      <c r="J10" s="406"/>
      <c r="K10" s="406"/>
      <c r="L10" s="406"/>
      <c r="M10" s="406"/>
      <c r="N10" s="386"/>
      <c r="P10" s="27" t="s">
        <v>22</v>
      </c>
      <c r="Q10" s="543"/>
      <c r="R10" s="544"/>
      <c r="U10" s="25" t="s">
        <v>23</v>
      </c>
      <c r="V10" s="636" t="s">
        <v>24</v>
      </c>
      <c r="W10" s="48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80"/>
      <c r="R11" s="420"/>
      <c r="U11" s="25" t="s">
        <v>27</v>
      </c>
      <c r="V11" s="427" t="s">
        <v>28</v>
      </c>
      <c r="W11" s="428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45" t="s">
        <v>29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3"/>
      <c r="P12" s="25" t="s">
        <v>30</v>
      </c>
      <c r="Q12" s="540"/>
      <c r="R12" s="541"/>
      <c r="S12" s="24"/>
      <c r="U12" s="25" t="s">
        <v>31</v>
      </c>
      <c r="V12" s="427" t="s">
        <v>32</v>
      </c>
      <c r="W12" s="428"/>
      <c r="AB12" s="52"/>
      <c r="AC12" s="52"/>
      <c r="AD12" s="52"/>
      <c r="AE12" s="52"/>
    </row>
    <row r="13" spans="1:32" s="23" customFormat="1" ht="23.25" customHeight="1" x14ac:dyDescent="0.2">
      <c r="A13" s="545" t="s">
        <v>33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3"/>
      <c r="O13" s="27"/>
      <c r="P13" s="27" t="s">
        <v>34</v>
      </c>
      <c r="Q13" s="427"/>
      <c r="R13" s="428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45" t="s">
        <v>35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51" t="s">
        <v>36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4"/>
      <c r="P15" s="552" t="s">
        <v>37</v>
      </c>
      <c r="Q15" s="553"/>
      <c r="R15" s="553"/>
      <c r="S15" s="553"/>
      <c r="T15" s="5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4"/>
      <c r="Q16" s="554"/>
      <c r="R16" s="554"/>
      <c r="S16" s="554"/>
      <c r="T16" s="5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9" t="s">
        <v>38</v>
      </c>
      <c r="B17" s="399" t="s">
        <v>39</v>
      </c>
      <c r="C17" s="563" t="s">
        <v>40</v>
      </c>
      <c r="D17" s="399" t="s">
        <v>41</v>
      </c>
      <c r="E17" s="400"/>
      <c r="F17" s="399" t="s">
        <v>42</v>
      </c>
      <c r="G17" s="399" t="s">
        <v>43</v>
      </c>
      <c r="H17" s="399" t="s">
        <v>44</v>
      </c>
      <c r="I17" s="399" t="s">
        <v>45</v>
      </c>
      <c r="J17" s="399" t="s">
        <v>46</v>
      </c>
      <c r="K17" s="399" t="s">
        <v>47</v>
      </c>
      <c r="L17" s="399" t="s">
        <v>48</v>
      </c>
      <c r="M17" s="399" t="s">
        <v>49</v>
      </c>
      <c r="N17" s="399" t="s">
        <v>50</v>
      </c>
      <c r="O17" s="399" t="s">
        <v>51</v>
      </c>
      <c r="P17" s="399" t="s">
        <v>52</v>
      </c>
      <c r="Q17" s="594"/>
      <c r="R17" s="594"/>
      <c r="S17" s="594"/>
      <c r="T17" s="400"/>
      <c r="U17" s="464" t="s">
        <v>53</v>
      </c>
      <c r="V17" s="395"/>
      <c r="W17" s="399" t="s">
        <v>54</v>
      </c>
      <c r="X17" s="399" t="s">
        <v>55</v>
      </c>
      <c r="Y17" s="465" t="s">
        <v>56</v>
      </c>
      <c r="Z17" s="497" t="s">
        <v>57</v>
      </c>
      <c r="AA17" s="437" t="s">
        <v>58</v>
      </c>
      <c r="AB17" s="437" t="s">
        <v>59</v>
      </c>
      <c r="AC17" s="437" t="s">
        <v>60</v>
      </c>
      <c r="AD17" s="437" t="s">
        <v>61</v>
      </c>
      <c r="AE17" s="438"/>
      <c r="AF17" s="439"/>
      <c r="AG17" s="67"/>
      <c r="BD17" s="66" t="s">
        <v>62</v>
      </c>
    </row>
    <row r="18" spans="1:68" ht="14.25" customHeight="1" x14ac:dyDescent="0.2">
      <c r="A18" s="407"/>
      <c r="B18" s="407"/>
      <c r="C18" s="407"/>
      <c r="D18" s="401"/>
      <c r="E18" s="402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401"/>
      <c r="Q18" s="595"/>
      <c r="R18" s="595"/>
      <c r="S18" s="595"/>
      <c r="T18" s="402"/>
      <c r="U18" s="68" t="s">
        <v>63</v>
      </c>
      <c r="V18" s="68" t="s">
        <v>64</v>
      </c>
      <c r="W18" s="407"/>
      <c r="X18" s="407"/>
      <c r="Y18" s="466"/>
      <c r="Z18" s="498"/>
      <c r="AA18" s="501"/>
      <c r="AB18" s="501"/>
      <c r="AC18" s="501"/>
      <c r="AD18" s="440"/>
      <c r="AE18" s="441"/>
      <c r="AF18" s="442"/>
      <c r="AG18" s="67"/>
      <c r="BD18" s="66"/>
    </row>
    <row r="19" spans="1:68" ht="27.75" customHeight="1" x14ac:dyDescent="0.2">
      <c r="A19" s="433" t="s">
        <v>65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9"/>
      <c r="AB19" s="49"/>
      <c r="AC19" s="49"/>
    </row>
    <row r="20" spans="1:68" ht="16.5" customHeight="1" x14ac:dyDescent="0.25">
      <c r="A20" s="421" t="s">
        <v>65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385"/>
      <c r="AB20" s="385"/>
      <c r="AC20" s="385"/>
    </row>
    <row r="21" spans="1:68" ht="14.25" customHeight="1" x14ac:dyDescent="0.25">
      <c r="A21" s="405" t="s">
        <v>66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384"/>
      <c r="AB21" s="384"/>
      <c r="AC21" s="384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03">
        <v>4680115886230</v>
      </c>
      <c r="E22" s="404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4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7"/>
      <c r="R22" s="397"/>
      <c r="S22" s="397"/>
      <c r="T22" s="398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03">
        <v>4680115886247</v>
      </c>
      <c r="E23" s="404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7"/>
      <c r="R23" s="397"/>
      <c r="S23" s="397"/>
      <c r="T23" s="398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08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9"/>
      <c r="P24" s="418" t="s">
        <v>76</v>
      </c>
      <c r="Q24" s="413"/>
      <c r="R24" s="413"/>
      <c r="S24" s="413"/>
      <c r="T24" s="413"/>
      <c r="U24" s="413"/>
      <c r="V24" s="414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6"/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9"/>
      <c r="P25" s="418" t="s">
        <v>76</v>
      </c>
      <c r="Q25" s="413"/>
      <c r="R25" s="413"/>
      <c r="S25" s="413"/>
      <c r="T25" s="413"/>
      <c r="U25" s="413"/>
      <c r="V25" s="414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05" t="s">
        <v>78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384"/>
      <c r="AB26" s="384"/>
      <c r="AC26" s="384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03">
        <v>4607091388503</v>
      </c>
      <c r="E27" s="404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7"/>
      <c r="R27" s="397"/>
      <c r="S27" s="397"/>
      <c r="T27" s="398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08"/>
      <c r="B28" s="406"/>
      <c r="C28" s="406"/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  <c r="O28" s="409"/>
      <c r="P28" s="418" t="s">
        <v>76</v>
      </c>
      <c r="Q28" s="413"/>
      <c r="R28" s="413"/>
      <c r="S28" s="413"/>
      <c r="T28" s="413"/>
      <c r="U28" s="413"/>
      <c r="V28" s="414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6"/>
      <c r="B29" s="406"/>
      <c r="C29" s="406"/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9"/>
      <c r="P29" s="418" t="s">
        <v>76</v>
      </c>
      <c r="Q29" s="413"/>
      <c r="R29" s="413"/>
      <c r="S29" s="413"/>
      <c r="T29" s="413"/>
      <c r="U29" s="413"/>
      <c r="V29" s="414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33" t="s">
        <v>84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9"/>
      <c r="AB30" s="49"/>
      <c r="AC30" s="49"/>
    </row>
    <row r="31" spans="1:68" ht="16.5" customHeight="1" x14ac:dyDescent="0.25">
      <c r="A31" s="421" t="s">
        <v>85</v>
      </c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385"/>
      <c r="AB31" s="385"/>
      <c r="AC31" s="385"/>
    </row>
    <row r="32" spans="1:68" ht="14.25" customHeight="1" x14ac:dyDescent="0.25">
      <c r="A32" s="405" t="s">
        <v>86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384"/>
      <c r="AB32" s="384"/>
      <c r="AC32" s="384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03">
        <v>4607091385670</v>
      </c>
      <c r="E33" s="404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48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7"/>
      <c r="R33" s="397"/>
      <c r="S33" s="397"/>
      <c r="T33" s="398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03">
        <v>4607091385687</v>
      </c>
      <c r="E34" s="404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7"/>
      <c r="R34" s="397"/>
      <c r="S34" s="397"/>
      <c r="T34" s="398"/>
      <c r="U34" s="35"/>
      <c r="V34" s="35"/>
      <c r="W34" s="36" t="s">
        <v>71</v>
      </c>
      <c r="X34" s="389">
        <v>80</v>
      </c>
      <c r="Y34" s="390">
        <f>IFERROR(IF(X34="",0,CEILING((X34/$H34),1)*$H34),"")</f>
        <v>80</v>
      </c>
      <c r="Z34" s="37">
        <f>IFERROR(IF(Y34=0,"",ROUNDUP(Y34/H34,0)*0.00902),"")</f>
        <v>0.1804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84.2</v>
      </c>
      <c r="BN34" s="65">
        <f>IFERROR(Y34*I34/H34,"0")</f>
        <v>84.2</v>
      </c>
      <c r="BO34" s="65">
        <f>IFERROR(1/J34*(X34/H34),"0")</f>
        <v>0.15151515151515152</v>
      </c>
      <c r="BP34" s="65">
        <f>IFERROR(1/J34*(Y34/H34),"0")</f>
        <v>0.15151515151515152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03">
        <v>4680115882539</v>
      </c>
      <c r="E35" s="404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4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7"/>
      <c r="R35" s="397"/>
      <c r="S35" s="397"/>
      <c r="T35" s="398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08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9"/>
      <c r="P36" s="418" t="s">
        <v>76</v>
      </c>
      <c r="Q36" s="413"/>
      <c r="R36" s="413"/>
      <c r="S36" s="413"/>
      <c r="T36" s="413"/>
      <c r="U36" s="413"/>
      <c r="V36" s="414"/>
      <c r="W36" s="38" t="s">
        <v>77</v>
      </c>
      <c r="X36" s="391">
        <f>IFERROR(X33/H33,"0")+IFERROR(X34/H34,"0")+IFERROR(X35/H35,"0")</f>
        <v>20</v>
      </c>
      <c r="Y36" s="391">
        <f>IFERROR(Y33/H33,"0")+IFERROR(Y34/H34,"0")+IFERROR(Y35/H35,"0")</f>
        <v>20</v>
      </c>
      <c r="Z36" s="391">
        <f>IFERROR(IF(Z33="",0,Z33),"0")+IFERROR(IF(Z34="",0,Z34),"0")+IFERROR(IF(Z35="",0,Z35),"0")</f>
        <v>0.1804</v>
      </c>
      <c r="AA36" s="392"/>
      <c r="AB36" s="392"/>
      <c r="AC36" s="392"/>
    </row>
    <row r="37" spans="1:68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9"/>
      <c r="P37" s="418" t="s">
        <v>76</v>
      </c>
      <c r="Q37" s="413"/>
      <c r="R37" s="413"/>
      <c r="S37" s="413"/>
      <c r="T37" s="413"/>
      <c r="U37" s="413"/>
      <c r="V37" s="414"/>
      <c r="W37" s="38" t="s">
        <v>71</v>
      </c>
      <c r="X37" s="391">
        <f>IFERROR(SUM(X33:X35),"0")</f>
        <v>80</v>
      </c>
      <c r="Y37" s="391">
        <f>IFERROR(SUM(Y33:Y35),"0")</f>
        <v>80</v>
      </c>
      <c r="Z37" s="38"/>
      <c r="AA37" s="392"/>
      <c r="AB37" s="392"/>
      <c r="AC37" s="392"/>
    </row>
    <row r="38" spans="1:68" ht="16.5" customHeight="1" x14ac:dyDescent="0.25">
      <c r="A38" s="421" t="s">
        <v>98</v>
      </c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/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385"/>
      <c r="AB38" s="385"/>
      <c r="AC38" s="385"/>
    </row>
    <row r="39" spans="1:68" ht="14.25" customHeight="1" x14ac:dyDescent="0.25">
      <c r="A39" s="405" t="s">
        <v>86</v>
      </c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406"/>
      <c r="Q39" s="406"/>
      <c r="R39" s="406"/>
      <c r="S39" s="406"/>
      <c r="T39" s="406"/>
      <c r="U39" s="406"/>
      <c r="V39" s="406"/>
      <c r="W39" s="406"/>
      <c r="X39" s="406"/>
      <c r="Y39" s="406"/>
      <c r="Z39" s="406"/>
      <c r="AA39" s="384"/>
      <c r="AB39" s="384"/>
      <c r="AC39" s="384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03">
        <v>4680115885882</v>
      </c>
      <c r="E40" s="404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4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7"/>
      <c r="R40" s="397"/>
      <c r="S40" s="397"/>
      <c r="T40" s="398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03">
        <v>4680115881426</v>
      </c>
      <c r="E41" s="404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7"/>
      <c r="R41" s="397"/>
      <c r="S41" s="397"/>
      <c r="T41" s="398"/>
      <c r="U41" s="35"/>
      <c r="V41" s="35"/>
      <c r="W41" s="36" t="s">
        <v>71</v>
      </c>
      <c r="X41" s="389">
        <v>50</v>
      </c>
      <c r="Y41" s="390">
        <f t="shared" si="0"/>
        <v>54</v>
      </c>
      <c r="Z41" s="37">
        <f>IFERROR(IF(Y41=0,"",ROUNDUP(Y41/H41,0)*0.01898),"")</f>
        <v>9.4899999999999998E-2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52.013888888888886</v>
      </c>
      <c r="BN41" s="65">
        <f t="shared" si="2"/>
        <v>56.17499999999999</v>
      </c>
      <c r="BO41" s="65">
        <f t="shared" si="3"/>
        <v>7.2337962962962965E-2</v>
      </c>
      <c r="BP41" s="65">
        <f t="shared" si="4"/>
        <v>7.8125E-2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03">
        <v>4680115880283</v>
      </c>
      <c r="E42" s="404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60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7"/>
      <c r="R42" s="397"/>
      <c r="S42" s="397"/>
      <c r="T42" s="398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03">
        <v>4680115881525</v>
      </c>
      <c r="E43" s="404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7"/>
      <c r="R43" s="397"/>
      <c r="S43" s="397"/>
      <c r="T43" s="398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03">
        <v>4680115885899</v>
      </c>
      <c r="E44" s="404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6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7"/>
      <c r="R44" s="397"/>
      <c r="S44" s="397"/>
      <c r="T44" s="398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03">
        <v>4680115881419</v>
      </c>
      <c r="E45" s="404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7"/>
      <c r="R45" s="397"/>
      <c r="S45" s="397"/>
      <c r="T45" s="398"/>
      <c r="U45" s="35"/>
      <c r="V45" s="35"/>
      <c r="W45" s="36" t="s">
        <v>71</v>
      </c>
      <c r="X45" s="389">
        <v>55</v>
      </c>
      <c r="Y45" s="390">
        <f t="shared" si="0"/>
        <v>58.5</v>
      </c>
      <c r="Z45" s="37">
        <f>IFERROR(IF(Y45=0,"",ROUNDUP(Y45/H45,0)*0.00902),"")</f>
        <v>0.11726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57.56666666666667</v>
      </c>
      <c r="BN45" s="65">
        <f t="shared" si="2"/>
        <v>61.230000000000004</v>
      </c>
      <c r="BO45" s="65">
        <f t="shared" si="3"/>
        <v>9.2592592592592587E-2</v>
      </c>
      <c r="BP45" s="65">
        <f t="shared" si="4"/>
        <v>9.8484848484848481E-2</v>
      </c>
    </row>
    <row r="46" spans="1:68" x14ac:dyDescent="0.2">
      <c r="A46" s="408"/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9"/>
      <c r="P46" s="418" t="s">
        <v>76</v>
      </c>
      <c r="Q46" s="413"/>
      <c r="R46" s="413"/>
      <c r="S46" s="413"/>
      <c r="T46" s="413"/>
      <c r="U46" s="413"/>
      <c r="V46" s="414"/>
      <c r="W46" s="38" t="s">
        <v>77</v>
      </c>
      <c r="X46" s="391">
        <f>IFERROR(X40/H40,"0")+IFERROR(X41/H41,"0")+IFERROR(X42/H42,"0")+IFERROR(X43/H43,"0")+IFERROR(X44/H44,"0")+IFERROR(X45/H45,"0")</f>
        <v>16.851851851851851</v>
      </c>
      <c r="Y46" s="391">
        <f>IFERROR(Y40/H40,"0")+IFERROR(Y41/H41,"0")+IFERROR(Y42/H42,"0")+IFERROR(Y43/H43,"0")+IFERROR(Y44/H44,"0")+IFERROR(Y45/H45,"0")</f>
        <v>18</v>
      </c>
      <c r="Z46" s="391">
        <f>IFERROR(IF(Z40="",0,Z40),"0")+IFERROR(IF(Z41="",0,Z41),"0")+IFERROR(IF(Z42="",0,Z42),"0")+IFERROR(IF(Z43="",0,Z43),"0")+IFERROR(IF(Z44="",0,Z44),"0")+IFERROR(IF(Z45="",0,Z45),"0")</f>
        <v>0.21216000000000002</v>
      </c>
      <c r="AA46" s="392"/>
      <c r="AB46" s="392"/>
      <c r="AC46" s="392"/>
    </row>
    <row r="47" spans="1:68" x14ac:dyDescent="0.2">
      <c r="A47" s="406"/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9"/>
      <c r="P47" s="418" t="s">
        <v>76</v>
      </c>
      <c r="Q47" s="413"/>
      <c r="R47" s="413"/>
      <c r="S47" s="413"/>
      <c r="T47" s="413"/>
      <c r="U47" s="413"/>
      <c r="V47" s="414"/>
      <c r="W47" s="38" t="s">
        <v>71</v>
      </c>
      <c r="X47" s="391">
        <f>IFERROR(SUM(X40:X45),"0")</f>
        <v>105</v>
      </c>
      <c r="Y47" s="391">
        <f>IFERROR(SUM(Y40:Y45),"0")</f>
        <v>112.5</v>
      </c>
      <c r="Z47" s="38"/>
      <c r="AA47" s="392"/>
      <c r="AB47" s="392"/>
      <c r="AC47" s="392"/>
    </row>
    <row r="48" spans="1:68" ht="14.25" customHeight="1" x14ac:dyDescent="0.25">
      <c r="A48" s="405" t="s">
        <v>117</v>
      </c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384"/>
      <c r="AB48" s="384"/>
      <c r="AC48" s="384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03">
        <v>4680115881440</v>
      </c>
      <c r="E49" s="404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7"/>
      <c r="R49" s="397"/>
      <c r="S49" s="397"/>
      <c r="T49" s="398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403">
        <v>4680115885950</v>
      </c>
      <c r="E50" s="404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5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7"/>
      <c r="R50" s="397"/>
      <c r="S50" s="397"/>
      <c r="T50" s="398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403">
        <v>4680115881433</v>
      </c>
      <c r="E51" s="404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7"/>
      <c r="R51" s="397"/>
      <c r="S51" s="397"/>
      <c r="T51" s="398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08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9"/>
      <c r="P52" s="418" t="s">
        <v>76</v>
      </c>
      <c r="Q52" s="413"/>
      <c r="R52" s="413"/>
      <c r="S52" s="413"/>
      <c r="T52" s="413"/>
      <c r="U52" s="413"/>
      <c r="V52" s="414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6"/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9"/>
      <c r="P53" s="418" t="s">
        <v>76</v>
      </c>
      <c r="Q53" s="413"/>
      <c r="R53" s="413"/>
      <c r="S53" s="413"/>
      <c r="T53" s="413"/>
      <c r="U53" s="413"/>
      <c r="V53" s="414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05" t="s">
        <v>125</v>
      </c>
      <c r="B54" s="406"/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384"/>
      <c r="AB54" s="384"/>
      <c r="AC54" s="384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403">
        <v>4680115881532</v>
      </c>
      <c r="E55" s="404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5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7"/>
      <c r="R55" s="397"/>
      <c r="S55" s="397"/>
      <c r="T55" s="398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403">
        <v>4680115881464</v>
      </c>
      <c r="E56" s="404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6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7"/>
      <c r="R56" s="397"/>
      <c r="S56" s="397"/>
      <c r="T56" s="398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08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9"/>
      <c r="P57" s="418" t="s">
        <v>76</v>
      </c>
      <c r="Q57" s="413"/>
      <c r="R57" s="413"/>
      <c r="S57" s="413"/>
      <c r="T57" s="413"/>
      <c r="U57" s="413"/>
      <c r="V57" s="414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6"/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409"/>
      <c r="P58" s="418" t="s">
        <v>76</v>
      </c>
      <c r="Q58" s="413"/>
      <c r="R58" s="413"/>
      <c r="S58" s="413"/>
      <c r="T58" s="413"/>
      <c r="U58" s="413"/>
      <c r="V58" s="414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21" t="s">
        <v>132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385"/>
      <c r="AB59" s="385"/>
      <c r="AC59" s="385"/>
    </row>
    <row r="60" spans="1:68" ht="14.25" customHeight="1" x14ac:dyDescent="0.25">
      <c r="A60" s="405" t="s">
        <v>86</v>
      </c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384"/>
      <c r="AB60" s="384"/>
      <c r="AC60" s="384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403">
        <v>4680115881327</v>
      </c>
      <c r="E61" s="404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4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7"/>
      <c r="R61" s="397"/>
      <c r="S61" s="397"/>
      <c r="T61" s="398"/>
      <c r="U61" s="35"/>
      <c r="V61" s="35"/>
      <c r="W61" s="36" t="s">
        <v>71</v>
      </c>
      <c r="X61" s="389">
        <v>70</v>
      </c>
      <c r="Y61" s="390">
        <f>IFERROR(IF(X61="",0,CEILING((X61/$H61),1)*$H61),"")</f>
        <v>75.600000000000009</v>
      </c>
      <c r="Z61" s="37">
        <f>IFERROR(IF(Y61=0,"",ROUNDUP(Y61/H61,0)*0.01898),"")</f>
        <v>0.13286000000000001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72.819444444444429</v>
      </c>
      <c r="BN61" s="65">
        <f>IFERROR(Y61*I61/H61,"0")</f>
        <v>78.64500000000001</v>
      </c>
      <c r="BO61" s="65">
        <f>IFERROR(1/J61*(X61/H61),"0")</f>
        <v>0.10127314814814814</v>
      </c>
      <c r="BP61" s="65">
        <f>IFERROR(1/J61*(Y61/H61),"0")</f>
        <v>0.109375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403">
        <v>4680115881518</v>
      </c>
      <c r="E62" s="404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4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7"/>
      <c r="R62" s="397"/>
      <c r="S62" s="397"/>
      <c r="T62" s="398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08"/>
      <c r="B63" s="406"/>
      <c r="C63" s="406"/>
      <c r="D63" s="406"/>
      <c r="E63" s="406"/>
      <c r="F63" s="406"/>
      <c r="G63" s="406"/>
      <c r="H63" s="406"/>
      <c r="I63" s="406"/>
      <c r="J63" s="406"/>
      <c r="K63" s="406"/>
      <c r="L63" s="406"/>
      <c r="M63" s="406"/>
      <c r="N63" s="406"/>
      <c r="O63" s="409"/>
      <c r="P63" s="418" t="s">
        <v>76</v>
      </c>
      <c r="Q63" s="413"/>
      <c r="R63" s="413"/>
      <c r="S63" s="413"/>
      <c r="T63" s="413"/>
      <c r="U63" s="413"/>
      <c r="V63" s="414"/>
      <c r="W63" s="38" t="s">
        <v>77</v>
      </c>
      <c r="X63" s="391">
        <f>IFERROR(X61/H61,"0")+IFERROR(X62/H62,"0")</f>
        <v>6.481481481481481</v>
      </c>
      <c r="Y63" s="391">
        <f>IFERROR(Y61/H61,"0")+IFERROR(Y62/H62,"0")</f>
        <v>7</v>
      </c>
      <c r="Z63" s="391">
        <f>IFERROR(IF(Z61="",0,Z61),"0")+IFERROR(IF(Z62="",0,Z62),"0")</f>
        <v>0.13286000000000001</v>
      </c>
      <c r="AA63" s="392"/>
      <c r="AB63" s="392"/>
      <c r="AC63" s="392"/>
    </row>
    <row r="64" spans="1:68" x14ac:dyDescent="0.2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9"/>
      <c r="P64" s="418" t="s">
        <v>76</v>
      </c>
      <c r="Q64" s="413"/>
      <c r="R64" s="413"/>
      <c r="S64" s="413"/>
      <c r="T64" s="413"/>
      <c r="U64" s="413"/>
      <c r="V64" s="414"/>
      <c r="W64" s="38" t="s">
        <v>71</v>
      </c>
      <c r="X64" s="391">
        <f>IFERROR(SUM(X61:X62),"0")</f>
        <v>70</v>
      </c>
      <c r="Y64" s="391">
        <f>IFERROR(SUM(Y61:Y62),"0")</f>
        <v>75.600000000000009</v>
      </c>
      <c r="Z64" s="38"/>
      <c r="AA64" s="392"/>
      <c r="AB64" s="392"/>
      <c r="AC64" s="392"/>
    </row>
    <row r="65" spans="1:68" ht="14.25" customHeight="1" x14ac:dyDescent="0.25">
      <c r="A65" s="405" t="s">
        <v>66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384"/>
      <c r="AB65" s="384"/>
      <c r="AC65" s="384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403">
        <v>4607091386967</v>
      </c>
      <c r="E66" s="404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564" t="s">
        <v>140</v>
      </c>
      <c r="Q66" s="397"/>
      <c r="R66" s="397"/>
      <c r="S66" s="397"/>
      <c r="T66" s="398"/>
      <c r="U66" s="35"/>
      <c r="V66" s="35"/>
      <c r="W66" s="36" t="s">
        <v>71</v>
      </c>
      <c r="X66" s="389">
        <v>165</v>
      </c>
      <c r="Y66" s="390">
        <f>IFERROR(IF(X66="",0,CEILING((X66/$H66),1)*$H66),"")</f>
        <v>170.1</v>
      </c>
      <c r="Z66" s="37">
        <f>IFERROR(IF(Y66=0,"",ROUNDUP(Y66/H66,0)*0.01898),"")</f>
        <v>0.39857999999999999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175.57222222222222</v>
      </c>
      <c r="BN66" s="65">
        <f>IFERROR(Y66*I66/H66,"0")</f>
        <v>180.999</v>
      </c>
      <c r="BO66" s="65">
        <f>IFERROR(1/J66*(X66/H66),"0")</f>
        <v>0.31828703703703703</v>
      </c>
      <c r="BP66" s="65">
        <f>IFERROR(1/J66*(Y66/H66),"0")</f>
        <v>0.328125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403">
        <v>4607091385731</v>
      </c>
      <c r="E67" s="404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4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7"/>
      <c r="R67" s="397"/>
      <c r="S67" s="397"/>
      <c r="T67" s="398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403">
        <v>4680115880894</v>
      </c>
      <c r="E68" s="404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7"/>
      <c r="R68" s="397"/>
      <c r="S68" s="397"/>
      <c r="T68" s="398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08"/>
      <c r="B69" s="406"/>
      <c r="C69" s="406"/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9"/>
      <c r="P69" s="418" t="s">
        <v>76</v>
      </c>
      <c r="Q69" s="413"/>
      <c r="R69" s="413"/>
      <c r="S69" s="413"/>
      <c r="T69" s="413"/>
      <c r="U69" s="413"/>
      <c r="V69" s="414"/>
      <c r="W69" s="38" t="s">
        <v>77</v>
      </c>
      <c r="X69" s="391">
        <f>IFERROR(X66/H66,"0")+IFERROR(X67/H67,"0")+IFERROR(X68/H68,"0")</f>
        <v>20.37037037037037</v>
      </c>
      <c r="Y69" s="391">
        <f>IFERROR(Y66/H66,"0")+IFERROR(Y67/H67,"0")+IFERROR(Y68/H68,"0")</f>
        <v>21</v>
      </c>
      <c r="Z69" s="391">
        <f>IFERROR(IF(Z66="",0,Z66),"0")+IFERROR(IF(Z67="",0,Z67),"0")+IFERROR(IF(Z68="",0,Z68),"0")</f>
        <v>0.39857999999999999</v>
      </c>
      <c r="AA69" s="392"/>
      <c r="AB69" s="392"/>
      <c r="AC69" s="392"/>
    </row>
    <row r="70" spans="1:68" x14ac:dyDescent="0.2">
      <c r="A70" s="406"/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9"/>
      <c r="P70" s="418" t="s">
        <v>76</v>
      </c>
      <c r="Q70" s="413"/>
      <c r="R70" s="413"/>
      <c r="S70" s="413"/>
      <c r="T70" s="413"/>
      <c r="U70" s="413"/>
      <c r="V70" s="414"/>
      <c r="W70" s="38" t="s">
        <v>71</v>
      </c>
      <c r="X70" s="391">
        <f>IFERROR(SUM(X66:X68),"0")</f>
        <v>165</v>
      </c>
      <c r="Y70" s="391">
        <f>IFERROR(SUM(Y66:Y68),"0")</f>
        <v>170.1</v>
      </c>
      <c r="Z70" s="38"/>
      <c r="AA70" s="392"/>
      <c r="AB70" s="392"/>
      <c r="AC70" s="392"/>
    </row>
    <row r="71" spans="1:68" ht="16.5" customHeight="1" x14ac:dyDescent="0.25">
      <c r="A71" s="421" t="s">
        <v>147</v>
      </c>
      <c r="B71" s="406"/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385"/>
      <c r="AB71" s="385"/>
      <c r="AC71" s="385"/>
    </row>
    <row r="72" spans="1:68" ht="14.25" customHeight="1" x14ac:dyDescent="0.25">
      <c r="A72" s="405" t="s">
        <v>86</v>
      </c>
      <c r="B72" s="406"/>
      <c r="C72" s="406"/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6"/>
      <c r="P72" s="406"/>
      <c r="Q72" s="406"/>
      <c r="R72" s="406"/>
      <c r="S72" s="406"/>
      <c r="T72" s="406"/>
      <c r="U72" s="406"/>
      <c r="V72" s="406"/>
      <c r="W72" s="406"/>
      <c r="X72" s="406"/>
      <c r="Y72" s="406"/>
      <c r="Z72" s="406"/>
      <c r="AA72" s="384"/>
      <c r="AB72" s="384"/>
      <c r="AC72" s="384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403">
        <v>4680115882133</v>
      </c>
      <c r="E73" s="404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63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7"/>
      <c r="R73" s="397"/>
      <c r="S73" s="397"/>
      <c r="T73" s="398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403">
        <v>4680115880269</v>
      </c>
      <c r="E74" s="404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7"/>
      <c r="R74" s="397"/>
      <c r="S74" s="397"/>
      <c r="T74" s="398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403">
        <v>4680115880429</v>
      </c>
      <c r="E75" s="404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4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7"/>
      <c r="R75" s="397"/>
      <c r="S75" s="397"/>
      <c r="T75" s="398"/>
      <c r="U75" s="35"/>
      <c r="V75" s="35"/>
      <c r="W75" s="36" t="s">
        <v>71</v>
      </c>
      <c r="X75" s="389">
        <v>170</v>
      </c>
      <c r="Y75" s="390">
        <f>IFERROR(IF(X75="",0,CEILING((X75/$H75),1)*$H75),"")</f>
        <v>171</v>
      </c>
      <c r="Z75" s="37">
        <f>IFERROR(IF(Y75=0,"",ROUNDUP(Y75/H75,0)*0.00902),"")</f>
        <v>0.34276000000000001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177.93333333333334</v>
      </c>
      <c r="BN75" s="65">
        <f>IFERROR(Y75*I75/H75,"0")</f>
        <v>178.98</v>
      </c>
      <c r="BO75" s="65">
        <f>IFERROR(1/J75*(X75/H75),"0")</f>
        <v>0.28619528619528622</v>
      </c>
      <c r="BP75" s="65">
        <f>IFERROR(1/J75*(Y75/H75),"0")</f>
        <v>0.2878787878787879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403">
        <v>4680115881457</v>
      </c>
      <c r="E76" s="404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7"/>
      <c r="R76" s="397"/>
      <c r="S76" s="397"/>
      <c r="T76" s="398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08"/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9"/>
      <c r="P77" s="418" t="s">
        <v>76</v>
      </c>
      <c r="Q77" s="413"/>
      <c r="R77" s="413"/>
      <c r="S77" s="413"/>
      <c r="T77" s="413"/>
      <c r="U77" s="413"/>
      <c r="V77" s="414"/>
      <c r="W77" s="38" t="s">
        <v>77</v>
      </c>
      <c r="X77" s="391">
        <f>IFERROR(X73/H73,"0")+IFERROR(X74/H74,"0")+IFERROR(X75/H75,"0")+IFERROR(X76/H76,"0")</f>
        <v>37.777777777777779</v>
      </c>
      <c r="Y77" s="391">
        <f>IFERROR(Y73/H73,"0")+IFERROR(Y74/H74,"0")+IFERROR(Y75/H75,"0")+IFERROR(Y76/H76,"0")</f>
        <v>38</v>
      </c>
      <c r="Z77" s="391">
        <f>IFERROR(IF(Z73="",0,Z73),"0")+IFERROR(IF(Z74="",0,Z74),"0")+IFERROR(IF(Z75="",0,Z75),"0")+IFERROR(IF(Z76="",0,Z76),"0")</f>
        <v>0.34276000000000001</v>
      </c>
      <c r="AA77" s="392"/>
      <c r="AB77" s="392"/>
      <c r="AC77" s="392"/>
    </row>
    <row r="78" spans="1:68" x14ac:dyDescent="0.2">
      <c r="A78" s="406"/>
      <c r="B78" s="406"/>
      <c r="C78" s="406"/>
      <c r="D78" s="406"/>
      <c r="E78" s="406"/>
      <c r="F78" s="406"/>
      <c r="G78" s="406"/>
      <c r="H78" s="406"/>
      <c r="I78" s="406"/>
      <c r="J78" s="406"/>
      <c r="K78" s="406"/>
      <c r="L78" s="406"/>
      <c r="M78" s="406"/>
      <c r="N78" s="406"/>
      <c r="O78" s="409"/>
      <c r="P78" s="418" t="s">
        <v>76</v>
      </c>
      <c r="Q78" s="413"/>
      <c r="R78" s="413"/>
      <c r="S78" s="413"/>
      <c r="T78" s="413"/>
      <c r="U78" s="413"/>
      <c r="V78" s="414"/>
      <c r="W78" s="38" t="s">
        <v>71</v>
      </c>
      <c r="X78" s="391">
        <f>IFERROR(SUM(X73:X76),"0")</f>
        <v>170</v>
      </c>
      <c r="Y78" s="391">
        <f>IFERROR(SUM(Y73:Y76),"0")</f>
        <v>171</v>
      </c>
      <c r="Z78" s="38"/>
      <c r="AA78" s="392"/>
      <c r="AB78" s="392"/>
      <c r="AC78" s="392"/>
    </row>
    <row r="79" spans="1:68" ht="14.25" customHeight="1" x14ac:dyDescent="0.25">
      <c r="A79" s="405" t="s">
        <v>117</v>
      </c>
      <c r="B79" s="406"/>
      <c r="C79" s="406"/>
      <c r="D79" s="406"/>
      <c r="E79" s="406"/>
      <c r="F79" s="406"/>
      <c r="G79" s="406"/>
      <c r="H79" s="406"/>
      <c r="I79" s="406"/>
      <c r="J79" s="406"/>
      <c r="K79" s="406"/>
      <c r="L79" s="406"/>
      <c r="M79" s="406"/>
      <c r="N79" s="406"/>
      <c r="O79" s="406"/>
      <c r="P79" s="406"/>
      <c r="Q79" s="406"/>
      <c r="R79" s="406"/>
      <c r="S79" s="406"/>
      <c r="T79" s="406"/>
      <c r="U79" s="406"/>
      <c r="V79" s="406"/>
      <c r="W79" s="406"/>
      <c r="X79" s="406"/>
      <c r="Y79" s="406"/>
      <c r="Z79" s="406"/>
      <c r="AA79" s="384"/>
      <c r="AB79" s="384"/>
      <c r="AC79" s="384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403">
        <v>4680115881488</v>
      </c>
      <c r="E80" s="404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4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7"/>
      <c r="R80" s="397"/>
      <c r="S80" s="397"/>
      <c r="T80" s="398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403">
        <v>4680115882775</v>
      </c>
      <c r="E81" s="404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6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7"/>
      <c r="R81" s="397"/>
      <c r="S81" s="397"/>
      <c r="T81" s="398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403">
        <v>4680115880658</v>
      </c>
      <c r="E82" s="404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4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7"/>
      <c r="R82" s="397"/>
      <c r="S82" s="397"/>
      <c r="T82" s="398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08"/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9"/>
      <c r="P83" s="418" t="s">
        <v>76</v>
      </c>
      <c r="Q83" s="413"/>
      <c r="R83" s="413"/>
      <c r="S83" s="413"/>
      <c r="T83" s="413"/>
      <c r="U83" s="413"/>
      <c r="V83" s="414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6"/>
      <c r="N84" s="406"/>
      <c r="O84" s="409"/>
      <c r="P84" s="418" t="s">
        <v>76</v>
      </c>
      <c r="Q84" s="413"/>
      <c r="R84" s="413"/>
      <c r="S84" s="413"/>
      <c r="T84" s="413"/>
      <c r="U84" s="413"/>
      <c r="V84" s="414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05" t="s">
        <v>66</v>
      </c>
      <c r="B85" s="406"/>
      <c r="C85" s="406"/>
      <c r="D85" s="406"/>
      <c r="E85" s="406"/>
      <c r="F85" s="406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406"/>
      <c r="V85" s="406"/>
      <c r="W85" s="406"/>
      <c r="X85" s="406"/>
      <c r="Y85" s="406"/>
      <c r="Z85" s="406"/>
      <c r="AA85" s="384"/>
      <c r="AB85" s="384"/>
      <c r="AC85" s="384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403">
        <v>4607091385168</v>
      </c>
      <c r="E86" s="404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62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7"/>
      <c r="R86" s="397"/>
      <c r="S86" s="397"/>
      <c r="T86" s="398"/>
      <c r="U86" s="35"/>
      <c r="V86" s="35"/>
      <c r="W86" s="36" t="s">
        <v>71</v>
      </c>
      <c r="X86" s="389">
        <v>530</v>
      </c>
      <c r="Y86" s="390">
        <f>IFERROR(IF(X86="",0,CEILING((X86/$H86),1)*$H86),"")</f>
        <v>534.6</v>
      </c>
      <c r="Z86" s="37">
        <f>IFERROR(IF(Y86=0,"",ROUNDUP(Y86/H86,0)*0.01898),"")</f>
        <v>1.25268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563.56666666666661</v>
      </c>
      <c r="BN86" s="65">
        <f>IFERROR(Y86*I86/H86,"0")</f>
        <v>568.45799999999997</v>
      </c>
      <c r="BO86" s="65">
        <f>IFERROR(1/J86*(X86/H86),"0")</f>
        <v>1.0223765432098766</v>
      </c>
      <c r="BP86" s="65">
        <f>IFERROR(1/J86*(Y86/H86),"0")</f>
        <v>1.03125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403">
        <v>4607091383256</v>
      </c>
      <c r="E87" s="404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7"/>
      <c r="R87" s="397"/>
      <c r="S87" s="397"/>
      <c r="T87" s="398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403">
        <v>4607091385748</v>
      </c>
      <c r="E88" s="404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7"/>
      <c r="R88" s="397"/>
      <c r="S88" s="397"/>
      <c r="T88" s="398"/>
      <c r="U88" s="35"/>
      <c r="V88" s="35"/>
      <c r="W88" s="36" t="s">
        <v>71</v>
      </c>
      <c r="X88" s="389">
        <v>110</v>
      </c>
      <c r="Y88" s="390">
        <f>IFERROR(IF(X88="",0,CEILING((X88/$H88),1)*$H88),"")</f>
        <v>110.7</v>
      </c>
      <c r="Z88" s="37">
        <f>IFERROR(IF(Y88=0,"",ROUNDUP(Y88/H88,0)*0.00651),"")</f>
        <v>0.26690999999999998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120.26666666666665</v>
      </c>
      <c r="BN88" s="65">
        <f>IFERROR(Y88*I88/H88,"0")</f>
        <v>121.032</v>
      </c>
      <c r="BO88" s="65">
        <f>IFERROR(1/J88*(X88/H88),"0")</f>
        <v>0.22385022385022388</v>
      </c>
      <c r="BP88" s="65">
        <f>IFERROR(1/J88*(Y88/H88),"0")</f>
        <v>0.22527472527472528</v>
      </c>
    </row>
    <row r="89" spans="1:68" x14ac:dyDescent="0.2">
      <c r="A89" s="408"/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9"/>
      <c r="P89" s="418" t="s">
        <v>76</v>
      </c>
      <c r="Q89" s="413"/>
      <c r="R89" s="413"/>
      <c r="S89" s="413"/>
      <c r="T89" s="413"/>
      <c r="U89" s="413"/>
      <c r="V89" s="414"/>
      <c r="W89" s="38" t="s">
        <v>77</v>
      </c>
      <c r="X89" s="391">
        <f>IFERROR(X86/H86,"0")+IFERROR(X87/H87,"0")+IFERROR(X88/H88,"0")</f>
        <v>106.17283950617283</v>
      </c>
      <c r="Y89" s="391">
        <f>IFERROR(Y86/H86,"0")+IFERROR(Y87/H87,"0")+IFERROR(Y88/H88,"0")</f>
        <v>107</v>
      </c>
      <c r="Z89" s="391">
        <f>IFERROR(IF(Z86="",0,Z86),"0")+IFERROR(IF(Z87="",0,Z87),"0")+IFERROR(IF(Z88="",0,Z88),"0")</f>
        <v>1.51959</v>
      </c>
      <c r="AA89" s="392"/>
      <c r="AB89" s="392"/>
      <c r="AC89" s="392"/>
    </row>
    <row r="90" spans="1:68" x14ac:dyDescent="0.2">
      <c r="A90" s="406"/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9"/>
      <c r="P90" s="418" t="s">
        <v>76</v>
      </c>
      <c r="Q90" s="413"/>
      <c r="R90" s="413"/>
      <c r="S90" s="413"/>
      <c r="T90" s="413"/>
      <c r="U90" s="413"/>
      <c r="V90" s="414"/>
      <c r="W90" s="38" t="s">
        <v>71</v>
      </c>
      <c r="X90" s="391">
        <f>IFERROR(SUM(X86:X88),"0")</f>
        <v>640</v>
      </c>
      <c r="Y90" s="391">
        <f>IFERROR(SUM(Y86:Y88),"0")</f>
        <v>645.30000000000007</v>
      </c>
      <c r="Z90" s="38"/>
      <c r="AA90" s="392"/>
      <c r="AB90" s="392"/>
      <c r="AC90" s="392"/>
    </row>
    <row r="91" spans="1:68" ht="14.25" customHeight="1" x14ac:dyDescent="0.25">
      <c r="A91" s="405" t="s">
        <v>125</v>
      </c>
      <c r="B91" s="406"/>
      <c r="C91" s="406"/>
      <c r="D91" s="406"/>
      <c r="E91" s="406"/>
      <c r="F91" s="406"/>
      <c r="G91" s="406"/>
      <c r="H91" s="406"/>
      <c r="I91" s="406"/>
      <c r="J91" s="406"/>
      <c r="K91" s="406"/>
      <c r="L91" s="406"/>
      <c r="M91" s="406"/>
      <c r="N91" s="406"/>
      <c r="O91" s="406"/>
      <c r="P91" s="406"/>
      <c r="Q91" s="406"/>
      <c r="R91" s="406"/>
      <c r="S91" s="406"/>
      <c r="T91" s="406"/>
      <c r="U91" s="406"/>
      <c r="V91" s="406"/>
      <c r="W91" s="406"/>
      <c r="X91" s="406"/>
      <c r="Y91" s="406"/>
      <c r="Z91" s="406"/>
      <c r="AA91" s="384"/>
      <c r="AB91" s="384"/>
      <c r="AC91" s="384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403">
        <v>4680115880238</v>
      </c>
      <c r="E92" s="404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6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7"/>
      <c r="R92" s="397"/>
      <c r="S92" s="397"/>
      <c r="T92" s="398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08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9"/>
      <c r="P93" s="418" t="s">
        <v>76</v>
      </c>
      <c r="Q93" s="413"/>
      <c r="R93" s="413"/>
      <c r="S93" s="413"/>
      <c r="T93" s="413"/>
      <c r="U93" s="413"/>
      <c r="V93" s="414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6"/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9"/>
      <c r="P94" s="418" t="s">
        <v>76</v>
      </c>
      <c r="Q94" s="413"/>
      <c r="R94" s="413"/>
      <c r="S94" s="413"/>
      <c r="T94" s="413"/>
      <c r="U94" s="413"/>
      <c r="V94" s="414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21" t="s">
        <v>84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406"/>
      <c r="AA95" s="385"/>
      <c r="AB95" s="385"/>
      <c r="AC95" s="385"/>
    </row>
    <row r="96" spans="1:68" ht="14.25" customHeight="1" x14ac:dyDescent="0.25">
      <c r="A96" s="405" t="s">
        <v>86</v>
      </c>
      <c r="B96" s="406"/>
      <c r="C96" s="406"/>
      <c r="D96" s="406"/>
      <c r="E96" s="406"/>
      <c r="F96" s="406"/>
      <c r="G96" s="406"/>
      <c r="H96" s="406"/>
      <c r="I96" s="406"/>
      <c r="J96" s="406"/>
      <c r="K96" s="406"/>
      <c r="L96" s="406"/>
      <c r="M96" s="406"/>
      <c r="N96" s="406"/>
      <c r="O96" s="406"/>
      <c r="P96" s="406"/>
      <c r="Q96" s="406"/>
      <c r="R96" s="406"/>
      <c r="S96" s="406"/>
      <c r="T96" s="406"/>
      <c r="U96" s="406"/>
      <c r="V96" s="406"/>
      <c r="W96" s="406"/>
      <c r="X96" s="406"/>
      <c r="Y96" s="406"/>
      <c r="Z96" s="406"/>
      <c r="AA96" s="384"/>
      <c r="AB96" s="384"/>
      <c r="AC96" s="384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403">
        <v>4607091384604</v>
      </c>
      <c r="E97" s="404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6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7"/>
      <c r="R97" s="397"/>
      <c r="S97" s="397"/>
      <c r="T97" s="398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403">
        <v>4680115886810</v>
      </c>
      <c r="E98" s="404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479" t="s">
        <v>180</v>
      </c>
      <c r="Q98" s="397"/>
      <c r="R98" s="397"/>
      <c r="S98" s="397"/>
      <c r="T98" s="398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08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9"/>
      <c r="P99" s="418" t="s">
        <v>76</v>
      </c>
      <c r="Q99" s="413"/>
      <c r="R99" s="413"/>
      <c r="S99" s="413"/>
      <c r="T99" s="413"/>
      <c r="U99" s="413"/>
      <c r="V99" s="414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6"/>
      <c r="B100" s="406"/>
      <c r="C100" s="406"/>
      <c r="D100" s="406"/>
      <c r="E100" s="406"/>
      <c r="F100" s="406"/>
      <c r="G100" s="406"/>
      <c r="H100" s="406"/>
      <c r="I100" s="406"/>
      <c r="J100" s="406"/>
      <c r="K100" s="406"/>
      <c r="L100" s="406"/>
      <c r="M100" s="406"/>
      <c r="N100" s="406"/>
      <c r="O100" s="409"/>
      <c r="P100" s="418" t="s">
        <v>76</v>
      </c>
      <c r="Q100" s="413"/>
      <c r="R100" s="413"/>
      <c r="S100" s="413"/>
      <c r="T100" s="413"/>
      <c r="U100" s="413"/>
      <c r="V100" s="414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05" t="s">
        <v>182</v>
      </c>
      <c r="B101" s="406"/>
      <c r="C101" s="406"/>
      <c r="D101" s="406"/>
      <c r="E101" s="406"/>
      <c r="F101" s="406"/>
      <c r="G101" s="406"/>
      <c r="H101" s="406"/>
      <c r="I101" s="406"/>
      <c r="J101" s="406"/>
      <c r="K101" s="406"/>
      <c r="L101" s="406"/>
      <c r="M101" s="406"/>
      <c r="N101" s="406"/>
      <c r="O101" s="406"/>
      <c r="P101" s="406"/>
      <c r="Q101" s="406"/>
      <c r="R101" s="406"/>
      <c r="S101" s="406"/>
      <c r="T101" s="406"/>
      <c r="U101" s="406"/>
      <c r="V101" s="406"/>
      <c r="W101" s="406"/>
      <c r="X101" s="406"/>
      <c r="Y101" s="406"/>
      <c r="Z101" s="406"/>
      <c r="AA101" s="384"/>
      <c r="AB101" s="384"/>
      <c r="AC101" s="384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403">
        <v>4607091387667</v>
      </c>
      <c r="E102" s="404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7"/>
      <c r="R102" s="397"/>
      <c r="S102" s="397"/>
      <c r="T102" s="398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403">
        <v>4607091387636</v>
      </c>
      <c r="E103" s="404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6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7"/>
      <c r="R103" s="397"/>
      <c r="S103" s="397"/>
      <c r="T103" s="398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403">
        <v>4607091382426</v>
      </c>
      <c r="E104" s="404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7"/>
      <c r="R104" s="397"/>
      <c r="S104" s="397"/>
      <c r="T104" s="398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08"/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9"/>
      <c r="P105" s="418" t="s">
        <v>76</v>
      </c>
      <c r="Q105" s="413"/>
      <c r="R105" s="413"/>
      <c r="S105" s="413"/>
      <c r="T105" s="413"/>
      <c r="U105" s="413"/>
      <c r="V105" s="414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6"/>
      <c r="B106" s="406"/>
      <c r="C106" s="406"/>
      <c r="D106" s="406"/>
      <c r="E106" s="406"/>
      <c r="F106" s="406"/>
      <c r="G106" s="406"/>
      <c r="H106" s="406"/>
      <c r="I106" s="406"/>
      <c r="J106" s="406"/>
      <c r="K106" s="406"/>
      <c r="L106" s="406"/>
      <c r="M106" s="406"/>
      <c r="N106" s="406"/>
      <c r="O106" s="409"/>
      <c r="P106" s="418" t="s">
        <v>76</v>
      </c>
      <c r="Q106" s="413"/>
      <c r="R106" s="413"/>
      <c r="S106" s="413"/>
      <c r="T106" s="413"/>
      <c r="U106" s="413"/>
      <c r="V106" s="414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33" t="s">
        <v>192</v>
      </c>
      <c r="B107" s="434"/>
      <c r="C107" s="434"/>
      <c r="D107" s="434"/>
      <c r="E107" s="434"/>
      <c r="F107" s="434"/>
      <c r="G107" s="434"/>
      <c r="H107" s="434"/>
      <c r="I107" s="434"/>
      <c r="J107" s="434"/>
      <c r="K107" s="434"/>
      <c r="L107" s="434"/>
      <c r="M107" s="434"/>
      <c r="N107" s="434"/>
      <c r="O107" s="434"/>
      <c r="P107" s="434"/>
      <c r="Q107" s="434"/>
      <c r="R107" s="434"/>
      <c r="S107" s="434"/>
      <c r="T107" s="434"/>
      <c r="U107" s="434"/>
      <c r="V107" s="434"/>
      <c r="W107" s="434"/>
      <c r="X107" s="434"/>
      <c r="Y107" s="434"/>
      <c r="Z107" s="434"/>
      <c r="AA107" s="49"/>
      <c r="AB107" s="49"/>
      <c r="AC107" s="49"/>
    </row>
    <row r="108" spans="1:68" ht="16.5" customHeight="1" x14ac:dyDescent="0.25">
      <c r="A108" s="421" t="s">
        <v>193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406"/>
      <c r="Z108" s="406"/>
      <c r="AA108" s="385"/>
      <c r="AB108" s="385"/>
      <c r="AC108" s="385"/>
    </row>
    <row r="109" spans="1:68" ht="14.25" customHeight="1" x14ac:dyDescent="0.25">
      <c r="A109" s="405" t="s">
        <v>182</v>
      </c>
      <c r="B109" s="406"/>
      <c r="C109" s="406"/>
      <c r="D109" s="406"/>
      <c r="E109" s="406"/>
      <c r="F109" s="406"/>
      <c r="G109" s="406"/>
      <c r="H109" s="406"/>
      <c r="I109" s="406"/>
      <c r="J109" s="406"/>
      <c r="K109" s="406"/>
      <c r="L109" s="406"/>
      <c r="M109" s="406"/>
      <c r="N109" s="406"/>
      <c r="O109" s="406"/>
      <c r="P109" s="406"/>
      <c r="Q109" s="406"/>
      <c r="R109" s="406"/>
      <c r="S109" s="406"/>
      <c r="T109" s="406"/>
      <c r="U109" s="406"/>
      <c r="V109" s="406"/>
      <c r="W109" s="406"/>
      <c r="X109" s="406"/>
      <c r="Y109" s="406"/>
      <c r="Z109" s="406"/>
      <c r="AA109" s="384"/>
      <c r="AB109" s="384"/>
      <c r="AC109" s="384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403">
        <v>4680115880993</v>
      </c>
      <c r="E110" s="404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7"/>
      <c r="R110" s="397"/>
      <c r="S110" s="397"/>
      <c r="T110" s="398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403">
        <v>4680115881761</v>
      </c>
      <c r="E111" s="404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7"/>
      <c r="R111" s="397"/>
      <c r="S111" s="397"/>
      <c r="T111" s="398"/>
      <c r="U111" s="35"/>
      <c r="V111" s="35"/>
      <c r="W111" s="36" t="s">
        <v>71</v>
      </c>
      <c r="X111" s="389">
        <v>95</v>
      </c>
      <c r="Y111" s="390">
        <f t="shared" si="5"/>
        <v>96.600000000000009</v>
      </c>
      <c r="Z111" s="37">
        <f>IFERROR(IF(Y111=0,"",ROUNDUP(Y111/H111,0)*0.00902),"")</f>
        <v>0.20746000000000001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101.10714285714285</v>
      </c>
      <c r="BN111" s="65">
        <f t="shared" si="7"/>
        <v>102.81</v>
      </c>
      <c r="BO111" s="65">
        <f t="shared" si="8"/>
        <v>0.17135642135642135</v>
      </c>
      <c r="BP111" s="65">
        <f t="shared" si="9"/>
        <v>0.17424242424242425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403">
        <v>4680115881563</v>
      </c>
      <c r="E112" s="404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4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7"/>
      <c r="R112" s="397"/>
      <c r="S112" s="397"/>
      <c r="T112" s="398"/>
      <c r="U112" s="35"/>
      <c r="V112" s="35"/>
      <c r="W112" s="36" t="s">
        <v>71</v>
      </c>
      <c r="X112" s="389">
        <v>155</v>
      </c>
      <c r="Y112" s="390">
        <f t="shared" si="5"/>
        <v>155.4</v>
      </c>
      <c r="Z112" s="37">
        <f>IFERROR(IF(Y112=0,"",ROUNDUP(Y112/H112,0)*0.00902),"")</f>
        <v>0.33374000000000004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162.75</v>
      </c>
      <c r="BN112" s="65">
        <f t="shared" si="7"/>
        <v>163.17000000000002</v>
      </c>
      <c r="BO112" s="65">
        <f t="shared" si="8"/>
        <v>0.2795815295815296</v>
      </c>
      <c r="BP112" s="65">
        <f t="shared" si="9"/>
        <v>0.28030303030303033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403">
        <v>4680115880986</v>
      </c>
      <c r="E113" s="404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7"/>
      <c r="R113" s="397"/>
      <c r="S113" s="397"/>
      <c r="T113" s="398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403">
        <v>4680115881785</v>
      </c>
      <c r="E114" s="404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7"/>
      <c r="R114" s="397"/>
      <c r="S114" s="397"/>
      <c r="T114" s="398"/>
      <c r="U114" s="35"/>
      <c r="V114" s="35"/>
      <c r="W114" s="36" t="s">
        <v>71</v>
      </c>
      <c r="X114" s="389">
        <v>125</v>
      </c>
      <c r="Y114" s="390">
        <f t="shared" si="5"/>
        <v>126</v>
      </c>
      <c r="Z114" s="37">
        <f>IFERROR(IF(Y114=0,"",ROUNDUP(Y114/H114,0)*0.00502),"")</f>
        <v>0.30120000000000002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132.73809523809524</v>
      </c>
      <c r="BN114" s="65">
        <f t="shared" si="7"/>
        <v>133.80000000000001</v>
      </c>
      <c r="BO114" s="65">
        <f t="shared" si="8"/>
        <v>0.25437525437525438</v>
      </c>
      <c r="BP114" s="65">
        <f t="shared" si="9"/>
        <v>0.25641025641025644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403">
        <v>4680115881679</v>
      </c>
      <c r="E115" s="404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7"/>
      <c r="R115" s="397"/>
      <c r="S115" s="397"/>
      <c r="T115" s="398"/>
      <c r="U115" s="35"/>
      <c r="V115" s="35"/>
      <c r="W115" s="36" t="s">
        <v>71</v>
      </c>
      <c r="X115" s="389">
        <v>155</v>
      </c>
      <c r="Y115" s="390">
        <f t="shared" si="5"/>
        <v>155.4</v>
      </c>
      <c r="Z115" s="37">
        <f>IFERROR(IF(Y115=0,"",ROUNDUP(Y115/H115,0)*0.00502),"")</f>
        <v>0.37148000000000003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162.38095238095238</v>
      </c>
      <c r="BN115" s="65">
        <f t="shared" si="7"/>
        <v>162.80000000000001</v>
      </c>
      <c r="BO115" s="65">
        <f t="shared" si="8"/>
        <v>0.31542531542531543</v>
      </c>
      <c r="BP115" s="65">
        <f t="shared" si="9"/>
        <v>0.31623931623931628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403">
        <v>4680115880191</v>
      </c>
      <c r="E116" s="404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7"/>
      <c r="R116" s="397"/>
      <c r="S116" s="397"/>
      <c r="T116" s="398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403">
        <v>4680115883963</v>
      </c>
      <c r="E117" s="404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5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7"/>
      <c r="R117" s="397"/>
      <c r="S117" s="397"/>
      <c r="T117" s="398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08"/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9"/>
      <c r="P118" s="418" t="s">
        <v>76</v>
      </c>
      <c r="Q118" s="413"/>
      <c r="R118" s="413"/>
      <c r="S118" s="413"/>
      <c r="T118" s="413"/>
      <c r="U118" s="413"/>
      <c r="V118" s="414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192.85714285714283</v>
      </c>
      <c r="Y118" s="391">
        <f>IFERROR(Y110/H110,"0")+IFERROR(Y111/H111,"0")+IFERROR(Y112/H112,"0")+IFERROR(Y113/H113,"0")+IFERROR(Y114/H114,"0")+IFERROR(Y115/H115,"0")+IFERROR(Y116/H116,"0")+IFERROR(Y117/H117,"0")</f>
        <v>194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1.2138800000000001</v>
      </c>
      <c r="AA118" s="392"/>
      <c r="AB118" s="392"/>
      <c r="AC118" s="392"/>
    </row>
    <row r="119" spans="1:68" x14ac:dyDescent="0.2">
      <c r="A119" s="406"/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9"/>
      <c r="P119" s="418" t="s">
        <v>76</v>
      </c>
      <c r="Q119" s="413"/>
      <c r="R119" s="413"/>
      <c r="S119" s="413"/>
      <c r="T119" s="413"/>
      <c r="U119" s="413"/>
      <c r="V119" s="414"/>
      <c r="W119" s="38" t="s">
        <v>71</v>
      </c>
      <c r="X119" s="391">
        <f>IFERROR(SUM(X110:X117),"0")</f>
        <v>530</v>
      </c>
      <c r="Y119" s="391">
        <f>IFERROR(SUM(Y110:Y117),"0")</f>
        <v>533.4</v>
      </c>
      <c r="Z119" s="38"/>
      <c r="AA119" s="392"/>
      <c r="AB119" s="392"/>
      <c r="AC119" s="392"/>
    </row>
    <row r="120" spans="1:68" ht="14.25" customHeight="1" x14ac:dyDescent="0.25">
      <c r="A120" s="405" t="s">
        <v>78</v>
      </c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384"/>
      <c r="AB120" s="384"/>
      <c r="AC120" s="384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403">
        <v>4680115886780</v>
      </c>
      <c r="E121" s="404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4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7"/>
      <c r="R121" s="397"/>
      <c r="S121" s="397"/>
      <c r="T121" s="398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403">
        <v>4680115886742</v>
      </c>
      <c r="E122" s="404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5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7"/>
      <c r="R122" s="397"/>
      <c r="S122" s="397"/>
      <c r="T122" s="398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403">
        <v>4680115886766</v>
      </c>
      <c r="E123" s="404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4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7"/>
      <c r="R123" s="397"/>
      <c r="S123" s="397"/>
      <c r="T123" s="398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08"/>
      <c r="B124" s="406"/>
      <c r="C124" s="406"/>
      <c r="D124" s="406"/>
      <c r="E124" s="406"/>
      <c r="F124" s="406"/>
      <c r="G124" s="406"/>
      <c r="H124" s="406"/>
      <c r="I124" s="406"/>
      <c r="J124" s="406"/>
      <c r="K124" s="406"/>
      <c r="L124" s="406"/>
      <c r="M124" s="406"/>
      <c r="N124" s="406"/>
      <c r="O124" s="409"/>
      <c r="P124" s="418" t="s">
        <v>76</v>
      </c>
      <c r="Q124" s="413"/>
      <c r="R124" s="413"/>
      <c r="S124" s="413"/>
      <c r="T124" s="413"/>
      <c r="U124" s="413"/>
      <c r="V124" s="414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6"/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9"/>
      <c r="P125" s="418" t="s">
        <v>76</v>
      </c>
      <c r="Q125" s="413"/>
      <c r="R125" s="413"/>
      <c r="S125" s="413"/>
      <c r="T125" s="413"/>
      <c r="U125" s="413"/>
      <c r="V125" s="414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05" t="s">
        <v>224</v>
      </c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6"/>
      <c r="N126" s="406"/>
      <c r="O126" s="406"/>
      <c r="P126" s="406"/>
      <c r="Q126" s="406"/>
      <c r="R126" s="406"/>
      <c r="S126" s="406"/>
      <c r="T126" s="406"/>
      <c r="U126" s="406"/>
      <c r="V126" s="406"/>
      <c r="W126" s="406"/>
      <c r="X126" s="406"/>
      <c r="Y126" s="406"/>
      <c r="Z126" s="406"/>
      <c r="AA126" s="384"/>
      <c r="AB126" s="384"/>
      <c r="AC126" s="384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403">
        <v>4680115886797</v>
      </c>
      <c r="E127" s="404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4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7"/>
      <c r="R127" s="397"/>
      <c r="S127" s="397"/>
      <c r="T127" s="398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08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9"/>
      <c r="P128" s="418" t="s">
        <v>76</v>
      </c>
      <c r="Q128" s="413"/>
      <c r="R128" s="413"/>
      <c r="S128" s="413"/>
      <c r="T128" s="413"/>
      <c r="U128" s="413"/>
      <c r="V128" s="414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6"/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9"/>
      <c r="P129" s="418" t="s">
        <v>76</v>
      </c>
      <c r="Q129" s="413"/>
      <c r="R129" s="413"/>
      <c r="S129" s="413"/>
      <c r="T129" s="413"/>
      <c r="U129" s="413"/>
      <c r="V129" s="414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21" t="s">
        <v>227</v>
      </c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  <c r="U130" s="406"/>
      <c r="V130" s="406"/>
      <c r="W130" s="406"/>
      <c r="X130" s="406"/>
      <c r="Y130" s="406"/>
      <c r="Z130" s="406"/>
      <c r="AA130" s="385"/>
      <c r="AB130" s="385"/>
      <c r="AC130" s="385"/>
    </row>
    <row r="131" spans="1:68" ht="14.25" customHeight="1" x14ac:dyDescent="0.25">
      <c r="A131" s="405" t="s">
        <v>86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384"/>
      <c r="AB131" s="384"/>
      <c r="AC131" s="384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403">
        <v>4680115881402</v>
      </c>
      <c r="E132" s="404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7"/>
      <c r="R132" s="397"/>
      <c r="S132" s="397"/>
      <c r="T132" s="398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403">
        <v>4680115881396</v>
      </c>
      <c r="E133" s="404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7"/>
      <c r="R133" s="397"/>
      <c r="S133" s="397"/>
      <c r="T133" s="398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08"/>
      <c r="B134" s="406"/>
      <c r="C134" s="406"/>
      <c r="D134" s="406"/>
      <c r="E134" s="406"/>
      <c r="F134" s="406"/>
      <c r="G134" s="406"/>
      <c r="H134" s="406"/>
      <c r="I134" s="406"/>
      <c r="J134" s="406"/>
      <c r="K134" s="406"/>
      <c r="L134" s="406"/>
      <c r="M134" s="406"/>
      <c r="N134" s="406"/>
      <c r="O134" s="409"/>
      <c r="P134" s="418" t="s">
        <v>76</v>
      </c>
      <c r="Q134" s="413"/>
      <c r="R134" s="413"/>
      <c r="S134" s="413"/>
      <c r="T134" s="413"/>
      <c r="U134" s="413"/>
      <c r="V134" s="414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6"/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9"/>
      <c r="P135" s="418" t="s">
        <v>76</v>
      </c>
      <c r="Q135" s="413"/>
      <c r="R135" s="413"/>
      <c r="S135" s="413"/>
      <c r="T135" s="413"/>
      <c r="U135" s="413"/>
      <c r="V135" s="414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05" t="s">
        <v>117</v>
      </c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6"/>
      <c r="P136" s="406"/>
      <c r="Q136" s="406"/>
      <c r="R136" s="406"/>
      <c r="S136" s="406"/>
      <c r="T136" s="406"/>
      <c r="U136" s="406"/>
      <c r="V136" s="406"/>
      <c r="W136" s="406"/>
      <c r="X136" s="406"/>
      <c r="Y136" s="406"/>
      <c r="Z136" s="406"/>
      <c r="AA136" s="384"/>
      <c r="AB136" s="384"/>
      <c r="AC136" s="384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403">
        <v>4680115882935</v>
      </c>
      <c r="E137" s="404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7"/>
      <c r="R137" s="397"/>
      <c r="S137" s="397"/>
      <c r="T137" s="398"/>
      <c r="U137" s="35"/>
      <c r="V137" s="35"/>
      <c r="W137" s="36" t="s">
        <v>71</v>
      </c>
      <c r="X137" s="389">
        <v>60</v>
      </c>
      <c r="Y137" s="390">
        <f>IFERROR(IF(X137="",0,CEILING((X137/$H137),1)*$H137),"")</f>
        <v>64.800000000000011</v>
      </c>
      <c r="Z137" s="37">
        <f>IFERROR(IF(Y137=0,"",ROUNDUP(Y137/H137,0)*0.01898),"")</f>
        <v>0.11388000000000001</v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62.416666666666657</v>
      </c>
      <c r="BN137" s="65">
        <f>IFERROR(Y137*I137/H137,"0")</f>
        <v>67.410000000000011</v>
      </c>
      <c r="BO137" s="65">
        <f>IFERROR(1/J137*(X137/H137),"0")</f>
        <v>8.6805555555555552E-2</v>
      </c>
      <c r="BP137" s="65">
        <f>IFERROR(1/J137*(Y137/H137),"0")</f>
        <v>9.3750000000000014E-2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403">
        <v>4680115880764</v>
      </c>
      <c r="E138" s="404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7"/>
      <c r="R138" s="397"/>
      <c r="S138" s="397"/>
      <c r="T138" s="398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08"/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06"/>
      <c r="O139" s="409"/>
      <c r="P139" s="418" t="s">
        <v>76</v>
      </c>
      <c r="Q139" s="413"/>
      <c r="R139" s="413"/>
      <c r="S139" s="413"/>
      <c r="T139" s="413"/>
      <c r="U139" s="413"/>
      <c r="V139" s="414"/>
      <c r="W139" s="38" t="s">
        <v>77</v>
      </c>
      <c r="X139" s="391">
        <f>IFERROR(X137/H137,"0")+IFERROR(X138/H138,"0")</f>
        <v>5.5555555555555554</v>
      </c>
      <c r="Y139" s="391">
        <f>IFERROR(Y137/H137,"0")+IFERROR(Y138/H138,"0")</f>
        <v>6.0000000000000009</v>
      </c>
      <c r="Z139" s="391">
        <f>IFERROR(IF(Z137="",0,Z137),"0")+IFERROR(IF(Z138="",0,Z138),"0")</f>
        <v>0.11388000000000001</v>
      </c>
      <c r="AA139" s="392"/>
      <c r="AB139" s="392"/>
      <c r="AC139" s="392"/>
    </row>
    <row r="140" spans="1:68" x14ac:dyDescent="0.2">
      <c r="A140" s="406"/>
      <c r="B140" s="406"/>
      <c r="C140" s="406"/>
      <c r="D140" s="406"/>
      <c r="E140" s="406"/>
      <c r="F140" s="406"/>
      <c r="G140" s="406"/>
      <c r="H140" s="406"/>
      <c r="I140" s="406"/>
      <c r="J140" s="406"/>
      <c r="K140" s="406"/>
      <c r="L140" s="406"/>
      <c r="M140" s="406"/>
      <c r="N140" s="406"/>
      <c r="O140" s="409"/>
      <c r="P140" s="418" t="s">
        <v>76</v>
      </c>
      <c r="Q140" s="413"/>
      <c r="R140" s="413"/>
      <c r="S140" s="413"/>
      <c r="T140" s="413"/>
      <c r="U140" s="413"/>
      <c r="V140" s="414"/>
      <c r="W140" s="38" t="s">
        <v>71</v>
      </c>
      <c r="X140" s="391">
        <f>IFERROR(SUM(X137:X138),"0")</f>
        <v>60</v>
      </c>
      <c r="Y140" s="391">
        <f>IFERROR(SUM(Y137:Y138),"0")</f>
        <v>64.800000000000011</v>
      </c>
      <c r="Z140" s="38"/>
      <c r="AA140" s="392"/>
      <c r="AB140" s="392"/>
      <c r="AC140" s="392"/>
    </row>
    <row r="141" spans="1:68" ht="14.25" customHeight="1" x14ac:dyDescent="0.25">
      <c r="A141" s="405" t="s">
        <v>182</v>
      </c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  <c r="U141" s="406"/>
      <c r="V141" s="406"/>
      <c r="W141" s="406"/>
      <c r="X141" s="406"/>
      <c r="Y141" s="406"/>
      <c r="Z141" s="406"/>
      <c r="AA141" s="384"/>
      <c r="AB141" s="384"/>
      <c r="AC141" s="384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403">
        <v>4680115882683</v>
      </c>
      <c r="E142" s="404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7"/>
      <c r="R142" s="397"/>
      <c r="S142" s="397"/>
      <c r="T142" s="398"/>
      <c r="U142" s="35"/>
      <c r="V142" s="35"/>
      <c r="W142" s="36" t="s">
        <v>71</v>
      </c>
      <c r="X142" s="389">
        <v>55</v>
      </c>
      <c r="Y142" s="390">
        <f>IFERROR(IF(X142="",0,CEILING((X142/$H142),1)*$H142),"")</f>
        <v>59.400000000000006</v>
      </c>
      <c r="Z142" s="37">
        <f>IFERROR(IF(Y142=0,"",ROUNDUP(Y142/H142,0)*0.00902),"")</f>
        <v>9.9220000000000003E-2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57.138888888888886</v>
      </c>
      <c r="BN142" s="65">
        <f>IFERROR(Y142*I142/H142,"0")</f>
        <v>61.71</v>
      </c>
      <c r="BO142" s="65">
        <f>IFERROR(1/J142*(X142/H142),"0")</f>
        <v>7.716049382716049E-2</v>
      </c>
      <c r="BP142" s="65">
        <f>IFERROR(1/J142*(Y142/H142),"0")</f>
        <v>8.3333333333333343E-2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403">
        <v>4680115882690</v>
      </c>
      <c r="E143" s="404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7"/>
      <c r="R143" s="397"/>
      <c r="S143" s="397"/>
      <c r="T143" s="398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403">
        <v>4680115882669</v>
      </c>
      <c r="E144" s="404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7"/>
      <c r="R144" s="397"/>
      <c r="S144" s="397"/>
      <c r="T144" s="398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403">
        <v>4680115882676</v>
      </c>
      <c r="E145" s="404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7"/>
      <c r="R145" s="397"/>
      <c r="S145" s="397"/>
      <c r="T145" s="398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08"/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9"/>
      <c r="P146" s="418" t="s">
        <v>76</v>
      </c>
      <c r="Q146" s="413"/>
      <c r="R146" s="413"/>
      <c r="S146" s="413"/>
      <c r="T146" s="413"/>
      <c r="U146" s="413"/>
      <c r="V146" s="414"/>
      <c r="W146" s="38" t="s">
        <v>77</v>
      </c>
      <c r="X146" s="391">
        <f>IFERROR(X142/H142,"0")+IFERROR(X143/H143,"0")+IFERROR(X144/H144,"0")+IFERROR(X145/H145,"0")</f>
        <v>10.185185185185185</v>
      </c>
      <c r="Y146" s="391">
        <f>IFERROR(Y142/H142,"0")+IFERROR(Y143/H143,"0")+IFERROR(Y144/H144,"0")+IFERROR(Y145/H145,"0")</f>
        <v>11</v>
      </c>
      <c r="Z146" s="391">
        <f>IFERROR(IF(Z142="",0,Z142),"0")+IFERROR(IF(Z143="",0,Z143),"0")+IFERROR(IF(Z144="",0,Z144),"0")+IFERROR(IF(Z145="",0,Z145),"0")</f>
        <v>9.9220000000000003E-2</v>
      </c>
      <c r="AA146" s="392"/>
      <c r="AB146" s="392"/>
      <c r="AC146" s="392"/>
    </row>
    <row r="147" spans="1:68" x14ac:dyDescent="0.2">
      <c r="A147" s="406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9"/>
      <c r="P147" s="418" t="s">
        <v>76</v>
      </c>
      <c r="Q147" s="413"/>
      <c r="R147" s="413"/>
      <c r="S147" s="413"/>
      <c r="T147" s="413"/>
      <c r="U147" s="413"/>
      <c r="V147" s="414"/>
      <c r="W147" s="38" t="s">
        <v>71</v>
      </c>
      <c r="X147" s="391">
        <f>IFERROR(SUM(X142:X145),"0")</f>
        <v>55</v>
      </c>
      <c r="Y147" s="391">
        <f>IFERROR(SUM(Y142:Y145),"0")</f>
        <v>59.400000000000006</v>
      </c>
      <c r="Z147" s="38"/>
      <c r="AA147" s="392"/>
      <c r="AB147" s="392"/>
      <c r="AC147" s="392"/>
    </row>
    <row r="148" spans="1:68" ht="14.25" customHeight="1" x14ac:dyDescent="0.25">
      <c r="A148" s="405" t="s">
        <v>66</v>
      </c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384"/>
      <c r="AB148" s="384"/>
      <c r="AC148" s="384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403">
        <v>4680115881594</v>
      </c>
      <c r="E149" s="404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4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7"/>
      <c r="R149" s="397"/>
      <c r="S149" s="397"/>
      <c r="T149" s="398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403">
        <v>4680115881617</v>
      </c>
      <c r="E150" s="404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7"/>
      <c r="R150" s="397"/>
      <c r="S150" s="397"/>
      <c r="T150" s="398"/>
      <c r="U150" s="35"/>
      <c r="V150" s="35"/>
      <c r="W150" s="36" t="s">
        <v>71</v>
      </c>
      <c r="X150" s="389">
        <v>195</v>
      </c>
      <c r="Y150" s="390">
        <f t="shared" si="10"/>
        <v>202.5</v>
      </c>
      <c r="Z150" s="37">
        <f>IFERROR(IF(Y150=0,"",ROUNDUP(Y150/H150,0)*0.01898),"")</f>
        <v>0.47450000000000003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207.06111111111113</v>
      </c>
      <c r="BN150" s="65">
        <f t="shared" si="12"/>
        <v>215.02500000000003</v>
      </c>
      <c r="BO150" s="65">
        <f t="shared" si="13"/>
        <v>0.37615740740740744</v>
      </c>
      <c r="BP150" s="65">
        <f t="shared" si="14"/>
        <v>0.390625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403">
        <v>4680115880573</v>
      </c>
      <c r="E151" s="404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4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7"/>
      <c r="R151" s="397"/>
      <c r="S151" s="397"/>
      <c r="T151" s="398"/>
      <c r="U151" s="35"/>
      <c r="V151" s="35"/>
      <c r="W151" s="36" t="s">
        <v>71</v>
      </c>
      <c r="X151" s="389">
        <v>350</v>
      </c>
      <c r="Y151" s="390">
        <f t="shared" si="10"/>
        <v>356.7</v>
      </c>
      <c r="Z151" s="37">
        <f>IFERROR(IF(Y151=0,"",ROUNDUP(Y151/H151,0)*0.01898),"")</f>
        <v>0.77817999999999998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370.87931034482756</v>
      </c>
      <c r="BN151" s="65">
        <f t="shared" si="12"/>
        <v>377.97899999999998</v>
      </c>
      <c r="BO151" s="65">
        <f t="shared" si="13"/>
        <v>0.62859195402298851</v>
      </c>
      <c r="BP151" s="65">
        <f t="shared" si="14"/>
        <v>0.640625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403">
        <v>4680115882195</v>
      </c>
      <c r="E152" s="404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6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7"/>
      <c r="R152" s="397"/>
      <c r="S152" s="397"/>
      <c r="T152" s="398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403">
        <v>4680115882607</v>
      </c>
      <c r="E153" s="404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7"/>
      <c r="R153" s="397"/>
      <c r="S153" s="397"/>
      <c r="T153" s="398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403">
        <v>4680115880092</v>
      </c>
      <c r="E154" s="404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7"/>
      <c r="R154" s="397"/>
      <c r="S154" s="397"/>
      <c r="T154" s="398"/>
      <c r="U154" s="35"/>
      <c r="V154" s="35"/>
      <c r="W154" s="36" t="s">
        <v>71</v>
      </c>
      <c r="X154" s="389">
        <v>90</v>
      </c>
      <c r="Y154" s="390">
        <f t="shared" si="10"/>
        <v>91.2</v>
      </c>
      <c r="Z154" s="37">
        <f>IFERROR(IF(Y154=0,"",ROUNDUP(Y154/H154,0)*0.00651),"")</f>
        <v>0.24738000000000002</v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99.45</v>
      </c>
      <c r="BN154" s="65">
        <f t="shared" si="12"/>
        <v>100.77600000000001</v>
      </c>
      <c r="BO154" s="65">
        <f t="shared" si="13"/>
        <v>0.20604395604395606</v>
      </c>
      <c r="BP154" s="65">
        <f t="shared" si="14"/>
        <v>0.2087912087912088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403">
        <v>4680115880221</v>
      </c>
      <c r="E155" s="404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6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7"/>
      <c r="R155" s="397"/>
      <c r="S155" s="397"/>
      <c r="T155" s="398"/>
      <c r="U155" s="35"/>
      <c r="V155" s="35"/>
      <c r="W155" s="36" t="s">
        <v>71</v>
      </c>
      <c r="X155" s="389">
        <v>90</v>
      </c>
      <c r="Y155" s="390">
        <f t="shared" si="10"/>
        <v>91.2</v>
      </c>
      <c r="Z155" s="37">
        <f>IFERROR(IF(Y155=0,"",ROUNDUP(Y155/H155,0)*0.00651),"")</f>
        <v>0.24738000000000002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99.45</v>
      </c>
      <c r="BN155" s="65">
        <f t="shared" si="12"/>
        <v>100.77600000000001</v>
      </c>
      <c r="BO155" s="65">
        <f t="shared" si="13"/>
        <v>0.20604395604395606</v>
      </c>
      <c r="BP155" s="65">
        <f t="shared" si="14"/>
        <v>0.2087912087912088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403">
        <v>4680115882164</v>
      </c>
      <c r="E156" s="404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7"/>
      <c r="R156" s="397"/>
      <c r="S156" s="397"/>
      <c r="T156" s="398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08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9"/>
      <c r="P157" s="418" t="s">
        <v>76</v>
      </c>
      <c r="Q157" s="413"/>
      <c r="R157" s="413"/>
      <c r="S157" s="413"/>
      <c r="T157" s="413"/>
      <c r="U157" s="413"/>
      <c r="V157" s="414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139.30395913154535</v>
      </c>
      <c r="Y157" s="391">
        <f>IFERROR(Y149/H149,"0")+IFERROR(Y150/H150,"0")+IFERROR(Y151/H151,"0")+IFERROR(Y152/H152,"0")+IFERROR(Y153/H153,"0")+IFERROR(Y154/H154,"0")+IFERROR(Y155/H155,"0")+IFERROR(Y156/H156,"0")</f>
        <v>142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1.7474399999999999</v>
      </c>
      <c r="AA157" s="392"/>
      <c r="AB157" s="392"/>
      <c r="AC157" s="392"/>
    </row>
    <row r="158" spans="1:68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9"/>
      <c r="P158" s="418" t="s">
        <v>76</v>
      </c>
      <c r="Q158" s="413"/>
      <c r="R158" s="413"/>
      <c r="S158" s="413"/>
      <c r="T158" s="413"/>
      <c r="U158" s="413"/>
      <c r="V158" s="414"/>
      <c r="W158" s="38" t="s">
        <v>71</v>
      </c>
      <c r="X158" s="391">
        <f>IFERROR(SUM(X149:X156),"0")</f>
        <v>725</v>
      </c>
      <c r="Y158" s="391">
        <f>IFERROR(SUM(Y149:Y156),"0")</f>
        <v>741.60000000000014</v>
      </c>
      <c r="Z158" s="38"/>
      <c r="AA158" s="392"/>
      <c r="AB158" s="392"/>
      <c r="AC158" s="392"/>
    </row>
    <row r="159" spans="1:68" ht="14.25" customHeight="1" x14ac:dyDescent="0.25">
      <c r="A159" s="405" t="s">
        <v>125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406"/>
      <c r="AA159" s="384"/>
      <c r="AB159" s="384"/>
      <c r="AC159" s="384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403">
        <v>4680115880801</v>
      </c>
      <c r="E160" s="404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6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7"/>
      <c r="R160" s="397"/>
      <c r="S160" s="397"/>
      <c r="T160" s="398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08"/>
      <c r="B161" s="406"/>
      <c r="C161" s="406"/>
      <c r="D161" s="406"/>
      <c r="E161" s="406"/>
      <c r="F161" s="406"/>
      <c r="G161" s="406"/>
      <c r="H161" s="406"/>
      <c r="I161" s="406"/>
      <c r="J161" s="406"/>
      <c r="K161" s="406"/>
      <c r="L161" s="406"/>
      <c r="M161" s="406"/>
      <c r="N161" s="406"/>
      <c r="O161" s="409"/>
      <c r="P161" s="418" t="s">
        <v>76</v>
      </c>
      <c r="Q161" s="413"/>
      <c r="R161" s="413"/>
      <c r="S161" s="413"/>
      <c r="T161" s="413"/>
      <c r="U161" s="413"/>
      <c r="V161" s="414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9"/>
      <c r="P162" s="418" t="s">
        <v>76</v>
      </c>
      <c r="Q162" s="413"/>
      <c r="R162" s="413"/>
      <c r="S162" s="413"/>
      <c r="T162" s="413"/>
      <c r="U162" s="413"/>
      <c r="V162" s="414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21" t="s">
        <v>273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406"/>
      <c r="AA163" s="385"/>
      <c r="AB163" s="385"/>
      <c r="AC163" s="385"/>
    </row>
    <row r="164" spans="1:68" ht="14.25" customHeight="1" x14ac:dyDescent="0.25">
      <c r="A164" s="405" t="s">
        <v>86</v>
      </c>
      <c r="B164" s="406"/>
      <c r="C164" s="406"/>
      <c r="D164" s="406"/>
      <c r="E164" s="406"/>
      <c r="F164" s="406"/>
      <c r="G164" s="406"/>
      <c r="H164" s="406"/>
      <c r="I164" s="406"/>
      <c r="J164" s="406"/>
      <c r="K164" s="406"/>
      <c r="L164" s="406"/>
      <c r="M164" s="406"/>
      <c r="N164" s="406"/>
      <c r="O164" s="406"/>
      <c r="P164" s="406"/>
      <c r="Q164" s="406"/>
      <c r="R164" s="406"/>
      <c r="S164" s="406"/>
      <c r="T164" s="406"/>
      <c r="U164" s="406"/>
      <c r="V164" s="406"/>
      <c r="W164" s="406"/>
      <c r="X164" s="406"/>
      <c r="Y164" s="406"/>
      <c r="Z164" s="406"/>
      <c r="AA164" s="384"/>
      <c r="AB164" s="384"/>
      <c r="AC164" s="384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403">
        <v>4680115884137</v>
      </c>
      <c r="E165" s="404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7"/>
      <c r="R165" s="397"/>
      <c r="S165" s="397"/>
      <c r="T165" s="398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403">
        <v>4680115884236</v>
      </c>
      <c r="E166" s="404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6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7"/>
      <c r="R166" s="397"/>
      <c r="S166" s="397"/>
      <c r="T166" s="398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403">
        <v>4680115884175</v>
      </c>
      <c r="E167" s="404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7"/>
      <c r="R167" s="397"/>
      <c r="S167" s="397"/>
      <c r="T167" s="398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403">
        <v>4680115884144</v>
      </c>
      <c r="E168" s="404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6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7"/>
      <c r="R168" s="397"/>
      <c r="S168" s="397"/>
      <c r="T168" s="398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403">
        <v>4680115884144</v>
      </c>
      <c r="E169" s="404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72" t="s">
        <v>286</v>
      </c>
      <c r="Q169" s="397"/>
      <c r="R169" s="397"/>
      <c r="S169" s="397"/>
      <c r="T169" s="398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403">
        <v>4680115884182</v>
      </c>
      <c r="E170" s="404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6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7"/>
      <c r="R170" s="397"/>
      <c r="S170" s="397"/>
      <c r="T170" s="398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403">
        <v>4680115884205</v>
      </c>
      <c r="E171" s="404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7"/>
      <c r="R171" s="397"/>
      <c r="S171" s="397"/>
      <c r="T171" s="398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403">
        <v>4680115884205</v>
      </c>
      <c r="E172" s="404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619" t="s">
        <v>293</v>
      </c>
      <c r="Q172" s="397"/>
      <c r="R172" s="397"/>
      <c r="S172" s="397"/>
      <c r="T172" s="398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08"/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6"/>
      <c r="N173" s="406"/>
      <c r="O173" s="409"/>
      <c r="P173" s="418" t="s">
        <v>76</v>
      </c>
      <c r="Q173" s="413"/>
      <c r="R173" s="413"/>
      <c r="S173" s="413"/>
      <c r="T173" s="413"/>
      <c r="U173" s="413"/>
      <c r="V173" s="414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6"/>
      <c r="B174" s="406"/>
      <c r="C174" s="406"/>
      <c r="D174" s="406"/>
      <c r="E174" s="406"/>
      <c r="F174" s="406"/>
      <c r="G174" s="406"/>
      <c r="H174" s="406"/>
      <c r="I174" s="406"/>
      <c r="J174" s="406"/>
      <c r="K174" s="406"/>
      <c r="L174" s="406"/>
      <c r="M174" s="406"/>
      <c r="N174" s="406"/>
      <c r="O174" s="409"/>
      <c r="P174" s="418" t="s">
        <v>76</v>
      </c>
      <c r="Q174" s="413"/>
      <c r="R174" s="413"/>
      <c r="S174" s="413"/>
      <c r="T174" s="413"/>
      <c r="U174" s="413"/>
      <c r="V174" s="414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21" t="s">
        <v>294</v>
      </c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  <c r="U175" s="406"/>
      <c r="V175" s="406"/>
      <c r="W175" s="406"/>
      <c r="X175" s="406"/>
      <c r="Y175" s="406"/>
      <c r="Z175" s="406"/>
      <c r="AA175" s="385"/>
      <c r="AB175" s="385"/>
      <c r="AC175" s="385"/>
    </row>
    <row r="176" spans="1:68" ht="14.25" customHeight="1" x14ac:dyDescent="0.25">
      <c r="A176" s="405" t="s">
        <v>86</v>
      </c>
      <c r="B176" s="406"/>
      <c r="C176" s="406"/>
      <c r="D176" s="406"/>
      <c r="E176" s="406"/>
      <c r="F176" s="406"/>
      <c r="G176" s="406"/>
      <c r="H176" s="406"/>
      <c r="I176" s="406"/>
      <c r="J176" s="406"/>
      <c r="K176" s="406"/>
      <c r="L176" s="406"/>
      <c r="M176" s="406"/>
      <c r="N176" s="406"/>
      <c r="O176" s="406"/>
      <c r="P176" s="406"/>
      <c r="Q176" s="406"/>
      <c r="R176" s="406"/>
      <c r="S176" s="406"/>
      <c r="T176" s="406"/>
      <c r="U176" s="406"/>
      <c r="V176" s="406"/>
      <c r="W176" s="406"/>
      <c r="X176" s="406"/>
      <c r="Y176" s="406"/>
      <c r="Z176" s="406"/>
      <c r="AA176" s="384"/>
      <c r="AB176" s="384"/>
      <c r="AC176" s="384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403">
        <v>4680115885837</v>
      </c>
      <c r="E177" s="404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4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7"/>
      <c r="R177" s="397"/>
      <c r="S177" s="397"/>
      <c r="T177" s="398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403">
        <v>4680115885851</v>
      </c>
      <c r="E178" s="404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7"/>
      <c r="R178" s="397"/>
      <c r="S178" s="397"/>
      <c r="T178" s="398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403">
        <v>4680115885806</v>
      </c>
      <c r="E179" s="404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7"/>
      <c r="R179" s="397"/>
      <c r="S179" s="397"/>
      <c r="T179" s="398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403">
        <v>4680115885844</v>
      </c>
      <c r="E180" s="404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7"/>
      <c r="R180" s="397"/>
      <c r="S180" s="397"/>
      <c r="T180" s="398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403">
        <v>4680115885820</v>
      </c>
      <c r="E181" s="404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4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7"/>
      <c r="R181" s="397"/>
      <c r="S181" s="397"/>
      <c r="T181" s="398"/>
      <c r="U181" s="35"/>
      <c r="V181" s="35"/>
      <c r="W181" s="36" t="s">
        <v>71</v>
      </c>
      <c r="X181" s="389">
        <v>80</v>
      </c>
      <c r="Y181" s="390">
        <f>IFERROR(IF(X181="",0,CEILING((X181/$H181),1)*$H181),"")</f>
        <v>80</v>
      </c>
      <c r="Z181" s="37">
        <f>IFERROR(IF(Y181=0,"",ROUNDUP(Y181/H181,0)*0.00902),"")</f>
        <v>0.1804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84.2</v>
      </c>
      <c r="BN181" s="65">
        <f>IFERROR(Y181*I181/H181,"0")</f>
        <v>84.2</v>
      </c>
      <c r="BO181" s="65">
        <f>IFERROR(1/J181*(X181/H181),"0")</f>
        <v>0.15151515151515152</v>
      </c>
      <c r="BP181" s="65">
        <f>IFERROR(1/J181*(Y181/H181),"0")</f>
        <v>0.15151515151515152</v>
      </c>
    </row>
    <row r="182" spans="1:68" x14ac:dyDescent="0.2">
      <c r="A182" s="408"/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9"/>
      <c r="P182" s="418" t="s">
        <v>76</v>
      </c>
      <c r="Q182" s="413"/>
      <c r="R182" s="413"/>
      <c r="S182" s="413"/>
      <c r="T182" s="413"/>
      <c r="U182" s="413"/>
      <c r="V182" s="414"/>
      <c r="W182" s="38" t="s">
        <v>77</v>
      </c>
      <c r="X182" s="391">
        <f>IFERROR(X177/H177,"0")+IFERROR(X178/H178,"0")+IFERROR(X179/H179,"0")+IFERROR(X180/H180,"0")+IFERROR(X181/H181,"0")</f>
        <v>20</v>
      </c>
      <c r="Y182" s="391">
        <f>IFERROR(Y177/H177,"0")+IFERROR(Y178/H178,"0")+IFERROR(Y179/H179,"0")+IFERROR(Y180/H180,"0")+IFERROR(Y181/H181,"0")</f>
        <v>20</v>
      </c>
      <c r="Z182" s="391">
        <f>IFERROR(IF(Z177="",0,Z177),"0")+IFERROR(IF(Z178="",0,Z178),"0")+IFERROR(IF(Z179="",0,Z179),"0")+IFERROR(IF(Z180="",0,Z180),"0")+IFERROR(IF(Z181="",0,Z181),"0")</f>
        <v>0.1804</v>
      </c>
      <c r="AA182" s="392"/>
      <c r="AB182" s="392"/>
      <c r="AC182" s="392"/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9"/>
      <c r="P183" s="418" t="s">
        <v>76</v>
      </c>
      <c r="Q183" s="413"/>
      <c r="R183" s="413"/>
      <c r="S183" s="413"/>
      <c r="T183" s="413"/>
      <c r="U183" s="413"/>
      <c r="V183" s="414"/>
      <c r="W183" s="38" t="s">
        <v>71</v>
      </c>
      <c r="X183" s="391">
        <f>IFERROR(SUM(X177:X181),"0")</f>
        <v>80</v>
      </c>
      <c r="Y183" s="391">
        <f>IFERROR(SUM(Y177:Y181),"0")</f>
        <v>80</v>
      </c>
      <c r="Z183" s="38"/>
      <c r="AA183" s="392"/>
      <c r="AB183" s="392"/>
      <c r="AC183" s="392"/>
    </row>
    <row r="184" spans="1:68" ht="16.5" customHeight="1" x14ac:dyDescent="0.25">
      <c r="A184" s="421" t="s">
        <v>310</v>
      </c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  <c r="U184" s="406"/>
      <c r="V184" s="406"/>
      <c r="W184" s="406"/>
      <c r="X184" s="406"/>
      <c r="Y184" s="406"/>
      <c r="Z184" s="406"/>
      <c r="AA184" s="385"/>
      <c r="AB184" s="385"/>
      <c r="AC184" s="385"/>
    </row>
    <row r="185" spans="1:68" ht="14.25" customHeight="1" x14ac:dyDescent="0.25">
      <c r="A185" s="405" t="s">
        <v>86</v>
      </c>
      <c r="B185" s="406"/>
      <c r="C185" s="406"/>
      <c r="D185" s="406"/>
      <c r="E185" s="406"/>
      <c r="F185" s="406"/>
      <c r="G185" s="406"/>
      <c r="H185" s="406"/>
      <c r="I185" s="406"/>
      <c r="J185" s="406"/>
      <c r="K185" s="406"/>
      <c r="L185" s="406"/>
      <c r="M185" s="406"/>
      <c r="N185" s="406"/>
      <c r="O185" s="406"/>
      <c r="P185" s="406"/>
      <c r="Q185" s="406"/>
      <c r="R185" s="406"/>
      <c r="S185" s="406"/>
      <c r="T185" s="406"/>
      <c r="U185" s="406"/>
      <c r="V185" s="406"/>
      <c r="W185" s="406"/>
      <c r="X185" s="406"/>
      <c r="Y185" s="406"/>
      <c r="Z185" s="406"/>
      <c r="AA185" s="384"/>
      <c r="AB185" s="384"/>
      <c r="AC185" s="384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403">
        <v>4607091383423</v>
      </c>
      <c r="E186" s="404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4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7"/>
      <c r="R186" s="397"/>
      <c r="S186" s="397"/>
      <c r="T186" s="398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403">
        <v>4680115886957</v>
      </c>
      <c r="E187" s="404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597" t="s">
        <v>315</v>
      </c>
      <c r="Q187" s="397"/>
      <c r="R187" s="397"/>
      <c r="S187" s="397"/>
      <c r="T187" s="398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08"/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9"/>
      <c r="P188" s="418" t="s">
        <v>76</v>
      </c>
      <c r="Q188" s="413"/>
      <c r="R188" s="413"/>
      <c r="S188" s="413"/>
      <c r="T188" s="413"/>
      <c r="U188" s="413"/>
      <c r="V188" s="414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6"/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406"/>
      <c r="M189" s="406"/>
      <c r="N189" s="406"/>
      <c r="O189" s="409"/>
      <c r="P189" s="418" t="s">
        <v>76</v>
      </c>
      <c r="Q189" s="413"/>
      <c r="R189" s="413"/>
      <c r="S189" s="413"/>
      <c r="T189" s="413"/>
      <c r="U189" s="413"/>
      <c r="V189" s="414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21" t="s">
        <v>317</v>
      </c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385"/>
      <c r="AB190" s="385"/>
      <c r="AC190" s="385"/>
    </row>
    <row r="191" spans="1:68" ht="14.25" customHeight="1" x14ac:dyDescent="0.25">
      <c r="A191" s="405" t="s">
        <v>66</v>
      </c>
      <c r="B191" s="406"/>
      <c r="C191" s="406"/>
      <c r="D191" s="406"/>
      <c r="E191" s="406"/>
      <c r="F191" s="406"/>
      <c r="G191" s="406"/>
      <c r="H191" s="406"/>
      <c r="I191" s="406"/>
      <c r="J191" s="406"/>
      <c r="K191" s="406"/>
      <c r="L191" s="406"/>
      <c r="M191" s="406"/>
      <c r="N191" s="406"/>
      <c r="O191" s="406"/>
      <c r="P191" s="406"/>
      <c r="Q191" s="406"/>
      <c r="R191" s="406"/>
      <c r="S191" s="406"/>
      <c r="T191" s="406"/>
      <c r="U191" s="406"/>
      <c r="V191" s="406"/>
      <c r="W191" s="406"/>
      <c r="X191" s="406"/>
      <c r="Y191" s="406"/>
      <c r="Z191" s="406"/>
      <c r="AA191" s="384"/>
      <c r="AB191" s="384"/>
      <c r="AC191" s="384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403">
        <v>4680115881211</v>
      </c>
      <c r="E192" s="404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5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7"/>
      <c r="R192" s="397"/>
      <c r="S192" s="397"/>
      <c r="T192" s="398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08"/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6"/>
      <c r="N193" s="406"/>
      <c r="O193" s="409"/>
      <c r="P193" s="418" t="s">
        <v>76</v>
      </c>
      <c r="Q193" s="413"/>
      <c r="R193" s="413"/>
      <c r="S193" s="413"/>
      <c r="T193" s="413"/>
      <c r="U193" s="413"/>
      <c r="V193" s="414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6"/>
      <c r="B194" s="406"/>
      <c r="C194" s="406"/>
      <c r="D194" s="406"/>
      <c r="E194" s="406"/>
      <c r="F194" s="406"/>
      <c r="G194" s="406"/>
      <c r="H194" s="406"/>
      <c r="I194" s="406"/>
      <c r="J194" s="406"/>
      <c r="K194" s="406"/>
      <c r="L194" s="406"/>
      <c r="M194" s="406"/>
      <c r="N194" s="406"/>
      <c r="O194" s="409"/>
      <c r="P194" s="418" t="s">
        <v>76</v>
      </c>
      <c r="Q194" s="413"/>
      <c r="R194" s="413"/>
      <c r="S194" s="413"/>
      <c r="T194" s="413"/>
      <c r="U194" s="413"/>
      <c r="V194" s="414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21" t="s">
        <v>321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6"/>
      <c r="L195" s="406"/>
      <c r="M195" s="406"/>
      <c r="N195" s="406"/>
      <c r="O195" s="406"/>
      <c r="P195" s="406"/>
      <c r="Q195" s="406"/>
      <c r="R195" s="406"/>
      <c r="S195" s="406"/>
      <c r="T195" s="406"/>
      <c r="U195" s="406"/>
      <c r="V195" s="406"/>
      <c r="W195" s="406"/>
      <c r="X195" s="406"/>
      <c r="Y195" s="406"/>
      <c r="Z195" s="406"/>
      <c r="AA195" s="385"/>
      <c r="AB195" s="385"/>
      <c r="AC195" s="385"/>
    </row>
    <row r="196" spans="1:68" ht="14.25" customHeight="1" x14ac:dyDescent="0.25">
      <c r="A196" s="405" t="s">
        <v>66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384"/>
      <c r="AB196" s="384"/>
      <c r="AC196" s="384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403">
        <v>4680115884618</v>
      </c>
      <c r="E197" s="404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5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7"/>
      <c r="R197" s="397"/>
      <c r="S197" s="397"/>
      <c r="T197" s="398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08"/>
      <c r="B198" s="406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6"/>
      <c r="N198" s="406"/>
      <c r="O198" s="409"/>
      <c r="P198" s="418" t="s">
        <v>76</v>
      </c>
      <c r="Q198" s="413"/>
      <c r="R198" s="413"/>
      <c r="S198" s="413"/>
      <c r="T198" s="413"/>
      <c r="U198" s="413"/>
      <c r="V198" s="414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6"/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  <c r="O199" s="409"/>
      <c r="P199" s="418" t="s">
        <v>76</v>
      </c>
      <c r="Q199" s="413"/>
      <c r="R199" s="413"/>
      <c r="S199" s="413"/>
      <c r="T199" s="413"/>
      <c r="U199" s="413"/>
      <c r="V199" s="414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21" t="s">
        <v>325</v>
      </c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6"/>
      <c r="P200" s="406"/>
      <c r="Q200" s="406"/>
      <c r="R200" s="406"/>
      <c r="S200" s="406"/>
      <c r="T200" s="406"/>
      <c r="U200" s="406"/>
      <c r="V200" s="406"/>
      <c r="W200" s="406"/>
      <c r="X200" s="406"/>
      <c r="Y200" s="406"/>
      <c r="Z200" s="406"/>
      <c r="AA200" s="385"/>
      <c r="AB200" s="385"/>
      <c r="AC200" s="385"/>
    </row>
    <row r="201" spans="1:68" ht="14.25" customHeight="1" x14ac:dyDescent="0.25">
      <c r="A201" s="405" t="s">
        <v>86</v>
      </c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6"/>
      <c r="P201" s="406"/>
      <c r="Q201" s="406"/>
      <c r="R201" s="406"/>
      <c r="S201" s="406"/>
      <c r="T201" s="406"/>
      <c r="U201" s="406"/>
      <c r="V201" s="406"/>
      <c r="W201" s="406"/>
      <c r="X201" s="406"/>
      <c r="Y201" s="406"/>
      <c r="Z201" s="406"/>
      <c r="AA201" s="384"/>
      <c r="AB201" s="384"/>
      <c r="AC201" s="384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403">
        <v>4680115883703</v>
      </c>
      <c r="E202" s="404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4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7"/>
      <c r="R202" s="397"/>
      <c r="S202" s="397"/>
      <c r="T202" s="398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08"/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9"/>
      <c r="P203" s="418" t="s">
        <v>76</v>
      </c>
      <c r="Q203" s="413"/>
      <c r="R203" s="413"/>
      <c r="S203" s="413"/>
      <c r="T203" s="413"/>
      <c r="U203" s="413"/>
      <c r="V203" s="414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6"/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6"/>
      <c r="N204" s="406"/>
      <c r="O204" s="409"/>
      <c r="P204" s="418" t="s">
        <v>76</v>
      </c>
      <c r="Q204" s="413"/>
      <c r="R204" s="413"/>
      <c r="S204" s="413"/>
      <c r="T204" s="413"/>
      <c r="U204" s="413"/>
      <c r="V204" s="414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21" t="s">
        <v>330</v>
      </c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6"/>
      <c r="N205" s="406"/>
      <c r="O205" s="406"/>
      <c r="P205" s="406"/>
      <c r="Q205" s="406"/>
      <c r="R205" s="406"/>
      <c r="S205" s="406"/>
      <c r="T205" s="406"/>
      <c r="U205" s="406"/>
      <c r="V205" s="406"/>
      <c r="W205" s="406"/>
      <c r="X205" s="406"/>
      <c r="Y205" s="406"/>
      <c r="Z205" s="406"/>
      <c r="AA205" s="385"/>
      <c r="AB205" s="385"/>
      <c r="AC205" s="385"/>
    </row>
    <row r="206" spans="1:68" ht="14.25" customHeight="1" x14ac:dyDescent="0.25">
      <c r="A206" s="405" t="s">
        <v>86</v>
      </c>
      <c r="B206" s="406"/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  <c r="O206" s="406"/>
      <c r="P206" s="406"/>
      <c r="Q206" s="406"/>
      <c r="R206" s="406"/>
      <c r="S206" s="406"/>
      <c r="T206" s="406"/>
      <c r="U206" s="406"/>
      <c r="V206" s="406"/>
      <c r="W206" s="406"/>
      <c r="X206" s="406"/>
      <c r="Y206" s="406"/>
      <c r="Z206" s="406"/>
      <c r="AA206" s="384"/>
      <c r="AB206" s="384"/>
      <c r="AC206" s="384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403">
        <v>4680115885615</v>
      </c>
      <c r="E207" s="404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7"/>
      <c r="R207" s="397"/>
      <c r="S207" s="397"/>
      <c r="T207" s="398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403">
        <v>4680115885646</v>
      </c>
      <c r="E208" s="404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7"/>
      <c r="R208" s="397"/>
      <c r="S208" s="397"/>
      <c r="T208" s="398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403">
        <v>4680115885554</v>
      </c>
      <c r="E209" s="404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6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7"/>
      <c r="R209" s="397"/>
      <c r="S209" s="397"/>
      <c r="T209" s="398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403">
        <v>4680115885622</v>
      </c>
      <c r="E210" s="404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5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7"/>
      <c r="R210" s="397"/>
      <c r="S210" s="397"/>
      <c r="T210" s="398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403">
        <v>4680115885608</v>
      </c>
      <c r="E211" s="404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7"/>
      <c r="R211" s="397"/>
      <c r="S211" s="397"/>
      <c r="T211" s="398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08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9"/>
      <c r="P212" s="418" t="s">
        <v>76</v>
      </c>
      <c r="Q212" s="413"/>
      <c r="R212" s="413"/>
      <c r="S212" s="413"/>
      <c r="T212" s="413"/>
      <c r="U212" s="413"/>
      <c r="V212" s="414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9"/>
      <c r="P213" s="418" t="s">
        <v>76</v>
      </c>
      <c r="Q213" s="413"/>
      <c r="R213" s="413"/>
      <c r="S213" s="413"/>
      <c r="T213" s="413"/>
      <c r="U213" s="413"/>
      <c r="V213" s="414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05" t="s">
        <v>182</v>
      </c>
      <c r="B214" s="406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  <c r="O214" s="406"/>
      <c r="P214" s="406"/>
      <c r="Q214" s="406"/>
      <c r="R214" s="406"/>
      <c r="S214" s="406"/>
      <c r="T214" s="406"/>
      <c r="U214" s="406"/>
      <c r="V214" s="406"/>
      <c r="W214" s="406"/>
      <c r="X214" s="406"/>
      <c r="Y214" s="406"/>
      <c r="Z214" s="406"/>
      <c r="AA214" s="384"/>
      <c r="AB214" s="384"/>
      <c r="AC214" s="384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403">
        <v>4607091387193</v>
      </c>
      <c r="E215" s="404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6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7"/>
      <c r="R215" s="397"/>
      <c r="S215" s="397"/>
      <c r="T215" s="398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403">
        <v>4607091387230</v>
      </c>
      <c r="E216" s="404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7"/>
      <c r="R216" s="397"/>
      <c r="S216" s="397"/>
      <c r="T216" s="398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403">
        <v>4607091387292</v>
      </c>
      <c r="E217" s="404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7"/>
      <c r="R217" s="397"/>
      <c r="S217" s="397"/>
      <c r="T217" s="398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403">
        <v>4607091387285</v>
      </c>
      <c r="E218" s="404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4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7"/>
      <c r="R218" s="397"/>
      <c r="S218" s="397"/>
      <c r="T218" s="398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403">
        <v>4607091389845</v>
      </c>
      <c r="E219" s="404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5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7"/>
      <c r="R219" s="397"/>
      <c r="S219" s="397"/>
      <c r="T219" s="398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403">
        <v>4607091383836</v>
      </c>
      <c r="E220" s="404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62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7"/>
      <c r="R220" s="397"/>
      <c r="S220" s="397"/>
      <c r="T220" s="398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08"/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9"/>
      <c r="P221" s="418" t="s">
        <v>76</v>
      </c>
      <c r="Q221" s="413"/>
      <c r="R221" s="413"/>
      <c r="S221" s="413"/>
      <c r="T221" s="413"/>
      <c r="U221" s="413"/>
      <c r="V221" s="414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6"/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9"/>
      <c r="P222" s="418" t="s">
        <v>76</v>
      </c>
      <c r="Q222" s="413"/>
      <c r="R222" s="413"/>
      <c r="S222" s="413"/>
      <c r="T222" s="413"/>
      <c r="U222" s="413"/>
      <c r="V222" s="414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05" t="s">
        <v>66</v>
      </c>
      <c r="B223" s="406"/>
      <c r="C223" s="406"/>
      <c r="D223" s="406"/>
      <c r="E223" s="406"/>
      <c r="F223" s="406"/>
      <c r="G223" s="406"/>
      <c r="H223" s="406"/>
      <c r="I223" s="406"/>
      <c r="J223" s="406"/>
      <c r="K223" s="406"/>
      <c r="L223" s="406"/>
      <c r="M223" s="406"/>
      <c r="N223" s="406"/>
      <c r="O223" s="406"/>
      <c r="P223" s="406"/>
      <c r="Q223" s="406"/>
      <c r="R223" s="406"/>
      <c r="S223" s="406"/>
      <c r="T223" s="406"/>
      <c r="U223" s="406"/>
      <c r="V223" s="406"/>
      <c r="W223" s="406"/>
      <c r="X223" s="406"/>
      <c r="Y223" s="406"/>
      <c r="Z223" s="406"/>
      <c r="AA223" s="384"/>
      <c r="AB223" s="384"/>
      <c r="AC223" s="384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403">
        <v>4607091387766</v>
      </c>
      <c r="E224" s="404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7"/>
      <c r="R224" s="397"/>
      <c r="S224" s="397"/>
      <c r="T224" s="398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403">
        <v>4607091387957</v>
      </c>
      <c r="E225" s="404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4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7"/>
      <c r="R225" s="397"/>
      <c r="S225" s="397"/>
      <c r="T225" s="398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403">
        <v>4607091387964</v>
      </c>
      <c r="E226" s="404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7"/>
      <c r="R226" s="397"/>
      <c r="S226" s="397"/>
      <c r="T226" s="398"/>
      <c r="U226" s="35"/>
      <c r="V226" s="35"/>
      <c r="W226" s="36" t="s">
        <v>71</v>
      </c>
      <c r="X226" s="389">
        <v>25</v>
      </c>
      <c r="Y226" s="390">
        <f>IFERROR(IF(X226="",0,CEILING((X226/$H226),1)*$H226),"")</f>
        <v>32.4</v>
      </c>
      <c r="Z226" s="37">
        <f>IFERROR(IF(Y226=0,"",ROUNDUP(Y226/H226,0)*0.01898),"")</f>
        <v>7.5920000000000001E-2</v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26.546296296296301</v>
      </c>
      <c r="BN226" s="65">
        <f>IFERROR(Y226*I226/H226,"0")</f>
        <v>34.404000000000003</v>
      </c>
      <c r="BO226" s="65">
        <f>IFERROR(1/J226*(X226/H226),"0")</f>
        <v>4.8225308641975308E-2</v>
      </c>
      <c r="BP226" s="65">
        <f>IFERROR(1/J226*(Y226/H226),"0")</f>
        <v>6.25E-2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403">
        <v>4680115884588</v>
      </c>
      <c r="E227" s="404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4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7"/>
      <c r="R227" s="397"/>
      <c r="S227" s="397"/>
      <c r="T227" s="398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403">
        <v>4607091387513</v>
      </c>
      <c r="E228" s="404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4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7"/>
      <c r="R228" s="397"/>
      <c r="S228" s="397"/>
      <c r="T228" s="398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08"/>
      <c r="B229" s="406"/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9"/>
      <c r="P229" s="418" t="s">
        <v>76</v>
      </c>
      <c r="Q229" s="413"/>
      <c r="R229" s="413"/>
      <c r="S229" s="413"/>
      <c r="T229" s="413"/>
      <c r="U229" s="413"/>
      <c r="V229" s="414"/>
      <c r="W229" s="38" t="s">
        <v>77</v>
      </c>
      <c r="X229" s="391">
        <f>IFERROR(X224/H224,"0")+IFERROR(X225/H225,"0")+IFERROR(X226/H226,"0")+IFERROR(X227/H227,"0")+IFERROR(X228/H228,"0")</f>
        <v>3.0864197530864197</v>
      </c>
      <c r="Y229" s="391">
        <f>IFERROR(Y224/H224,"0")+IFERROR(Y225/H225,"0")+IFERROR(Y226/H226,"0")+IFERROR(Y227/H227,"0")+IFERROR(Y228/H228,"0")</f>
        <v>4</v>
      </c>
      <c r="Z229" s="391">
        <f>IFERROR(IF(Z224="",0,Z224),"0")+IFERROR(IF(Z225="",0,Z225),"0")+IFERROR(IF(Z226="",0,Z226),"0")+IFERROR(IF(Z227="",0,Z227),"0")+IFERROR(IF(Z228="",0,Z228),"0")</f>
        <v>7.5920000000000001E-2</v>
      </c>
      <c r="AA229" s="392"/>
      <c r="AB229" s="392"/>
      <c r="AC229" s="392"/>
    </row>
    <row r="230" spans="1:68" x14ac:dyDescent="0.2">
      <c r="A230" s="406"/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9"/>
      <c r="P230" s="418" t="s">
        <v>76</v>
      </c>
      <c r="Q230" s="413"/>
      <c r="R230" s="413"/>
      <c r="S230" s="413"/>
      <c r="T230" s="413"/>
      <c r="U230" s="413"/>
      <c r="V230" s="414"/>
      <c r="W230" s="38" t="s">
        <v>71</v>
      </c>
      <c r="X230" s="391">
        <f>IFERROR(SUM(X224:X228),"0")</f>
        <v>25</v>
      </c>
      <c r="Y230" s="391">
        <f>IFERROR(SUM(Y224:Y228),"0")</f>
        <v>32.4</v>
      </c>
      <c r="Z230" s="38"/>
      <c r="AA230" s="392"/>
      <c r="AB230" s="392"/>
      <c r="AC230" s="392"/>
    </row>
    <row r="231" spans="1:68" ht="14.25" customHeight="1" x14ac:dyDescent="0.25">
      <c r="A231" s="405" t="s">
        <v>125</v>
      </c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6"/>
      <c r="P231" s="406"/>
      <c r="Q231" s="406"/>
      <c r="R231" s="406"/>
      <c r="S231" s="406"/>
      <c r="T231" s="406"/>
      <c r="U231" s="406"/>
      <c r="V231" s="406"/>
      <c r="W231" s="406"/>
      <c r="X231" s="406"/>
      <c r="Y231" s="406"/>
      <c r="Z231" s="406"/>
      <c r="AA231" s="384"/>
      <c r="AB231" s="384"/>
      <c r="AC231" s="384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403">
        <v>4607091380880</v>
      </c>
      <c r="E232" s="404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7"/>
      <c r="R232" s="397"/>
      <c r="S232" s="397"/>
      <c r="T232" s="398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403">
        <v>4607091384482</v>
      </c>
      <c r="E233" s="404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7"/>
      <c r="R233" s="397"/>
      <c r="S233" s="397"/>
      <c r="T233" s="398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403">
        <v>4607091380897</v>
      </c>
      <c r="E234" s="404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63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7"/>
      <c r="R234" s="397"/>
      <c r="S234" s="397"/>
      <c r="T234" s="398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08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9"/>
      <c r="P235" s="418" t="s">
        <v>76</v>
      </c>
      <c r="Q235" s="413"/>
      <c r="R235" s="413"/>
      <c r="S235" s="413"/>
      <c r="T235" s="413"/>
      <c r="U235" s="413"/>
      <c r="V235" s="414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9"/>
      <c r="P236" s="418" t="s">
        <v>76</v>
      </c>
      <c r="Q236" s="413"/>
      <c r="R236" s="413"/>
      <c r="S236" s="413"/>
      <c r="T236" s="413"/>
      <c r="U236" s="413"/>
      <c r="V236" s="414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05" t="s">
        <v>78</v>
      </c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6"/>
      <c r="P237" s="406"/>
      <c r="Q237" s="406"/>
      <c r="R237" s="406"/>
      <c r="S237" s="406"/>
      <c r="T237" s="406"/>
      <c r="U237" s="406"/>
      <c r="V237" s="406"/>
      <c r="W237" s="406"/>
      <c r="X237" s="406"/>
      <c r="Y237" s="406"/>
      <c r="Z237" s="406"/>
      <c r="AA237" s="384"/>
      <c r="AB237" s="384"/>
      <c r="AC237" s="384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403">
        <v>4607091388381</v>
      </c>
      <c r="E238" s="404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87" t="s">
        <v>388</v>
      </c>
      <c r="Q238" s="397"/>
      <c r="R238" s="397"/>
      <c r="S238" s="397"/>
      <c r="T238" s="398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403">
        <v>4607091388374</v>
      </c>
      <c r="E239" s="404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82" t="s">
        <v>392</v>
      </c>
      <c r="Q239" s="397"/>
      <c r="R239" s="397"/>
      <c r="S239" s="397"/>
      <c r="T239" s="398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403">
        <v>4607091383102</v>
      </c>
      <c r="E240" s="404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7"/>
      <c r="R240" s="397"/>
      <c r="S240" s="397"/>
      <c r="T240" s="398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403">
        <v>4607091388404</v>
      </c>
      <c r="E241" s="404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7"/>
      <c r="R241" s="397"/>
      <c r="S241" s="397"/>
      <c r="T241" s="398"/>
      <c r="U241" s="35"/>
      <c r="V241" s="35"/>
      <c r="W241" s="36" t="s">
        <v>71</v>
      </c>
      <c r="X241" s="389">
        <v>35</v>
      </c>
      <c r="Y241" s="390">
        <f>IFERROR(IF(X241="",0,CEILING((X241/$H241),1)*$H241),"")</f>
        <v>35.699999999999996</v>
      </c>
      <c r="Z241" s="37">
        <f>IFERROR(IF(Y241=0,"",ROUNDUP(Y241/H241,0)*0.00651),"")</f>
        <v>9.1139999999999999E-2</v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39.529411764705884</v>
      </c>
      <c r="BN241" s="65">
        <f>IFERROR(Y241*I241/H241,"0")</f>
        <v>40.32</v>
      </c>
      <c r="BO241" s="65">
        <f>IFERROR(1/J241*(X241/H241),"0")</f>
        <v>7.5414781297134248E-2</v>
      </c>
      <c r="BP241" s="65">
        <f>IFERROR(1/J241*(Y241/H241),"0")</f>
        <v>7.6923076923076927E-2</v>
      </c>
    </row>
    <row r="242" spans="1:68" x14ac:dyDescent="0.2">
      <c r="A242" s="408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6"/>
      <c r="N242" s="406"/>
      <c r="O242" s="409"/>
      <c r="P242" s="418" t="s">
        <v>76</v>
      </c>
      <c r="Q242" s="413"/>
      <c r="R242" s="413"/>
      <c r="S242" s="413"/>
      <c r="T242" s="413"/>
      <c r="U242" s="413"/>
      <c r="V242" s="414"/>
      <c r="W242" s="38" t="s">
        <v>77</v>
      </c>
      <c r="X242" s="391">
        <f>IFERROR(X238/H238,"0")+IFERROR(X239/H239,"0")+IFERROR(X240/H240,"0")+IFERROR(X241/H241,"0")</f>
        <v>13.725490196078432</v>
      </c>
      <c r="Y242" s="391">
        <f>IFERROR(Y238/H238,"0")+IFERROR(Y239/H239,"0")+IFERROR(Y240/H240,"0")+IFERROR(Y241/H241,"0")</f>
        <v>14</v>
      </c>
      <c r="Z242" s="391">
        <f>IFERROR(IF(Z238="",0,Z238),"0")+IFERROR(IF(Z239="",0,Z239),"0")+IFERROR(IF(Z240="",0,Z240),"0")+IFERROR(IF(Z241="",0,Z241),"0")</f>
        <v>9.1139999999999999E-2</v>
      </c>
      <c r="AA242" s="392"/>
      <c r="AB242" s="392"/>
      <c r="AC242" s="392"/>
    </row>
    <row r="243" spans="1:68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6"/>
      <c r="N243" s="406"/>
      <c r="O243" s="409"/>
      <c r="P243" s="418" t="s">
        <v>76</v>
      </c>
      <c r="Q243" s="413"/>
      <c r="R243" s="413"/>
      <c r="S243" s="413"/>
      <c r="T243" s="413"/>
      <c r="U243" s="413"/>
      <c r="V243" s="414"/>
      <c r="W243" s="38" t="s">
        <v>71</v>
      </c>
      <c r="X243" s="391">
        <f>IFERROR(SUM(X238:X241),"0")</f>
        <v>35</v>
      </c>
      <c r="Y243" s="391">
        <f>IFERROR(SUM(Y238:Y241),"0")</f>
        <v>35.699999999999996</v>
      </c>
      <c r="Z243" s="38"/>
      <c r="AA243" s="392"/>
      <c r="AB243" s="392"/>
      <c r="AC243" s="392"/>
    </row>
    <row r="244" spans="1:68" ht="14.25" customHeight="1" x14ac:dyDescent="0.25">
      <c r="A244" s="405" t="s">
        <v>398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406"/>
      <c r="Z244" s="406"/>
      <c r="AA244" s="384"/>
      <c r="AB244" s="384"/>
      <c r="AC244" s="384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403">
        <v>4680115881808</v>
      </c>
      <c r="E245" s="404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7"/>
      <c r="R245" s="397"/>
      <c r="S245" s="397"/>
      <c r="T245" s="398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403">
        <v>4680115881822</v>
      </c>
      <c r="E246" s="404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7"/>
      <c r="R246" s="397"/>
      <c r="S246" s="397"/>
      <c r="T246" s="398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403">
        <v>4680115880016</v>
      </c>
      <c r="E247" s="404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7"/>
      <c r="R247" s="397"/>
      <c r="S247" s="397"/>
      <c r="T247" s="398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08"/>
      <c r="B248" s="406"/>
      <c r="C248" s="406"/>
      <c r="D248" s="406"/>
      <c r="E248" s="406"/>
      <c r="F248" s="406"/>
      <c r="G248" s="406"/>
      <c r="H248" s="406"/>
      <c r="I248" s="406"/>
      <c r="J248" s="406"/>
      <c r="K248" s="406"/>
      <c r="L248" s="406"/>
      <c r="M248" s="406"/>
      <c r="N248" s="406"/>
      <c r="O248" s="409"/>
      <c r="P248" s="418" t="s">
        <v>76</v>
      </c>
      <c r="Q248" s="413"/>
      <c r="R248" s="413"/>
      <c r="S248" s="413"/>
      <c r="T248" s="413"/>
      <c r="U248" s="413"/>
      <c r="V248" s="414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6"/>
      <c r="B249" s="406"/>
      <c r="C249" s="406"/>
      <c r="D249" s="406"/>
      <c r="E249" s="406"/>
      <c r="F249" s="406"/>
      <c r="G249" s="406"/>
      <c r="H249" s="406"/>
      <c r="I249" s="406"/>
      <c r="J249" s="406"/>
      <c r="K249" s="406"/>
      <c r="L249" s="406"/>
      <c r="M249" s="406"/>
      <c r="N249" s="406"/>
      <c r="O249" s="409"/>
      <c r="P249" s="418" t="s">
        <v>76</v>
      </c>
      <c r="Q249" s="413"/>
      <c r="R249" s="413"/>
      <c r="S249" s="413"/>
      <c r="T249" s="413"/>
      <c r="U249" s="413"/>
      <c r="V249" s="414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21" t="s">
        <v>407</v>
      </c>
      <c r="B250" s="406"/>
      <c r="C250" s="406"/>
      <c r="D250" s="406"/>
      <c r="E250" s="406"/>
      <c r="F250" s="406"/>
      <c r="G250" s="406"/>
      <c r="H250" s="406"/>
      <c r="I250" s="406"/>
      <c r="J250" s="406"/>
      <c r="K250" s="406"/>
      <c r="L250" s="406"/>
      <c r="M250" s="406"/>
      <c r="N250" s="406"/>
      <c r="O250" s="406"/>
      <c r="P250" s="406"/>
      <c r="Q250" s="406"/>
      <c r="R250" s="406"/>
      <c r="S250" s="406"/>
      <c r="T250" s="406"/>
      <c r="U250" s="406"/>
      <c r="V250" s="406"/>
      <c r="W250" s="406"/>
      <c r="X250" s="406"/>
      <c r="Y250" s="406"/>
      <c r="Z250" s="406"/>
      <c r="AA250" s="385"/>
      <c r="AB250" s="385"/>
      <c r="AC250" s="385"/>
    </row>
    <row r="251" spans="1:68" ht="14.25" customHeight="1" x14ac:dyDescent="0.25">
      <c r="A251" s="405" t="s">
        <v>66</v>
      </c>
      <c r="B251" s="406"/>
      <c r="C251" s="406"/>
      <c r="D251" s="406"/>
      <c r="E251" s="406"/>
      <c r="F251" s="406"/>
      <c r="G251" s="406"/>
      <c r="H251" s="406"/>
      <c r="I251" s="406"/>
      <c r="J251" s="406"/>
      <c r="K251" s="406"/>
      <c r="L251" s="406"/>
      <c r="M251" s="406"/>
      <c r="N251" s="406"/>
      <c r="O251" s="406"/>
      <c r="P251" s="406"/>
      <c r="Q251" s="406"/>
      <c r="R251" s="406"/>
      <c r="S251" s="406"/>
      <c r="T251" s="406"/>
      <c r="U251" s="406"/>
      <c r="V251" s="406"/>
      <c r="W251" s="406"/>
      <c r="X251" s="406"/>
      <c r="Y251" s="406"/>
      <c r="Z251" s="406"/>
      <c r="AA251" s="384"/>
      <c r="AB251" s="384"/>
      <c r="AC251" s="384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403">
        <v>4607091387919</v>
      </c>
      <c r="E252" s="404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6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7"/>
      <c r="R252" s="397"/>
      <c r="S252" s="397"/>
      <c r="T252" s="398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403">
        <v>4680115883604</v>
      </c>
      <c r="E253" s="404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4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7"/>
      <c r="R253" s="397"/>
      <c r="S253" s="397"/>
      <c r="T253" s="398"/>
      <c r="U253" s="35"/>
      <c r="V253" s="35"/>
      <c r="W253" s="36" t="s">
        <v>71</v>
      </c>
      <c r="X253" s="389">
        <v>45</v>
      </c>
      <c r="Y253" s="390">
        <f>IFERROR(IF(X253="",0,CEILING((X253/$H253),1)*$H253),"")</f>
        <v>46.2</v>
      </c>
      <c r="Z253" s="37">
        <f>IFERROR(IF(Y253=0,"",ROUNDUP(Y253/H253,0)*0.00651),"")</f>
        <v>0.14322000000000001</v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50.399999999999991</v>
      </c>
      <c r="BN253" s="65">
        <f>IFERROR(Y253*I253/H253,"0")</f>
        <v>51.744</v>
      </c>
      <c r="BO253" s="65">
        <f>IFERROR(1/J253*(X253/H253),"0")</f>
        <v>0.11773940345368916</v>
      </c>
      <c r="BP253" s="65">
        <f>IFERROR(1/J253*(Y253/H253),"0")</f>
        <v>0.12087912087912089</v>
      </c>
    </row>
    <row r="254" spans="1:68" x14ac:dyDescent="0.2">
      <c r="A254" s="408"/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9"/>
      <c r="P254" s="418" t="s">
        <v>76</v>
      </c>
      <c r="Q254" s="413"/>
      <c r="R254" s="413"/>
      <c r="S254" s="413"/>
      <c r="T254" s="413"/>
      <c r="U254" s="413"/>
      <c r="V254" s="414"/>
      <c r="W254" s="38" t="s">
        <v>77</v>
      </c>
      <c r="X254" s="391">
        <f>IFERROR(X252/H252,"0")+IFERROR(X253/H253,"0")</f>
        <v>21.428571428571427</v>
      </c>
      <c r="Y254" s="391">
        <f>IFERROR(Y252/H252,"0")+IFERROR(Y253/H253,"0")</f>
        <v>22</v>
      </c>
      <c r="Z254" s="391">
        <f>IFERROR(IF(Z252="",0,Z252),"0")+IFERROR(IF(Z253="",0,Z253),"0")</f>
        <v>0.14322000000000001</v>
      </c>
      <c r="AA254" s="392"/>
      <c r="AB254" s="392"/>
      <c r="AC254" s="392"/>
    </row>
    <row r="255" spans="1:68" x14ac:dyDescent="0.2">
      <c r="A255" s="406"/>
      <c r="B255" s="406"/>
      <c r="C255" s="406"/>
      <c r="D255" s="406"/>
      <c r="E255" s="406"/>
      <c r="F255" s="406"/>
      <c r="G255" s="406"/>
      <c r="H255" s="406"/>
      <c r="I255" s="406"/>
      <c r="J255" s="406"/>
      <c r="K255" s="406"/>
      <c r="L255" s="406"/>
      <c r="M255" s="406"/>
      <c r="N255" s="406"/>
      <c r="O255" s="409"/>
      <c r="P255" s="418" t="s">
        <v>76</v>
      </c>
      <c r="Q255" s="413"/>
      <c r="R255" s="413"/>
      <c r="S255" s="413"/>
      <c r="T255" s="413"/>
      <c r="U255" s="413"/>
      <c r="V255" s="414"/>
      <c r="W255" s="38" t="s">
        <v>71</v>
      </c>
      <c r="X255" s="391">
        <f>IFERROR(SUM(X252:X253),"0")</f>
        <v>45</v>
      </c>
      <c r="Y255" s="391">
        <f>IFERROR(SUM(Y252:Y253),"0")</f>
        <v>46.2</v>
      </c>
      <c r="Z255" s="38"/>
      <c r="AA255" s="392"/>
      <c r="AB255" s="392"/>
      <c r="AC255" s="392"/>
    </row>
    <row r="256" spans="1:68" ht="27.75" customHeight="1" x14ac:dyDescent="0.2">
      <c r="A256" s="433" t="s">
        <v>414</v>
      </c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9"/>
      <c r="AB256" s="49"/>
      <c r="AC256" s="49"/>
    </row>
    <row r="257" spans="1:68" ht="16.5" customHeight="1" x14ac:dyDescent="0.25">
      <c r="A257" s="421" t="s">
        <v>415</v>
      </c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6"/>
      <c r="P257" s="406"/>
      <c r="Q257" s="406"/>
      <c r="R257" s="406"/>
      <c r="S257" s="406"/>
      <c r="T257" s="406"/>
      <c r="U257" s="406"/>
      <c r="V257" s="406"/>
      <c r="W257" s="406"/>
      <c r="X257" s="406"/>
      <c r="Y257" s="406"/>
      <c r="Z257" s="406"/>
      <c r="AA257" s="385"/>
      <c r="AB257" s="385"/>
      <c r="AC257" s="385"/>
    </row>
    <row r="258" spans="1:68" ht="14.25" customHeight="1" x14ac:dyDescent="0.25">
      <c r="A258" s="405" t="s">
        <v>86</v>
      </c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06"/>
      <c r="AA258" s="384"/>
      <c r="AB258" s="384"/>
      <c r="AC258" s="384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403">
        <v>4680115884847</v>
      </c>
      <c r="E259" s="404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7"/>
      <c r="R259" s="397"/>
      <c r="S259" s="397"/>
      <c r="T259" s="398"/>
      <c r="U259" s="35"/>
      <c r="V259" s="35"/>
      <c r="W259" s="36" t="s">
        <v>71</v>
      </c>
      <c r="X259" s="389">
        <v>200</v>
      </c>
      <c r="Y259" s="390">
        <f t="shared" ref="Y259:Y264" si="25">IFERROR(IF(X259="",0,CEILING((X259/$H259),1)*$H259),"")</f>
        <v>210</v>
      </c>
      <c r="Z259" s="37">
        <f>IFERROR(IF(Y259=0,"",ROUNDUP(Y259/H259,0)*0.02175),"")</f>
        <v>0.30449999999999999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206.4</v>
      </c>
      <c r="BN259" s="65">
        <f t="shared" ref="BN259:BN264" si="27">IFERROR(Y259*I259/H259,"0")</f>
        <v>216.72</v>
      </c>
      <c r="BO259" s="65">
        <f t="shared" ref="BO259:BO264" si="28">IFERROR(1/J259*(X259/H259),"0")</f>
        <v>0.27777777777777779</v>
      </c>
      <c r="BP259" s="65">
        <f t="shared" ref="BP259:BP264" si="29">IFERROR(1/J259*(Y259/H259),"0")</f>
        <v>0.29166666666666663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403">
        <v>4680115884854</v>
      </c>
      <c r="E260" s="404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7"/>
      <c r="R260" s="397"/>
      <c r="S260" s="397"/>
      <c r="T260" s="398"/>
      <c r="U260" s="35"/>
      <c r="V260" s="35"/>
      <c r="W260" s="36" t="s">
        <v>71</v>
      </c>
      <c r="X260" s="389">
        <v>450</v>
      </c>
      <c r="Y260" s="390">
        <f t="shared" si="25"/>
        <v>450</v>
      </c>
      <c r="Z260" s="37">
        <f>IFERROR(IF(Y260=0,"",ROUNDUP(Y260/H260,0)*0.02175),"")</f>
        <v>0.65249999999999997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464.4</v>
      </c>
      <c r="BN260" s="65">
        <f t="shared" si="27"/>
        <v>464.4</v>
      </c>
      <c r="BO260" s="65">
        <f t="shared" si="28"/>
        <v>0.625</v>
      </c>
      <c r="BP260" s="65">
        <f t="shared" si="29"/>
        <v>0.625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403">
        <v>4680115884830</v>
      </c>
      <c r="E261" s="404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7"/>
      <c r="R261" s="397"/>
      <c r="S261" s="397"/>
      <c r="T261" s="398"/>
      <c r="U261" s="35"/>
      <c r="V261" s="35"/>
      <c r="W261" s="36" t="s">
        <v>71</v>
      </c>
      <c r="X261" s="389">
        <v>250</v>
      </c>
      <c r="Y261" s="390">
        <f t="shared" si="25"/>
        <v>255</v>
      </c>
      <c r="Z261" s="37">
        <f>IFERROR(IF(Y261=0,"",ROUNDUP(Y261/H261,0)*0.02175),"")</f>
        <v>0.36974999999999997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258</v>
      </c>
      <c r="BN261" s="65">
        <f t="shared" si="27"/>
        <v>263.16000000000003</v>
      </c>
      <c r="BO261" s="65">
        <f t="shared" si="28"/>
        <v>0.34722222222222221</v>
      </c>
      <c r="BP261" s="65">
        <f t="shared" si="29"/>
        <v>0.35416666666666663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403">
        <v>4680115882638</v>
      </c>
      <c r="E262" s="404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4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7"/>
      <c r="R262" s="397"/>
      <c r="S262" s="397"/>
      <c r="T262" s="398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403">
        <v>4680115884922</v>
      </c>
      <c r="E263" s="404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4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7"/>
      <c r="R263" s="397"/>
      <c r="S263" s="397"/>
      <c r="T263" s="398"/>
      <c r="U263" s="35"/>
      <c r="V263" s="35"/>
      <c r="W263" s="36" t="s">
        <v>71</v>
      </c>
      <c r="X263" s="389">
        <v>15</v>
      </c>
      <c r="Y263" s="390">
        <f t="shared" si="25"/>
        <v>15</v>
      </c>
      <c r="Z263" s="37">
        <f>IFERROR(IF(Y263=0,"",ROUNDUP(Y263/H263,0)*0.00902),"")</f>
        <v>2.7060000000000001E-2</v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15.63</v>
      </c>
      <c r="BN263" s="65">
        <f t="shared" si="27"/>
        <v>15.63</v>
      </c>
      <c r="BO263" s="65">
        <f t="shared" si="28"/>
        <v>2.2727272727272728E-2</v>
      </c>
      <c r="BP263" s="65">
        <f t="shared" si="29"/>
        <v>2.2727272727272728E-2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403">
        <v>4680115884861</v>
      </c>
      <c r="E264" s="404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7"/>
      <c r="R264" s="397"/>
      <c r="S264" s="397"/>
      <c r="T264" s="398"/>
      <c r="U264" s="35"/>
      <c r="V264" s="35"/>
      <c r="W264" s="36" t="s">
        <v>71</v>
      </c>
      <c r="X264" s="389">
        <v>55</v>
      </c>
      <c r="Y264" s="390">
        <f t="shared" si="25"/>
        <v>55</v>
      </c>
      <c r="Z264" s="37">
        <f>IFERROR(IF(Y264=0,"",ROUNDUP(Y264/H264,0)*0.00902),"")</f>
        <v>9.9220000000000003E-2</v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57.31</v>
      </c>
      <c r="BN264" s="65">
        <f t="shared" si="27"/>
        <v>57.31</v>
      </c>
      <c r="BO264" s="65">
        <f t="shared" si="28"/>
        <v>8.3333333333333343E-2</v>
      </c>
      <c r="BP264" s="65">
        <f t="shared" si="29"/>
        <v>8.3333333333333343E-2</v>
      </c>
    </row>
    <row r="265" spans="1:68" x14ac:dyDescent="0.2">
      <c r="A265" s="408"/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9"/>
      <c r="P265" s="418" t="s">
        <v>76</v>
      </c>
      <c r="Q265" s="413"/>
      <c r="R265" s="413"/>
      <c r="S265" s="413"/>
      <c r="T265" s="413"/>
      <c r="U265" s="413"/>
      <c r="V265" s="414"/>
      <c r="W265" s="38" t="s">
        <v>77</v>
      </c>
      <c r="X265" s="391">
        <f>IFERROR(X259/H259,"0")+IFERROR(X260/H260,"0")+IFERROR(X261/H261,"0")+IFERROR(X262/H262,"0")+IFERROR(X263/H263,"0")+IFERROR(X264/H264,"0")</f>
        <v>74</v>
      </c>
      <c r="Y265" s="391">
        <f>IFERROR(Y259/H259,"0")+IFERROR(Y260/H260,"0")+IFERROR(Y261/H261,"0")+IFERROR(Y262/H262,"0")+IFERROR(Y263/H263,"0")+IFERROR(Y264/H264,"0")</f>
        <v>75</v>
      </c>
      <c r="Z265" s="391">
        <f>IFERROR(IF(Z259="",0,Z259),"0")+IFERROR(IF(Z260="",0,Z260),"0")+IFERROR(IF(Z261="",0,Z261),"0")+IFERROR(IF(Z262="",0,Z262),"0")+IFERROR(IF(Z263="",0,Z263),"0")+IFERROR(IF(Z264="",0,Z264),"0")</f>
        <v>1.45303</v>
      </c>
      <c r="AA265" s="392"/>
      <c r="AB265" s="392"/>
      <c r="AC265" s="392"/>
    </row>
    <row r="266" spans="1:68" x14ac:dyDescent="0.2">
      <c r="A266" s="406"/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9"/>
      <c r="P266" s="418" t="s">
        <v>76</v>
      </c>
      <c r="Q266" s="413"/>
      <c r="R266" s="413"/>
      <c r="S266" s="413"/>
      <c r="T266" s="413"/>
      <c r="U266" s="413"/>
      <c r="V266" s="414"/>
      <c r="W266" s="38" t="s">
        <v>71</v>
      </c>
      <c r="X266" s="391">
        <f>IFERROR(SUM(X259:X264),"0")</f>
        <v>970</v>
      </c>
      <c r="Y266" s="391">
        <f>IFERROR(SUM(Y259:Y264),"0")</f>
        <v>985</v>
      </c>
      <c r="Z266" s="38"/>
      <c r="AA266" s="392"/>
      <c r="AB266" s="392"/>
      <c r="AC266" s="392"/>
    </row>
    <row r="267" spans="1:68" ht="14.25" customHeight="1" x14ac:dyDescent="0.25">
      <c r="A267" s="405" t="s">
        <v>117</v>
      </c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6"/>
      <c r="N267" s="406"/>
      <c r="O267" s="406"/>
      <c r="P267" s="406"/>
      <c r="Q267" s="406"/>
      <c r="R267" s="406"/>
      <c r="S267" s="406"/>
      <c r="T267" s="406"/>
      <c r="U267" s="406"/>
      <c r="V267" s="406"/>
      <c r="W267" s="406"/>
      <c r="X267" s="406"/>
      <c r="Y267" s="406"/>
      <c r="Z267" s="406"/>
      <c r="AA267" s="384"/>
      <c r="AB267" s="384"/>
      <c r="AC267" s="384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403">
        <v>4607091383980</v>
      </c>
      <c r="E268" s="404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7"/>
      <c r="R268" s="397"/>
      <c r="S268" s="397"/>
      <c r="T268" s="398"/>
      <c r="U268" s="35"/>
      <c r="V268" s="35"/>
      <c r="W268" s="36" t="s">
        <v>71</v>
      </c>
      <c r="X268" s="389">
        <v>300</v>
      </c>
      <c r="Y268" s="390">
        <f>IFERROR(IF(X268="",0,CEILING((X268/$H268),1)*$H268),"")</f>
        <v>300</v>
      </c>
      <c r="Z268" s="37">
        <f>IFERROR(IF(Y268=0,"",ROUNDUP(Y268/H268,0)*0.02175),"")</f>
        <v>0.43499999999999994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309.60000000000002</v>
      </c>
      <c r="BN268" s="65">
        <f>IFERROR(Y268*I268/H268,"0")</f>
        <v>309.60000000000002</v>
      </c>
      <c r="BO268" s="65">
        <f>IFERROR(1/J268*(X268/H268),"0")</f>
        <v>0.41666666666666663</v>
      </c>
      <c r="BP268" s="65">
        <f>IFERROR(1/J268*(Y268/H268),"0")</f>
        <v>0.41666666666666663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403">
        <v>4607091384178</v>
      </c>
      <c r="E269" s="404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4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7"/>
      <c r="R269" s="397"/>
      <c r="S269" s="397"/>
      <c r="T269" s="398"/>
      <c r="U269" s="35"/>
      <c r="V269" s="35"/>
      <c r="W269" s="36" t="s">
        <v>71</v>
      </c>
      <c r="X269" s="389">
        <v>35</v>
      </c>
      <c r="Y269" s="390">
        <f>IFERROR(IF(X269="",0,CEILING((X269/$H269),1)*$H269),"")</f>
        <v>36</v>
      </c>
      <c r="Z269" s="37">
        <f>IFERROR(IF(Y269=0,"",ROUNDUP(Y269/H269,0)*0.00902),"")</f>
        <v>8.1180000000000002E-2</v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36.837499999999999</v>
      </c>
      <c r="BN269" s="65">
        <f>IFERROR(Y269*I269/H269,"0")</f>
        <v>37.89</v>
      </c>
      <c r="BO269" s="65">
        <f>IFERROR(1/J269*(X269/H269),"0")</f>
        <v>6.6287878787878785E-2</v>
      </c>
      <c r="BP269" s="65">
        <f>IFERROR(1/J269*(Y269/H269),"0")</f>
        <v>6.8181818181818177E-2</v>
      </c>
    </row>
    <row r="270" spans="1:68" x14ac:dyDescent="0.2">
      <c r="A270" s="408"/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9"/>
      <c r="P270" s="418" t="s">
        <v>76</v>
      </c>
      <c r="Q270" s="413"/>
      <c r="R270" s="413"/>
      <c r="S270" s="413"/>
      <c r="T270" s="413"/>
      <c r="U270" s="413"/>
      <c r="V270" s="414"/>
      <c r="W270" s="38" t="s">
        <v>77</v>
      </c>
      <c r="X270" s="391">
        <f>IFERROR(X268/H268,"0")+IFERROR(X269/H269,"0")</f>
        <v>28.75</v>
      </c>
      <c r="Y270" s="391">
        <f>IFERROR(Y268/H268,"0")+IFERROR(Y269/H269,"0")</f>
        <v>29</v>
      </c>
      <c r="Z270" s="391">
        <f>IFERROR(IF(Z268="",0,Z268),"0")+IFERROR(IF(Z269="",0,Z269),"0")</f>
        <v>0.51617999999999997</v>
      </c>
      <c r="AA270" s="392"/>
      <c r="AB270" s="392"/>
      <c r="AC270" s="392"/>
    </row>
    <row r="271" spans="1:68" x14ac:dyDescent="0.2">
      <c r="A271" s="406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9"/>
      <c r="P271" s="418" t="s">
        <v>76</v>
      </c>
      <c r="Q271" s="413"/>
      <c r="R271" s="413"/>
      <c r="S271" s="413"/>
      <c r="T271" s="413"/>
      <c r="U271" s="413"/>
      <c r="V271" s="414"/>
      <c r="W271" s="38" t="s">
        <v>71</v>
      </c>
      <c r="X271" s="391">
        <f>IFERROR(SUM(X268:X269),"0")</f>
        <v>335</v>
      </c>
      <c r="Y271" s="391">
        <f>IFERROR(SUM(Y268:Y269),"0")</f>
        <v>336</v>
      </c>
      <c r="Z271" s="38"/>
      <c r="AA271" s="392"/>
      <c r="AB271" s="392"/>
      <c r="AC271" s="392"/>
    </row>
    <row r="272" spans="1:68" ht="14.25" customHeight="1" x14ac:dyDescent="0.25">
      <c r="A272" s="405" t="s">
        <v>66</v>
      </c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6"/>
      <c r="P272" s="406"/>
      <c r="Q272" s="406"/>
      <c r="R272" s="406"/>
      <c r="S272" s="406"/>
      <c r="T272" s="406"/>
      <c r="U272" s="406"/>
      <c r="V272" s="406"/>
      <c r="W272" s="406"/>
      <c r="X272" s="406"/>
      <c r="Y272" s="406"/>
      <c r="Z272" s="406"/>
      <c r="AA272" s="384"/>
      <c r="AB272" s="384"/>
      <c r="AC272" s="384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403">
        <v>4607091383928</v>
      </c>
      <c r="E273" s="404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6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7"/>
      <c r="R273" s="397"/>
      <c r="S273" s="397"/>
      <c r="T273" s="398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403">
        <v>4607091384260</v>
      </c>
      <c r="E274" s="404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4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7"/>
      <c r="R274" s="397"/>
      <c r="S274" s="397"/>
      <c r="T274" s="398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08"/>
      <c r="B275" s="406"/>
      <c r="C275" s="406"/>
      <c r="D275" s="406"/>
      <c r="E275" s="406"/>
      <c r="F275" s="406"/>
      <c r="G275" s="406"/>
      <c r="H275" s="406"/>
      <c r="I275" s="406"/>
      <c r="J275" s="406"/>
      <c r="K275" s="406"/>
      <c r="L275" s="406"/>
      <c r="M275" s="406"/>
      <c r="N275" s="406"/>
      <c r="O275" s="409"/>
      <c r="P275" s="418" t="s">
        <v>76</v>
      </c>
      <c r="Q275" s="413"/>
      <c r="R275" s="413"/>
      <c r="S275" s="413"/>
      <c r="T275" s="413"/>
      <c r="U275" s="413"/>
      <c r="V275" s="414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6"/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9"/>
      <c r="P276" s="418" t="s">
        <v>76</v>
      </c>
      <c r="Q276" s="413"/>
      <c r="R276" s="413"/>
      <c r="S276" s="413"/>
      <c r="T276" s="413"/>
      <c r="U276" s="413"/>
      <c r="V276" s="414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05" t="s">
        <v>125</v>
      </c>
      <c r="B277" s="406"/>
      <c r="C277" s="406"/>
      <c r="D277" s="406"/>
      <c r="E277" s="406"/>
      <c r="F277" s="406"/>
      <c r="G277" s="406"/>
      <c r="H277" s="406"/>
      <c r="I277" s="406"/>
      <c r="J277" s="406"/>
      <c r="K277" s="406"/>
      <c r="L277" s="406"/>
      <c r="M277" s="406"/>
      <c r="N277" s="406"/>
      <c r="O277" s="406"/>
      <c r="P277" s="406"/>
      <c r="Q277" s="406"/>
      <c r="R277" s="406"/>
      <c r="S277" s="406"/>
      <c r="T277" s="406"/>
      <c r="U277" s="406"/>
      <c r="V277" s="406"/>
      <c r="W277" s="406"/>
      <c r="X277" s="406"/>
      <c r="Y277" s="406"/>
      <c r="Z277" s="406"/>
      <c r="AA277" s="384"/>
      <c r="AB277" s="384"/>
      <c r="AC277" s="384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403">
        <v>4607091384673</v>
      </c>
      <c r="E278" s="404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89" t="s">
        <v>445</v>
      </c>
      <c r="Q278" s="397"/>
      <c r="R278" s="397"/>
      <c r="S278" s="397"/>
      <c r="T278" s="398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08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9"/>
      <c r="P279" s="418" t="s">
        <v>76</v>
      </c>
      <c r="Q279" s="413"/>
      <c r="R279" s="413"/>
      <c r="S279" s="413"/>
      <c r="T279" s="413"/>
      <c r="U279" s="413"/>
      <c r="V279" s="414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6"/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9"/>
      <c r="P280" s="418" t="s">
        <v>76</v>
      </c>
      <c r="Q280" s="413"/>
      <c r="R280" s="413"/>
      <c r="S280" s="413"/>
      <c r="T280" s="413"/>
      <c r="U280" s="413"/>
      <c r="V280" s="414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21" t="s">
        <v>447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385"/>
      <c r="AB281" s="385"/>
      <c r="AC281" s="385"/>
    </row>
    <row r="282" spans="1:68" ht="14.25" customHeight="1" x14ac:dyDescent="0.25">
      <c r="A282" s="405" t="s">
        <v>86</v>
      </c>
      <c r="B282" s="406"/>
      <c r="C282" s="406"/>
      <c r="D282" s="406"/>
      <c r="E282" s="406"/>
      <c r="F282" s="406"/>
      <c r="G282" s="406"/>
      <c r="H282" s="406"/>
      <c r="I282" s="406"/>
      <c r="J282" s="406"/>
      <c r="K282" s="406"/>
      <c r="L282" s="406"/>
      <c r="M282" s="406"/>
      <c r="N282" s="406"/>
      <c r="O282" s="406"/>
      <c r="P282" s="406"/>
      <c r="Q282" s="406"/>
      <c r="R282" s="406"/>
      <c r="S282" s="406"/>
      <c r="T282" s="406"/>
      <c r="U282" s="406"/>
      <c r="V282" s="406"/>
      <c r="W282" s="406"/>
      <c r="X282" s="406"/>
      <c r="Y282" s="406"/>
      <c r="Z282" s="406"/>
      <c r="AA282" s="384"/>
      <c r="AB282" s="384"/>
      <c r="AC282" s="384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403">
        <v>4680115881907</v>
      </c>
      <c r="E283" s="404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7"/>
      <c r="R283" s="397"/>
      <c r="S283" s="397"/>
      <c r="T283" s="398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403">
        <v>4680115884885</v>
      </c>
      <c r="E284" s="404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5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7"/>
      <c r="R284" s="397"/>
      <c r="S284" s="397"/>
      <c r="T284" s="398"/>
      <c r="U284" s="35"/>
      <c r="V284" s="35"/>
      <c r="W284" s="36" t="s">
        <v>71</v>
      </c>
      <c r="X284" s="389">
        <v>190</v>
      </c>
      <c r="Y284" s="390">
        <f>IFERROR(IF(X284="",0,CEILING((X284/$H284),1)*$H284),"")</f>
        <v>192</v>
      </c>
      <c r="Z284" s="37">
        <f>IFERROR(IF(Y284=0,"",ROUNDUP(Y284/H284,0)*0.01898),"")</f>
        <v>0.30368000000000001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196.88750000000002</v>
      </c>
      <c r="BN284" s="65">
        <f>IFERROR(Y284*I284/H284,"0")</f>
        <v>198.96</v>
      </c>
      <c r="BO284" s="65">
        <f>IFERROR(1/J284*(X284/H284),"0")</f>
        <v>0.24739583333333334</v>
      </c>
      <c r="BP284" s="65">
        <f>IFERROR(1/J284*(Y284/H284),"0")</f>
        <v>0.25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403">
        <v>4680115884908</v>
      </c>
      <c r="E285" s="404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7"/>
      <c r="R285" s="397"/>
      <c r="S285" s="397"/>
      <c r="T285" s="398"/>
      <c r="U285" s="35"/>
      <c r="V285" s="35"/>
      <c r="W285" s="36" t="s">
        <v>71</v>
      </c>
      <c r="X285" s="389">
        <v>200</v>
      </c>
      <c r="Y285" s="390">
        <f>IFERROR(IF(X285="",0,CEILING((X285/$H285),1)*$H285),"")</f>
        <v>200</v>
      </c>
      <c r="Z285" s="37">
        <f>IFERROR(IF(Y285=0,"",ROUNDUP(Y285/H285,0)*0.00902),"")</f>
        <v>0.45100000000000001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210.5</v>
      </c>
      <c r="BN285" s="65">
        <f>IFERROR(Y285*I285/H285,"0")</f>
        <v>210.5</v>
      </c>
      <c r="BO285" s="65">
        <f>IFERROR(1/J285*(X285/H285),"0")</f>
        <v>0.37878787878787878</v>
      </c>
      <c r="BP285" s="65">
        <f>IFERROR(1/J285*(Y285/H285),"0")</f>
        <v>0.37878787878787878</v>
      </c>
    </row>
    <row r="286" spans="1:68" x14ac:dyDescent="0.2">
      <c r="A286" s="408"/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6"/>
      <c r="N286" s="406"/>
      <c r="O286" s="409"/>
      <c r="P286" s="418" t="s">
        <v>76</v>
      </c>
      <c r="Q286" s="413"/>
      <c r="R286" s="413"/>
      <c r="S286" s="413"/>
      <c r="T286" s="413"/>
      <c r="U286" s="413"/>
      <c r="V286" s="414"/>
      <c r="W286" s="38" t="s">
        <v>77</v>
      </c>
      <c r="X286" s="391">
        <f>IFERROR(X283/H283,"0")+IFERROR(X284/H284,"0")+IFERROR(X285/H285,"0")</f>
        <v>65.833333333333329</v>
      </c>
      <c r="Y286" s="391">
        <f>IFERROR(Y283/H283,"0")+IFERROR(Y284/H284,"0")+IFERROR(Y285/H285,"0")</f>
        <v>66</v>
      </c>
      <c r="Z286" s="391">
        <f>IFERROR(IF(Z283="",0,Z283),"0")+IFERROR(IF(Z284="",0,Z284),"0")+IFERROR(IF(Z285="",0,Z285),"0")</f>
        <v>0.75468000000000002</v>
      </c>
      <c r="AA286" s="392"/>
      <c r="AB286" s="392"/>
      <c r="AC286" s="392"/>
    </row>
    <row r="287" spans="1:68" x14ac:dyDescent="0.2">
      <c r="A287" s="406"/>
      <c r="B287" s="406"/>
      <c r="C287" s="406"/>
      <c r="D287" s="406"/>
      <c r="E287" s="406"/>
      <c r="F287" s="406"/>
      <c r="G287" s="406"/>
      <c r="H287" s="406"/>
      <c r="I287" s="406"/>
      <c r="J287" s="406"/>
      <c r="K287" s="406"/>
      <c r="L287" s="406"/>
      <c r="M287" s="406"/>
      <c r="N287" s="406"/>
      <c r="O287" s="409"/>
      <c r="P287" s="418" t="s">
        <v>76</v>
      </c>
      <c r="Q287" s="413"/>
      <c r="R287" s="413"/>
      <c r="S287" s="413"/>
      <c r="T287" s="413"/>
      <c r="U287" s="413"/>
      <c r="V287" s="414"/>
      <c r="W287" s="38" t="s">
        <v>71</v>
      </c>
      <c r="X287" s="391">
        <f>IFERROR(SUM(X283:X285),"0")</f>
        <v>390</v>
      </c>
      <c r="Y287" s="391">
        <f>IFERROR(SUM(Y283:Y285),"0")</f>
        <v>392</v>
      </c>
      <c r="Z287" s="38"/>
      <c r="AA287" s="392"/>
      <c r="AB287" s="392"/>
      <c r="AC287" s="392"/>
    </row>
    <row r="288" spans="1:68" ht="14.25" customHeight="1" x14ac:dyDescent="0.25">
      <c r="A288" s="405" t="s">
        <v>182</v>
      </c>
      <c r="B288" s="406"/>
      <c r="C288" s="406"/>
      <c r="D288" s="406"/>
      <c r="E288" s="406"/>
      <c r="F288" s="406"/>
      <c r="G288" s="406"/>
      <c r="H288" s="406"/>
      <c r="I288" s="406"/>
      <c r="J288" s="406"/>
      <c r="K288" s="406"/>
      <c r="L288" s="406"/>
      <c r="M288" s="406"/>
      <c r="N288" s="406"/>
      <c r="O288" s="406"/>
      <c r="P288" s="406"/>
      <c r="Q288" s="406"/>
      <c r="R288" s="406"/>
      <c r="S288" s="406"/>
      <c r="T288" s="406"/>
      <c r="U288" s="406"/>
      <c r="V288" s="406"/>
      <c r="W288" s="406"/>
      <c r="X288" s="406"/>
      <c r="Y288" s="406"/>
      <c r="Z288" s="406"/>
      <c r="AA288" s="384"/>
      <c r="AB288" s="384"/>
      <c r="AC288" s="384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403">
        <v>4607091384802</v>
      </c>
      <c r="E289" s="404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5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7"/>
      <c r="R289" s="397"/>
      <c r="S289" s="397"/>
      <c r="T289" s="398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08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9"/>
      <c r="P290" s="418" t="s">
        <v>76</v>
      </c>
      <c r="Q290" s="413"/>
      <c r="R290" s="413"/>
      <c r="S290" s="413"/>
      <c r="T290" s="413"/>
      <c r="U290" s="413"/>
      <c r="V290" s="414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6"/>
      <c r="O291" s="409"/>
      <c r="P291" s="418" t="s">
        <v>76</v>
      </c>
      <c r="Q291" s="413"/>
      <c r="R291" s="413"/>
      <c r="S291" s="413"/>
      <c r="T291" s="413"/>
      <c r="U291" s="413"/>
      <c r="V291" s="414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05" t="s">
        <v>66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406"/>
      <c r="AA292" s="384"/>
      <c r="AB292" s="384"/>
      <c r="AC292" s="384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403">
        <v>4607091384246</v>
      </c>
      <c r="E293" s="404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42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7"/>
      <c r="R293" s="397"/>
      <c r="S293" s="397"/>
      <c r="T293" s="398"/>
      <c r="U293" s="35"/>
      <c r="V293" s="35"/>
      <c r="W293" s="36" t="s">
        <v>71</v>
      </c>
      <c r="X293" s="389">
        <v>700</v>
      </c>
      <c r="Y293" s="390">
        <f>IFERROR(IF(X293="",0,CEILING((X293/$H293),1)*$H293),"")</f>
        <v>702</v>
      </c>
      <c r="Z293" s="37">
        <f>IFERROR(IF(Y293=0,"",ROUNDUP(Y293/H293,0)*0.01898),"")</f>
        <v>1.48044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740.36666666666667</v>
      </c>
      <c r="BN293" s="65">
        <f>IFERROR(Y293*I293/H293,"0")</f>
        <v>742.48199999999997</v>
      </c>
      <c r="BO293" s="65">
        <f>IFERROR(1/J293*(X293/H293),"0")</f>
        <v>1.2152777777777777</v>
      </c>
      <c r="BP293" s="65">
        <f>IFERROR(1/J293*(Y293/H293),"0")</f>
        <v>1.21875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403">
        <v>4607091384253</v>
      </c>
      <c r="E294" s="404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4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7"/>
      <c r="R294" s="397"/>
      <c r="S294" s="397"/>
      <c r="T294" s="398"/>
      <c r="U294" s="35"/>
      <c r="V294" s="35"/>
      <c r="W294" s="36" t="s">
        <v>71</v>
      </c>
      <c r="X294" s="389">
        <v>400</v>
      </c>
      <c r="Y294" s="390">
        <f>IFERROR(IF(X294="",0,CEILING((X294/$H294),1)*$H294),"")</f>
        <v>400.8</v>
      </c>
      <c r="Z294" s="37">
        <f>IFERROR(IF(Y294=0,"",ROUNDUP(Y294/H294,0)*0.00651),"")</f>
        <v>1.08717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444.00000000000006</v>
      </c>
      <c r="BN294" s="65">
        <f>IFERROR(Y294*I294/H294,"0")</f>
        <v>444.88800000000009</v>
      </c>
      <c r="BO294" s="65">
        <f>IFERROR(1/J294*(X294/H294),"0")</f>
        <v>0.91575091575091594</v>
      </c>
      <c r="BP294" s="65">
        <f>IFERROR(1/J294*(Y294/H294),"0")</f>
        <v>0.91758241758241765</v>
      </c>
    </row>
    <row r="295" spans="1:68" x14ac:dyDescent="0.2">
      <c r="A295" s="408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6"/>
      <c r="N295" s="406"/>
      <c r="O295" s="409"/>
      <c r="P295" s="418" t="s">
        <v>76</v>
      </c>
      <c r="Q295" s="413"/>
      <c r="R295" s="413"/>
      <c r="S295" s="413"/>
      <c r="T295" s="413"/>
      <c r="U295" s="413"/>
      <c r="V295" s="414"/>
      <c r="W295" s="38" t="s">
        <v>77</v>
      </c>
      <c r="X295" s="391">
        <f>IFERROR(X293/H293,"0")+IFERROR(X294/H294,"0")</f>
        <v>244.44444444444446</v>
      </c>
      <c r="Y295" s="391">
        <f>IFERROR(Y293/H293,"0")+IFERROR(Y294/H294,"0")</f>
        <v>245</v>
      </c>
      <c r="Z295" s="391">
        <f>IFERROR(IF(Z293="",0,Z293),"0")+IFERROR(IF(Z294="",0,Z294),"0")</f>
        <v>2.5676100000000002</v>
      </c>
      <c r="AA295" s="392"/>
      <c r="AB295" s="392"/>
      <c r="AC295" s="392"/>
    </row>
    <row r="296" spans="1:68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9"/>
      <c r="P296" s="418" t="s">
        <v>76</v>
      </c>
      <c r="Q296" s="413"/>
      <c r="R296" s="413"/>
      <c r="S296" s="413"/>
      <c r="T296" s="413"/>
      <c r="U296" s="413"/>
      <c r="V296" s="414"/>
      <c r="W296" s="38" t="s">
        <v>71</v>
      </c>
      <c r="X296" s="391">
        <f>IFERROR(SUM(X293:X294),"0")</f>
        <v>1100</v>
      </c>
      <c r="Y296" s="391">
        <f>IFERROR(SUM(Y293:Y294),"0")</f>
        <v>1102.8</v>
      </c>
      <c r="Z296" s="38"/>
      <c r="AA296" s="392"/>
      <c r="AB296" s="392"/>
      <c r="AC296" s="392"/>
    </row>
    <row r="297" spans="1:68" ht="14.25" customHeight="1" x14ac:dyDescent="0.25">
      <c r="A297" s="405" t="s">
        <v>125</v>
      </c>
      <c r="B297" s="406"/>
      <c r="C297" s="406"/>
      <c r="D297" s="406"/>
      <c r="E297" s="406"/>
      <c r="F297" s="406"/>
      <c r="G297" s="406"/>
      <c r="H297" s="406"/>
      <c r="I297" s="406"/>
      <c r="J297" s="406"/>
      <c r="K297" s="406"/>
      <c r="L297" s="406"/>
      <c r="M297" s="406"/>
      <c r="N297" s="406"/>
      <c r="O297" s="406"/>
      <c r="P297" s="406"/>
      <c r="Q297" s="406"/>
      <c r="R297" s="406"/>
      <c r="S297" s="406"/>
      <c r="T297" s="406"/>
      <c r="U297" s="406"/>
      <c r="V297" s="406"/>
      <c r="W297" s="406"/>
      <c r="X297" s="406"/>
      <c r="Y297" s="406"/>
      <c r="Z297" s="406"/>
      <c r="AA297" s="384"/>
      <c r="AB297" s="384"/>
      <c r="AC297" s="384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403">
        <v>4607091389357</v>
      </c>
      <c r="E298" s="404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4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7"/>
      <c r="R298" s="397"/>
      <c r="S298" s="397"/>
      <c r="T298" s="398"/>
      <c r="U298" s="35"/>
      <c r="V298" s="35"/>
      <c r="W298" s="36" t="s">
        <v>71</v>
      </c>
      <c r="X298" s="389">
        <v>0</v>
      </c>
      <c r="Y298" s="390">
        <f>IFERROR(IF(X298="",0,CEILING((X298/$H298),1)*$H298),"")</f>
        <v>0</v>
      </c>
      <c r="Z298" s="37" t="str">
        <f>IFERROR(IF(Y298=0,"",ROUNDUP(Y298/H298,0)*0.01898),"")</f>
        <v/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0</v>
      </c>
      <c r="BN298" s="65">
        <f>IFERROR(Y298*I298/H298,"0")</f>
        <v>0</v>
      </c>
      <c r="BO298" s="65">
        <f>IFERROR(1/J298*(X298/H298),"0")</f>
        <v>0</v>
      </c>
      <c r="BP298" s="65">
        <f>IFERROR(1/J298*(Y298/H298),"0")</f>
        <v>0</v>
      </c>
    </row>
    <row r="299" spans="1:68" x14ac:dyDescent="0.2">
      <c r="A299" s="408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06"/>
      <c r="O299" s="409"/>
      <c r="P299" s="418" t="s">
        <v>76</v>
      </c>
      <c r="Q299" s="413"/>
      <c r="R299" s="413"/>
      <c r="S299" s="413"/>
      <c r="T299" s="413"/>
      <c r="U299" s="413"/>
      <c r="V299" s="414"/>
      <c r="W299" s="38" t="s">
        <v>77</v>
      </c>
      <c r="X299" s="391">
        <f>IFERROR(X298/H298,"0")</f>
        <v>0</v>
      </c>
      <c r="Y299" s="391">
        <f>IFERROR(Y298/H298,"0")</f>
        <v>0</v>
      </c>
      <c r="Z299" s="391">
        <f>IFERROR(IF(Z298="",0,Z298),"0")</f>
        <v>0</v>
      </c>
      <c r="AA299" s="392"/>
      <c r="AB299" s="392"/>
      <c r="AC299" s="392"/>
    </row>
    <row r="300" spans="1:68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9"/>
      <c r="P300" s="418" t="s">
        <v>76</v>
      </c>
      <c r="Q300" s="413"/>
      <c r="R300" s="413"/>
      <c r="S300" s="413"/>
      <c r="T300" s="413"/>
      <c r="U300" s="413"/>
      <c r="V300" s="414"/>
      <c r="W300" s="38" t="s">
        <v>71</v>
      </c>
      <c r="X300" s="391">
        <f>IFERROR(SUM(X298:X298),"0")</f>
        <v>0</v>
      </c>
      <c r="Y300" s="391">
        <f>IFERROR(SUM(Y298:Y298),"0")</f>
        <v>0</v>
      </c>
      <c r="Z300" s="38"/>
      <c r="AA300" s="392"/>
      <c r="AB300" s="392"/>
      <c r="AC300" s="392"/>
    </row>
    <row r="301" spans="1:68" ht="27.75" customHeight="1" x14ac:dyDescent="0.2">
      <c r="A301" s="433" t="s">
        <v>467</v>
      </c>
      <c r="B301" s="434"/>
      <c r="C301" s="434"/>
      <c r="D301" s="434"/>
      <c r="E301" s="434"/>
      <c r="F301" s="434"/>
      <c r="G301" s="434"/>
      <c r="H301" s="434"/>
      <c r="I301" s="434"/>
      <c r="J301" s="434"/>
      <c r="K301" s="434"/>
      <c r="L301" s="434"/>
      <c r="M301" s="434"/>
      <c r="N301" s="434"/>
      <c r="O301" s="434"/>
      <c r="P301" s="434"/>
      <c r="Q301" s="434"/>
      <c r="R301" s="434"/>
      <c r="S301" s="434"/>
      <c r="T301" s="434"/>
      <c r="U301" s="434"/>
      <c r="V301" s="434"/>
      <c r="W301" s="434"/>
      <c r="X301" s="434"/>
      <c r="Y301" s="434"/>
      <c r="Z301" s="434"/>
      <c r="AA301" s="49"/>
      <c r="AB301" s="49"/>
      <c r="AC301" s="49"/>
    </row>
    <row r="302" spans="1:68" ht="16.5" customHeight="1" x14ac:dyDescent="0.25">
      <c r="A302" s="421" t="s">
        <v>468</v>
      </c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6"/>
      <c r="O302" s="406"/>
      <c r="P302" s="406"/>
      <c r="Q302" s="406"/>
      <c r="R302" s="406"/>
      <c r="S302" s="406"/>
      <c r="T302" s="406"/>
      <c r="U302" s="406"/>
      <c r="V302" s="406"/>
      <c r="W302" s="406"/>
      <c r="X302" s="406"/>
      <c r="Y302" s="406"/>
      <c r="Z302" s="406"/>
      <c r="AA302" s="385"/>
      <c r="AB302" s="385"/>
      <c r="AC302" s="385"/>
    </row>
    <row r="303" spans="1:68" ht="14.25" customHeight="1" x14ac:dyDescent="0.25">
      <c r="A303" s="405" t="s">
        <v>182</v>
      </c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6"/>
      <c r="N303" s="406"/>
      <c r="O303" s="406"/>
      <c r="P303" s="406"/>
      <c r="Q303" s="406"/>
      <c r="R303" s="406"/>
      <c r="S303" s="406"/>
      <c r="T303" s="406"/>
      <c r="U303" s="406"/>
      <c r="V303" s="406"/>
      <c r="W303" s="406"/>
      <c r="X303" s="406"/>
      <c r="Y303" s="406"/>
      <c r="Z303" s="406"/>
      <c r="AA303" s="384"/>
      <c r="AB303" s="384"/>
      <c r="AC303" s="384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403">
        <v>4680115886100</v>
      </c>
      <c r="E304" s="404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7"/>
      <c r="R304" s="397"/>
      <c r="S304" s="397"/>
      <c r="T304" s="398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403">
        <v>4680115886117</v>
      </c>
      <c r="E305" s="404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8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7"/>
      <c r="R305" s="397"/>
      <c r="S305" s="397"/>
      <c r="T305" s="398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403">
        <v>4680115886117</v>
      </c>
      <c r="E306" s="404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7"/>
      <c r="R306" s="397"/>
      <c r="S306" s="397"/>
      <c r="T306" s="398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403">
        <v>4607091389531</v>
      </c>
      <c r="E307" s="404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4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7"/>
      <c r="R307" s="397"/>
      <c r="S307" s="397"/>
      <c r="T307" s="398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08"/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9"/>
      <c r="P308" s="418" t="s">
        <v>76</v>
      </c>
      <c r="Q308" s="413"/>
      <c r="R308" s="413"/>
      <c r="S308" s="413"/>
      <c r="T308" s="413"/>
      <c r="U308" s="413"/>
      <c r="V308" s="414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6"/>
      <c r="B309" s="406"/>
      <c r="C309" s="406"/>
      <c r="D309" s="406"/>
      <c r="E309" s="406"/>
      <c r="F309" s="406"/>
      <c r="G309" s="406"/>
      <c r="H309" s="406"/>
      <c r="I309" s="406"/>
      <c r="J309" s="406"/>
      <c r="K309" s="406"/>
      <c r="L309" s="406"/>
      <c r="M309" s="406"/>
      <c r="N309" s="406"/>
      <c r="O309" s="409"/>
      <c r="P309" s="418" t="s">
        <v>76</v>
      </c>
      <c r="Q309" s="413"/>
      <c r="R309" s="413"/>
      <c r="S309" s="413"/>
      <c r="T309" s="413"/>
      <c r="U309" s="413"/>
      <c r="V309" s="414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05" t="s">
        <v>66</v>
      </c>
      <c r="B310" s="406"/>
      <c r="C310" s="406"/>
      <c r="D310" s="406"/>
      <c r="E310" s="406"/>
      <c r="F310" s="406"/>
      <c r="G310" s="406"/>
      <c r="H310" s="406"/>
      <c r="I310" s="406"/>
      <c r="J310" s="406"/>
      <c r="K310" s="406"/>
      <c r="L310" s="406"/>
      <c r="M310" s="406"/>
      <c r="N310" s="406"/>
      <c r="O310" s="406"/>
      <c r="P310" s="406"/>
      <c r="Q310" s="406"/>
      <c r="R310" s="406"/>
      <c r="S310" s="406"/>
      <c r="T310" s="406"/>
      <c r="U310" s="406"/>
      <c r="V310" s="406"/>
      <c r="W310" s="406"/>
      <c r="X310" s="406"/>
      <c r="Y310" s="406"/>
      <c r="Z310" s="406"/>
      <c r="AA310" s="384"/>
      <c r="AB310" s="384"/>
      <c r="AC310" s="384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403">
        <v>4607091384352</v>
      </c>
      <c r="E311" s="404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7"/>
      <c r="R311" s="397"/>
      <c r="S311" s="397"/>
      <c r="T311" s="398"/>
      <c r="U311" s="35"/>
      <c r="V311" s="35"/>
      <c r="W311" s="36" t="s">
        <v>71</v>
      </c>
      <c r="X311" s="389">
        <v>45</v>
      </c>
      <c r="Y311" s="390">
        <f>IFERROR(IF(X311="",0,CEILING((X311/$H311),1)*$H311),"")</f>
        <v>45.6</v>
      </c>
      <c r="Z311" s="37">
        <f>IFERROR(IF(Y311=0,"",ROUNDUP(Y311/H311,0)*0.00902),"")</f>
        <v>0.17138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49.612499999999997</v>
      </c>
      <c r="BN311" s="65">
        <f>IFERROR(Y311*I311/H311,"0")</f>
        <v>50.274000000000001</v>
      </c>
      <c r="BO311" s="65">
        <f>IFERROR(1/J311*(X311/H311),"0")</f>
        <v>0.14204545454545456</v>
      </c>
      <c r="BP311" s="65">
        <f>IFERROR(1/J311*(Y311/H311),"0")</f>
        <v>0.14393939393939395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403">
        <v>4607091389654</v>
      </c>
      <c r="E312" s="404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7"/>
      <c r="R312" s="397"/>
      <c r="S312" s="397"/>
      <c r="T312" s="398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08"/>
      <c r="B313" s="406"/>
      <c r="C313" s="406"/>
      <c r="D313" s="406"/>
      <c r="E313" s="406"/>
      <c r="F313" s="406"/>
      <c r="G313" s="406"/>
      <c r="H313" s="406"/>
      <c r="I313" s="406"/>
      <c r="J313" s="406"/>
      <c r="K313" s="406"/>
      <c r="L313" s="406"/>
      <c r="M313" s="406"/>
      <c r="N313" s="406"/>
      <c r="O313" s="409"/>
      <c r="P313" s="418" t="s">
        <v>76</v>
      </c>
      <c r="Q313" s="413"/>
      <c r="R313" s="413"/>
      <c r="S313" s="413"/>
      <c r="T313" s="413"/>
      <c r="U313" s="413"/>
      <c r="V313" s="414"/>
      <c r="W313" s="38" t="s">
        <v>77</v>
      </c>
      <c r="X313" s="391">
        <f>IFERROR(X311/H311,"0")+IFERROR(X312/H312,"0")</f>
        <v>18.75</v>
      </c>
      <c r="Y313" s="391">
        <f>IFERROR(Y311/H311,"0")+IFERROR(Y312/H312,"0")</f>
        <v>19</v>
      </c>
      <c r="Z313" s="391">
        <f>IFERROR(IF(Z311="",0,Z311),"0")+IFERROR(IF(Z312="",0,Z312),"0")</f>
        <v>0.17138</v>
      </c>
      <c r="AA313" s="392"/>
      <c r="AB313" s="392"/>
      <c r="AC313" s="392"/>
    </row>
    <row r="314" spans="1:68" x14ac:dyDescent="0.2">
      <c r="A314" s="406"/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06"/>
      <c r="O314" s="409"/>
      <c r="P314" s="418" t="s">
        <v>76</v>
      </c>
      <c r="Q314" s="413"/>
      <c r="R314" s="413"/>
      <c r="S314" s="413"/>
      <c r="T314" s="413"/>
      <c r="U314" s="413"/>
      <c r="V314" s="414"/>
      <c r="W314" s="38" t="s">
        <v>71</v>
      </c>
      <c r="X314" s="391">
        <f>IFERROR(SUM(X311:X312),"0")</f>
        <v>45</v>
      </c>
      <c r="Y314" s="391">
        <f>IFERROR(SUM(Y311:Y312),"0")</f>
        <v>45.6</v>
      </c>
      <c r="Z314" s="38"/>
      <c r="AA314" s="392"/>
      <c r="AB314" s="392"/>
      <c r="AC314" s="392"/>
    </row>
    <row r="315" spans="1:68" ht="16.5" customHeight="1" x14ac:dyDescent="0.25">
      <c r="A315" s="421" t="s">
        <v>485</v>
      </c>
      <c r="B315" s="406"/>
      <c r="C315" s="406"/>
      <c r="D315" s="406"/>
      <c r="E315" s="406"/>
      <c r="F315" s="406"/>
      <c r="G315" s="406"/>
      <c r="H315" s="406"/>
      <c r="I315" s="406"/>
      <c r="J315" s="406"/>
      <c r="K315" s="406"/>
      <c r="L315" s="406"/>
      <c r="M315" s="406"/>
      <c r="N315" s="406"/>
      <c r="O315" s="406"/>
      <c r="P315" s="406"/>
      <c r="Q315" s="406"/>
      <c r="R315" s="406"/>
      <c r="S315" s="406"/>
      <c r="T315" s="406"/>
      <c r="U315" s="406"/>
      <c r="V315" s="406"/>
      <c r="W315" s="406"/>
      <c r="X315" s="406"/>
      <c r="Y315" s="406"/>
      <c r="Z315" s="406"/>
      <c r="AA315" s="385"/>
      <c r="AB315" s="385"/>
      <c r="AC315" s="385"/>
    </row>
    <row r="316" spans="1:68" ht="14.25" customHeight="1" x14ac:dyDescent="0.25">
      <c r="A316" s="405" t="s">
        <v>117</v>
      </c>
      <c r="B316" s="406"/>
      <c r="C316" s="406"/>
      <c r="D316" s="406"/>
      <c r="E316" s="406"/>
      <c r="F316" s="406"/>
      <c r="G316" s="406"/>
      <c r="H316" s="406"/>
      <c r="I316" s="406"/>
      <c r="J316" s="406"/>
      <c r="K316" s="406"/>
      <c r="L316" s="406"/>
      <c r="M316" s="406"/>
      <c r="N316" s="406"/>
      <c r="O316" s="406"/>
      <c r="P316" s="406"/>
      <c r="Q316" s="406"/>
      <c r="R316" s="406"/>
      <c r="S316" s="406"/>
      <c r="T316" s="406"/>
      <c r="U316" s="406"/>
      <c r="V316" s="406"/>
      <c r="W316" s="406"/>
      <c r="X316" s="406"/>
      <c r="Y316" s="406"/>
      <c r="Z316" s="406"/>
      <c r="AA316" s="384"/>
      <c r="AB316" s="384"/>
      <c r="AC316" s="384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403">
        <v>4680115885240</v>
      </c>
      <c r="E317" s="404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4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7"/>
      <c r="R317" s="397"/>
      <c r="S317" s="397"/>
      <c r="T317" s="398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08"/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6"/>
      <c r="O318" s="409"/>
      <c r="P318" s="418" t="s">
        <v>76</v>
      </c>
      <c r="Q318" s="413"/>
      <c r="R318" s="413"/>
      <c r="S318" s="413"/>
      <c r="T318" s="413"/>
      <c r="U318" s="413"/>
      <c r="V318" s="414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6"/>
      <c r="B319" s="406"/>
      <c r="C319" s="406"/>
      <c r="D319" s="406"/>
      <c r="E319" s="406"/>
      <c r="F319" s="406"/>
      <c r="G319" s="406"/>
      <c r="H319" s="406"/>
      <c r="I319" s="406"/>
      <c r="J319" s="406"/>
      <c r="K319" s="406"/>
      <c r="L319" s="406"/>
      <c r="M319" s="406"/>
      <c r="N319" s="406"/>
      <c r="O319" s="409"/>
      <c r="P319" s="418" t="s">
        <v>76</v>
      </c>
      <c r="Q319" s="413"/>
      <c r="R319" s="413"/>
      <c r="S319" s="413"/>
      <c r="T319" s="413"/>
      <c r="U319" s="413"/>
      <c r="V319" s="414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05" t="s">
        <v>182</v>
      </c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6"/>
      <c r="N320" s="406"/>
      <c r="O320" s="406"/>
      <c r="P320" s="406"/>
      <c r="Q320" s="406"/>
      <c r="R320" s="406"/>
      <c r="S320" s="406"/>
      <c r="T320" s="406"/>
      <c r="U320" s="406"/>
      <c r="V320" s="406"/>
      <c r="W320" s="406"/>
      <c r="X320" s="406"/>
      <c r="Y320" s="406"/>
      <c r="Z320" s="406"/>
      <c r="AA320" s="384"/>
      <c r="AB320" s="384"/>
      <c r="AC320" s="384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403">
        <v>4680115886094</v>
      </c>
      <c r="E321" s="404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4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7"/>
      <c r="R321" s="397"/>
      <c r="S321" s="397"/>
      <c r="T321" s="398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08"/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9"/>
      <c r="P322" s="418" t="s">
        <v>76</v>
      </c>
      <c r="Q322" s="413"/>
      <c r="R322" s="413"/>
      <c r="S322" s="413"/>
      <c r="T322" s="413"/>
      <c r="U322" s="413"/>
      <c r="V322" s="414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6"/>
      <c r="B323" s="406"/>
      <c r="C323" s="406"/>
      <c r="D323" s="406"/>
      <c r="E323" s="406"/>
      <c r="F323" s="406"/>
      <c r="G323" s="406"/>
      <c r="H323" s="406"/>
      <c r="I323" s="406"/>
      <c r="J323" s="406"/>
      <c r="K323" s="406"/>
      <c r="L323" s="406"/>
      <c r="M323" s="406"/>
      <c r="N323" s="406"/>
      <c r="O323" s="409"/>
      <c r="P323" s="418" t="s">
        <v>76</v>
      </c>
      <c r="Q323" s="413"/>
      <c r="R323" s="413"/>
      <c r="S323" s="413"/>
      <c r="T323" s="413"/>
      <c r="U323" s="413"/>
      <c r="V323" s="414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33" t="s">
        <v>492</v>
      </c>
      <c r="B324" s="434"/>
      <c r="C324" s="434"/>
      <c r="D324" s="434"/>
      <c r="E324" s="434"/>
      <c r="F324" s="434"/>
      <c r="G324" s="434"/>
      <c r="H324" s="434"/>
      <c r="I324" s="434"/>
      <c r="J324" s="434"/>
      <c r="K324" s="434"/>
      <c r="L324" s="434"/>
      <c r="M324" s="434"/>
      <c r="N324" s="434"/>
      <c r="O324" s="434"/>
      <c r="P324" s="434"/>
      <c r="Q324" s="434"/>
      <c r="R324" s="434"/>
      <c r="S324" s="434"/>
      <c r="T324" s="434"/>
      <c r="U324" s="434"/>
      <c r="V324" s="434"/>
      <c r="W324" s="434"/>
      <c r="X324" s="434"/>
      <c r="Y324" s="434"/>
      <c r="Z324" s="434"/>
      <c r="AA324" s="49"/>
      <c r="AB324" s="49"/>
      <c r="AC324" s="49"/>
    </row>
    <row r="325" spans="1:68" ht="16.5" customHeight="1" x14ac:dyDescent="0.25">
      <c r="A325" s="421" t="s">
        <v>492</v>
      </c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6"/>
      <c r="O325" s="406"/>
      <c r="P325" s="406"/>
      <c r="Q325" s="406"/>
      <c r="R325" s="406"/>
      <c r="S325" s="406"/>
      <c r="T325" s="406"/>
      <c r="U325" s="406"/>
      <c r="V325" s="406"/>
      <c r="W325" s="406"/>
      <c r="X325" s="406"/>
      <c r="Y325" s="406"/>
      <c r="Z325" s="406"/>
      <c r="AA325" s="385"/>
      <c r="AB325" s="385"/>
      <c r="AC325" s="385"/>
    </row>
    <row r="326" spans="1:68" ht="14.25" customHeight="1" x14ac:dyDescent="0.25">
      <c r="A326" s="405" t="s">
        <v>86</v>
      </c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6"/>
      <c r="N326" s="406"/>
      <c r="O326" s="406"/>
      <c r="P326" s="406"/>
      <c r="Q326" s="406"/>
      <c r="R326" s="406"/>
      <c r="S326" s="406"/>
      <c r="T326" s="406"/>
      <c r="U326" s="406"/>
      <c r="V326" s="406"/>
      <c r="W326" s="406"/>
      <c r="X326" s="406"/>
      <c r="Y326" s="406"/>
      <c r="Z326" s="406"/>
      <c r="AA326" s="384"/>
      <c r="AB326" s="384"/>
      <c r="AC326" s="384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403">
        <v>4607091389067</v>
      </c>
      <c r="E327" s="404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7"/>
      <c r="R327" s="397"/>
      <c r="S327" s="397"/>
      <c r="T327" s="398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403">
        <v>4680115885226</v>
      </c>
      <c r="E328" s="404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6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7"/>
      <c r="R328" s="397"/>
      <c r="S328" s="397"/>
      <c r="T328" s="398"/>
      <c r="U328" s="35"/>
      <c r="V328" s="35"/>
      <c r="W328" s="36" t="s">
        <v>71</v>
      </c>
      <c r="X328" s="389">
        <v>300</v>
      </c>
      <c r="Y328" s="390">
        <f t="shared" si="30"/>
        <v>300.96000000000004</v>
      </c>
      <c r="Z328" s="37">
        <f>IFERROR(IF(Y328=0,"",ROUNDUP(Y328/H328,0)*0.01196),"")</f>
        <v>0.68171999999999999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320.45454545454544</v>
      </c>
      <c r="BN328" s="65">
        <f t="shared" si="32"/>
        <v>321.48</v>
      </c>
      <c r="BO328" s="65">
        <f t="shared" si="33"/>
        <v>0.54632867132867136</v>
      </c>
      <c r="BP328" s="65">
        <f t="shared" si="34"/>
        <v>0.54807692307692313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403">
        <v>4680115884502</v>
      </c>
      <c r="E329" s="404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6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7"/>
      <c r="R329" s="397"/>
      <c r="S329" s="397"/>
      <c r="T329" s="398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403">
        <v>4607091389104</v>
      </c>
      <c r="E330" s="404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7"/>
      <c r="R330" s="397"/>
      <c r="S330" s="397"/>
      <c r="T330" s="398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403">
        <v>4680115880603</v>
      </c>
      <c r="E331" s="404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6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7"/>
      <c r="R331" s="397"/>
      <c r="S331" s="397"/>
      <c r="T331" s="398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403">
        <v>4680115882782</v>
      </c>
      <c r="E332" s="404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7"/>
      <c r="R332" s="397"/>
      <c r="S332" s="397"/>
      <c r="T332" s="398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403">
        <v>4607091389982</v>
      </c>
      <c r="E333" s="404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4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7"/>
      <c r="R333" s="397"/>
      <c r="S333" s="397"/>
      <c r="T333" s="398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08"/>
      <c r="B334" s="406"/>
      <c r="C334" s="406"/>
      <c r="D334" s="406"/>
      <c r="E334" s="406"/>
      <c r="F334" s="406"/>
      <c r="G334" s="406"/>
      <c r="H334" s="406"/>
      <c r="I334" s="406"/>
      <c r="J334" s="406"/>
      <c r="K334" s="406"/>
      <c r="L334" s="406"/>
      <c r="M334" s="406"/>
      <c r="N334" s="406"/>
      <c r="O334" s="409"/>
      <c r="P334" s="418" t="s">
        <v>76</v>
      </c>
      <c r="Q334" s="413"/>
      <c r="R334" s="413"/>
      <c r="S334" s="413"/>
      <c r="T334" s="413"/>
      <c r="U334" s="413"/>
      <c r="V334" s="414"/>
      <c r="W334" s="38" t="s">
        <v>77</v>
      </c>
      <c r="X334" s="391">
        <f>IFERROR(X327/H327,"0")+IFERROR(X328/H328,"0")+IFERROR(X329/H329,"0")+IFERROR(X330/H330,"0")+IFERROR(X331/H331,"0")+IFERROR(X332/H332,"0")+IFERROR(X333/H333,"0")</f>
        <v>56.818181818181813</v>
      </c>
      <c r="Y334" s="391">
        <f>IFERROR(Y327/H327,"0")+IFERROR(Y328/H328,"0")+IFERROR(Y329/H329,"0")+IFERROR(Y330/H330,"0")+IFERROR(Y331/H331,"0")+IFERROR(Y332/H332,"0")+IFERROR(Y333/H333,"0")</f>
        <v>57.000000000000007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0.68171999999999999</v>
      </c>
      <c r="AA334" s="392"/>
      <c r="AB334" s="392"/>
      <c r="AC334" s="392"/>
    </row>
    <row r="335" spans="1:68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9"/>
      <c r="P335" s="418" t="s">
        <v>76</v>
      </c>
      <c r="Q335" s="413"/>
      <c r="R335" s="413"/>
      <c r="S335" s="413"/>
      <c r="T335" s="413"/>
      <c r="U335" s="413"/>
      <c r="V335" s="414"/>
      <c r="W335" s="38" t="s">
        <v>71</v>
      </c>
      <c r="X335" s="391">
        <f>IFERROR(SUM(X327:X333),"0")</f>
        <v>300</v>
      </c>
      <c r="Y335" s="391">
        <f>IFERROR(SUM(Y327:Y333),"0")</f>
        <v>300.96000000000004</v>
      </c>
      <c r="Z335" s="38"/>
      <c r="AA335" s="392"/>
      <c r="AB335" s="392"/>
      <c r="AC335" s="392"/>
    </row>
    <row r="336" spans="1:68" ht="14.25" customHeight="1" x14ac:dyDescent="0.25">
      <c r="A336" s="405" t="s">
        <v>117</v>
      </c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6"/>
      <c r="N336" s="406"/>
      <c r="O336" s="406"/>
      <c r="P336" s="406"/>
      <c r="Q336" s="406"/>
      <c r="R336" s="406"/>
      <c r="S336" s="406"/>
      <c r="T336" s="406"/>
      <c r="U336" s="406"/>
      <c r="V336" s="406"/>
      <c r="W336" s="406"/>
      <c r="X336" s="406"/>
      <c r="Y336" s="406"/>
      <c r="Z336" s="406"/>
      <c r="AA336" s="384"/>
      <c r="AB336" s="384"/>
      <c r="AC336" s="384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403">
        <v>4607091388930</v>
      </c>
      <c r="E337" s="404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5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7"/>
      <c r="R337" s="397"/>
      <c r="S337" s="397"/>
      <c r="T337" s="398"/>
      <c r="U337" s="35"/>
      <c r="V337" s="35"/>
      <c r="W337" s="36" t="s">
        <v>71</v>
      </c>
      <c r="X337" s="389">
        <v>200</v>
      </c>
      <c r="Y337" s="390">
        <f>IFERROR(IF(X337="",0,CEILING((X337/$H337),1)*$H337),"")</f>
        <v>200.64000000000001</v>
      </c>
      <c r="Z337" s="37">
        <f>IFERROR(IF(Y337=0,"",ROUNDUP(Y337/H337,0)*0.01196),"")</f>
        <v>0.45448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213.63636363636363</v>
      </c>
      <c r="BN337" s="65">
        <f>IFERROR(Y337*I337/H337,"0")</f>
        <v>214.32</v>
      </c>
      <c r="BO337" s="65">
        <f>IFERROR(1/J337*(X337/H337),"0")</f>
        <v>0.36421911421911418</v>
      </c>
      <c r="BP337" s="65">
        <f>IFERROR(1/J337*(Y337/H337),"0")</f>
        <v>0.36538461538461542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403">
        <v>4680115880054</v>
      </c>
      <c r="E338" s="404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3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7"/>
      <c r="R338" s="397"/>
      <c r="S338" s="397"/>
      <c r="T338" s="398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08"/>
      <c r="B339" s="406"/>
      <c r="C339" s="406"/>
      <c r="D339" s="406"/>
      <c r="E339" s="406"/>
      <c r="F339" s="406"/>
      <c r="G339" s="406"/>
      <c r="H339" s="406"/>
      <c r="I339" s="406"/>
      <c r="J339" s="406"/>
      <c r="K339" s="406"/>
      <c r="L339" s="406"/>
      <c r="M339" s="406"/>
      <c r="N339" s="406"/>
      <c r="O339" s="409"/>
      <c r="P339" s="418" t="s">
        <v>76</v>
      </c>
      <c r="Q339" s="413"/>
      <c r="R339" s="413"/>
      <c r="S339" s="413"/>
      <c r="T339" s="413"/>
      <c r="U339" s="413"/>
      <c r="V339" s="414"/>
      <c r="W339" s="38" t="s">
        <v>77</v>
      </c>
      <c r="X339" s="391">
        <f>IFERROR(X337/H337,"0")+IFERROR(X338/H338,"0")</f>
        <v>37.878787878787875</v>
      </c>
      <c r="Y339" s="391">
        <f>IFERROR(Y337/H337,"0")+IFERROR(Y338/H338,"0")</f>
        <v>38</v>
      </c>
      <c r="Z339" s="391">
        <f>IFERROR(IF(Z337="",0,Z337),"0")+IFERROR(IF(Z338="",0,Z338),"0")</f>
        <v>0.45448</v>
      </c>
      <c r="AA339" s="392"/>
      <c r="AB339" s="392"/>
      <c r="AC339" s="392"/>
    </row>
    <row r="340" spans="1:68" x14ac:dyDescent="0.2">
      <c r="A340" s="406"/>
      <c r="B340" s="406"/>
      <c r="C340" s="406"/>
      <c r="D340" s="406"/>
      <c r="E340" s="406"/>
      <c r="F340" s="406"/>
      <c r="G340" s="406"/>
      <c r="H340" s="406"/>
      <c r="I340" s="406"/>
      <c r="J340" s="406"/>
      <c r="K340" s="406"/>
      <c r="L340" s="406"/>
      <c r="M340" s="406"/>
      <c r="N340" s="406"/>
      <c r="O340" s="409"/>
      <c r="P340" s="418" t="s">
        <v>76</v>
      </c>
      <c r="Q340" s="413"/>
      <c r="R340" s="413"/>
      <c r="S340" s="413"/>
      <c r="T340" s="413"/>
      <c r="U340" s="413"/>
      <c r="V340" s="414"/>
      <c r="W340" s="38" t="s">
        <v>71</v>
      </c>
      <c r="X340" s="391">
        <f>IFERROR(SUM(X337:X338),"0")</f>
        <v>200</v>
      </c>
      <c r="Y340" s="391">
        <f>IFERROR(SUM(Y337:Y338),"0")</f>
        <v>200.64000000000001</v>
      </c>
      <c r="Z340" s="38"/>
      <c r="AA340" s="392"/>
      <c r="AB340" s="392"/>
      <c r="AC340" s="392"/>
    </row>
    <row r="341" spans="1:68" ht="14.25" customHeight="1" x14ac:dyDescent="0.25">
      <c r="A341" s="405" t="s">
        <v>182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406"/>
      <c r="Z341" s="406"/>
      <c r="AA341" s="384"/>
      <c r="AB341" s="384"/>
      <c r="AC341" s="384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403">
        <v>4680115883116</v>
      </c>
      <c r="E342" s="404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44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7"/>
      <c r="R342" s="397"/>
      <c r="S342" s="397"/>
      <c r="T342" s="398"/>
      <c r="U342" s="35"/>
      <c r="V342" s="35"/>
      <c r="W342" s="36" t="s">
        <v>71</v>
      </c>
      <c r="X342" s="389">
        <v>150</v>
      </c>
      <c r="Y342" s="390">
        <f t="shared" ref="Y342:Y347" si="35">IFERROR(IF(X342="",0,CEILING((X342/$H342),1)*$H342),"")</f>
        <v>153.12</v>
      </c>
      <c r="Z342" s="37">
        <f>IFERROR(IF(Y342=0,"",ROUNDUP(Y342/H342,0)*0.01196),"")</f>
        <v>0.34683999999999998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160.22727272727272</v>
      </c>
      <c r="BN342" s="65">
        <f t="shared" ref="BN342:BN347" si="37">IFERROR(Y342*I342/H342,"0")</f>
        <v>163.56</v>
      </c>
      <c r="BO342" s="65">
        <f t="shared" ref="BO342:BO347" si="38">IFERROR(1/J342*(X342/H342),"0")</f>
        <v>0.27316433566433568</v>
      </c>
      <c r="BP342" s="65">
        <f t="shared" ref="BP342:BP347" si="39">IFERROR(1/J342*(Y342/H342),"0")</f>
        <v>0.27884615384615385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403">
        <v>4680115883093</v>
      </c>
      <c r="E343" s="404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0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7"/>
      <c r="R343" s="397"/>
      <c r="S343" s="397"/>
      <c r="T343" s="398"/>
      <c r="U343" s="35"/>
      <c r="V343" s="35"/>
      <c r="W343" s="36" t="s">
        <v>71</v>
      </c>
      <c r="X343" s="389">
        <v>150</v>
      </c>
      <c r="Y343" s="390">
        <f t="shared" si="35"/>
        <v>153.12</v>
      </c>
      <c r="Z343" s="37">
        <f>IFERROR(IF(Y343=0,"",ROUNDUP(Y343/H343,0)*0.01196),"")</f>
        <v>0.34683999999999998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160.22727272727272</v>
      </c>
      <c r="BN343" s="65">
        <f t="shared" si="37"/>
        <v>163.56</v>
      </c>
      <c r="BO343" s="65">
        <f t="shared" si="38"/>
        <v>0.27316433566433568</v>
      </c>
      <c r="BP343" s="65">
        <f t="shared" si="39"/>
        <v>0.27884615384615385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403">
        <v>4680115883109</v>
      </c>
      <c r="E344" s="404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4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7"/>
      <c r="R344" s="397"/>
      <c r="S344" s="397"/>
      <c r="T344" s="398"/>
      <c r="U344" s="35"/>
      <c r="V344" s="35"/>
      <c r="W344" s="36" t="s">
        <v>71</v>
      </c>
      <c r="X344" s="389">
        <v>60</v>
      </c>
      <c r="Y344" s="390">
        <f t="shared" si="35"/>
        <v>63.36</v>
      </c>
      <c r="Z344" s="37">
        <f>IFERROR(IF(Y344=0,"",ROUNDUP(Y344/H344,0)*0.01196),"")</f>
        <v>0.14352000000000001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64.090909090909079</v>
      </c>
      <c r="BN344" s="65">
        <f t="shared" si="37"/>
        <v>67.679999999999993</v>
      </c>
      <c r="BO344" s="65">
        <f t="shared" si="38"/>
        <v>0.10926573426573427</v>
      </c>
      <c r="BP344" s="65">
        <f t="shared" si="39"/>
        <v>0.11538461538461539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403">
        <v>4680115882072</v>
      </c>
      <c r="E345" s="404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4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7"/>
      <c r="R345" s="397"/>
      <c r="S345" s="397"/>
      <c r="T345" s="398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403">
        <v>4680115882102</v>
      </c>
      <c r="E346" s="404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4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7"/>
      <c r="R346" s="397"/>
      <c r="S346" s="397"/>
      <c r="T346" s="398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403">
        <v>4680115882096</v>
      </c>
      <c r="E347" s="404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4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7"/>
      <c r="R347" s="397"/>
      <c r="S347" s="397"/>
      <c r="T347" s="398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08"/>
      <c r="B348" s="406"/>
      <c r="C348" s="406"/>
      <c r="D348" s="406"/>
      <c r="E348" s="406"/>
      <c r="F348" s="406"/>
      <c r="G348" s="406"/>
      <c r="H348" s="406"/>
      <c r="I348" s="406"/>
      <c r="J348" s="406"/>
      <c r="K348" s="406"/>
      <c r="L348" s="406"/>
      <c r="M348" s="406"/>
      <c r="N348" s="406"/>
      <c r="O348" s="409"/>
      <c r="P348" s="418" t="s">
        <v>76</v>
      </c>
      <c r="Q348" s="413"/>
      <c r="R348" s="413"/>
      <c r="S348" s="413"/>
      <c r="T348" s="413"/>
      <c r="U348" s="413"/>
      <c r="V348" s="414"/>
      <c r="W348" s="38" t="s">
        <v>77</v>
      </c>
      <c r="X348" s="391">
        <f>IFERROR(X342/H342,"0")+IFERROR(X343/H343,"0")+IFERROR(X344/H344,"0")+IFERROR(X345/H345,"0")+IFERROR(X346/H346,"0")+IFERROR(X347/H347,"0")</f>
        <v>68.181818181818173</v>
      </c>
      <c r="Y348" s="391">
        <f>IFERROR(Y342/H342,"0")+IFERROR(Y343/H343,"0")+IFERROR(Y344/H344,"0")+IFERROR(Y345/H345,"0")+IFERROR(Y346/H346,"0")+IFERROR(Y347/H347,"0")</f>
        <v>70</v>
      </c>
      <c r="Z348" s="391">
        <f>IFERROR(IF(Z342="",0,Z342),"0")+IFERROR(IF(Z343="",0,Z343),"0")+IFERROR(IF(Z344="",0,Z344),"0")+IFERROR(IF(Z345="",0,Z345),"0")+IFERROR(IF(Z346="",0,Z346),"0")+IFERROR(IF(Z347="",0,Z347),"0")</f>
        <v>0.83719999999999994</v>
      </c>
      <c r="AA348" s="392"/>
      <c r="AB348" s="392"/>
      <c r="AC348" s="392"/>
    </row>
    <row r="349" spans="1:68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9"/>
      <c r="P349" s="418" t="s">
        <v>76</v>
      </c>
      <c r="Q349" s="413"/>
      <c r="R349" s="413"/>
      <c r="S349" s="413"/>
      <c r="T349" s="413"/>
      <c r="U349" s="413"/>
      <c r="V349" s="414"/>
      <c r="W349" s="38" t="s">
        <v>71</v>
      </c>
      <c r="X349" s="391">
        <f>IFERROR(SUM(X342:X347),"0")</f>
        <v>360</v>
      </c>
      <c r="Y349" s="391">
        <f>IFERROR(SUM(Y342:Y347),"0")</f>
        <v>369.6</v>
      </c>
      <c r="Z349" s="38"/>
      <c r="AA349" s="392"/>
      <c r="AB349" s="392"/>
      <c r="AC349" s="392"/>
    </row>
    <row r="350" spans="1:68" ht="14.25" customHeight="1" x14ac:dyDescent="0.25">
      <c r="A350" s="405" t="s">
        <v>66</v>
      </c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  <c r="U350" s="406"/>
      <c r="V350" s="406"/>
      <c r="W350" s="406"/>
      <c r="X350" s="406"/>
      <c r="Y350" s="406"/>
      <c r="Z350" s="406"/>
      <c r="AA350" s="384"/>
      <c r="AB350" s="384"/>
      <c r="AC350" s="384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403">
        <v>4607091383409</v>
      </c>
      <c r="E351" s="404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7"/>
      <c r="R351" s="397"/>
      <c r="S351" s="397"/>
      <c r="T351" s="398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403">
        <v>4607091383416</v>
      </c>
      <c r="E352" s="404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7"/>
      <c r="R352" s="397"/>
      <c r="S352" s="397"/>
      <c r="T352" s="398"/>
      <c r="U352" s="35"/>
      <c r="V352" s="35"/>
      <c r="W352" s="36" t="s">
        <v>71</v>
      </c>
      <c r="X352" s="389">
        <v>110</v>
      </c>
      <c r="Y352" s="390">
        <f>IFERROR(IF(X352="",0,CEILING((X352/$H352),1)*$H352),"")</f>
        <v>117</v>
      </c>
      <c r="Z352" s="37">
        <f>IFERROR(IF(Y352=0,"",ROUNDUP(Y352/H352,0)*0.01898),"")</f>
        <v>0.28470000000000001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117.06538461538462</v>
      </c>
      <c r="BN352" s="65">
        <f>IFERROR(Y352*I352/H352,"0")</f>
        <v>124.515</v>
      </c>
      <c r="BO352" s="65">
        <f>IFERROR(1/J352*(X352/H352),"0")</f>
        <v>0.2203525641025641</v>
      </c>
      <c r="BP352" s="65">
        <f>IFERROR(1/J352*(Y352/H352),"0")</f>
        <v>0.234375</v>
      </c>
    </row>
    <row r="353" spans="1:32" x14ac:dyDescent="0.2">
      <c r="A353" s="408"/>
      <c r="B353" s="406"/>
      <c r="C353" s="406"/>
      <c r="D353" s="406"/>
      <c r="E353" s="406"/>
      <c r="F353" s="406"/>
      <c r="G353" s="406"/>
      <c r="H353" s="406"/>
      <c r="I353" s="406"/>
      <c r="J353" s="406"/>
      <c r="K353" s="406"/>
      <c r="L353" s="406"/>
      <c r="M353" s="406"/>
      <c r="N353" s="406"/>
      <c r="O353" s="409"/>
      <c r="P353" s="418" t="s">
        <v>76</v>
      </c>
      <c r="Q353" s="413"/>
      <c r="R353" s="413"/>
      <c r="S353" s="413"/>
      <c r="T353" s="413"/>
      <c r="U353" s="413"/>
      <c r="V353" s="414"/>
      <c r="W353" s="38" t="s">
        <v>77</v>
      </c>
      <c r="X353" s="391">
        <f>IFERROR(X351/H351,"0")+IFERROR(X352/H352,"0")</f>
        <v>14.102564102564102</v>
      </c>
      <c r="Y353" s="391">
        <f>IFERROR(Y351/H351,"0")+IFERROR(Y352/H352,"0")</f>
        <v>15</v>
      </c>
      <c r="Z353" s="391">
        <f>IFERROR(IF(Z351="",0,Z351),"0")+IFERROR(IF(Z352="",0,Z352),"0")</f>
        <v>0.28470000000000001</v>
      </c>
      <c r="AA353" s="392"/>
      <c r="AB353" s="392"/>
      <c r="AC353" s="392"/>
    </row>
    <row r="354" spans="1:32" x14ac:dyDescent="0.2">
      <c r="A354" s="406"/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6"/>
      <c r="O354" s="409"/>
      <c r="P354" s="418" t="s">
        <v>76</v>
      </c>
      <c r="Q354" s="413"/>
      <c r="R354" s="413"/>
      <c r="S354" s="413"/>
      <c r="T354" s="413"/>
      <c r="U354" s="413"/>
      <c r="V354" s="414"/>
      <c r="W354" s="38" t="s">
        <v>71</v>
      </c>
      <c r="X354" s="391">
        <f>IFERROR(SUM(X351:X352),"0")</f>
        <v>110</v>
      </c>
      <c r="Y354" s="391">
        <f>IFERROR(SUM(Y351:Y352),"0")</f>
        <v>117</v>
      </c>
      <c r="Z354" s="38"/>
      <c r="AA354" s="392"/>
      <c r="AB354" s="392"/>
      <c r="AC354" s="392"/>
    </row>
    <row r="355" spans="1:32" ht="15" customHeight="1" x14ac:dyDescent="0.2">
      <c r="A355" s="547"/>
      <c r="B355" s="406"/>
      <c r="C355" s="406"/>
      <c r="D355" s="406"/>
      <c r="E355" s="406"/>
      <c r="F355" s="406"/>
      <c r="G355" s="406"/>
      <c r="H355" s="406"/>
      <c r="I355" s="406"/>
      <c r="J355" s="406"/>
      <c r="K355" s="406"/>
      <c r="L355" s="406"/>
      <c r="M355" s="406"/>
      <c r="N355" s="406"/>
      <c r="O355" s="537"/>
      <c r="P355" s="393" t="s">
        <v>538</v>
      </c>
      <c r="Q355" s="394"/>
      <c r="R355" s="394"/>
      <c r="S355" s="394"/>
      <c r="T355" s="394"/>
      <c r="U355" s="394"/>
      <c r="V355" s="395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6595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6697.6000000000013</v>
      </c>
      <c r="Z355" s="38"/>
      <c r="AA355" s="392"/>
      <c r="AB355" s="392"/>
      <c r="AC355" s="392"/>
    </row>
    <row r="356" spans="1:32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537"/>
      <c r="P356" s="393" t="s">
        <v>539</v>
      </c>
      <c r="Q356" s="394"/>
      <c r="R356" s="394"/>
      <c r="S356" s="394"/>
      <c r="T356" s="394"/>
      <c r="U356" s="394"/>
      <c r="V356" s="395"/>
      <c r="W356" s="38" t="s">
        <v>71</v>
      </c>
      <c r="X356" s="391">
        <f>IFERROR(SUM(BM22:BM352),"0")</f>
        <v>6985.2326793559905</v>
      </c>
      <c r="Y356" s="391">
        <f>IFERROR(SUM(BN22:BN352),"0")</f>
        <v>7093.572000000001</v>
      </c>
      <c r="Z356" s="38"/>
      <c r="AA356" s="392"/>
      <c r="AB356" s="392"/>
      <c r="AC356" s="392"/>
    </row>
    <row r="357" spans="1:32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6"/>
      <c r="N357" s="406"/>
      <c r="O357" s="537"/>
      <c r="P357" s="393" t="s">
        <v>540</v>
      </c>
      <c r="Q357" s="394"/>
      <c r="R357" s="394"/>
      <c r="S357" s="394"/>
      <c r="T357" s="394"/>
      <c r="U357" s="394"/>
      <c r="V357" s="395"/>
      <c r="W357" s="38" t="s">
        <v>541</v>
      </c>
      <c r="X357" s="39">
        <f>ROUNDUP(SUM(BO22:BO352),0)</f>
        <v>12</v>
      </c>
      <c r="Y357" s="39">
        <f>ROUNDUP(SUM(BP22:BP352),0)</f>
        <v>12</v>
      </c>
      <c r="Z357" s="38"/>
      <c r="AA357" s="392"/>
      <c r="AB357" s="392"/>
      <c r="AC357" s="392"/>
    </row>
    <row r="358" spans="1:32" x14ac:dyDescent="0.2">
      <c r="A358" s="406"/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6"/>
      <c r="O358" s="537"/>
      <c r="P358" s="393" t="s">
        <v>542</v>
      </c>
      <c r="Q358" s="394"/>
      <c r="R358" s="394"/>
      <c r="S358" s="394"/>
      <c r="T358" s="394"/>
      <c r="U358" s="394"/>
      <c r="V358" s="395"/>
      <c r="W358" s="38" t="s">
        <v>71</v>
      </c>
      <c r="X358" s="391">
        <f>GrossWeightTotal+PalletQtyTotal*25</f>
        <v>7285.2326793559905</v>
      </c>
      <c r="Y358" s="391">
        <f>GrossWeightTotalR+PalletQtyTotalR*25</f>
        <v>7393.572000000001</v>
      </c>
      <c r="Z358" s="38"/>
      <c r="AA358" s="392"/>
      <c r="AB358" s="392"/>
      <c r="AC358" s="392"/>
    </row>
    <row r="359" spans="1:32" x14ac:dyDescent="0.2">
      <c r="A359" s="406"/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6"/>
      <c r="O359" s="537"/>
      <c r="P359" s="393" t="s">
        <v>543</v>
      </c>
      <c r="Q359" s="394"/>
      <c r="R359" s="394"/>
      <c r="S359" s="394"/>
      <c r="T359" s="394"/>
      <c r="U359" s="394"/>
      <c r="V359" s="395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1222.5557748539495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1238</v>
      </c>
      <c r="Z359" s="38"/>
      <c r="AA359" s="392"/>
      <c r="AB359" s="392"/>
      <c r="AC359" s="392"/>
    </row>
    <row r="360" spans="1:32" ht="14.25" customHeight="1" x14ac:dyDescent="0.2">
      <c r="A360" s="406"/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6"/>
      <c r="N360" s="406"/>
      <c r="O360" s="537"/>
      <c r="P360" s="393" t="s">
        <v>544</v>
      </c>
      <c r="Q360" s="394"/>
      <c r="R360" s="394"/>
      <c r="S360" s="394"/>
      <c r="T360" s="394"/>
      <c r="U360" s="394"/>
      <c r="V360" s="395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14.17243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2" t="s">
        <v>65</v>
      </c>
      <c r="C362" s="430" t="s">
        <v>84</v>
      </c>
      <c r="D362" s="579"/>
      <c r="E362" s="579"/>
      <c r="F362" s="579"/>
      <c r="G362" s="435"/>
      <c r="H362" s="430" t="s">
        <v>192</v>
      </c>
      <c r="I362" s="579"/>
      <c r="J362" s="579"/>
      <c r="K362" s="579"/>
      <c r="L362" s="579"/>
      <c r="M362" s="579"/>
      <c r="N362" s="579"/>
      <c r="O362" s="579"/>
      <c r="P362" s="579"/>
      <c r="Q362" s="579"/>
      <c r="R362" s="435"/>
      <c r="S362" s="430" t="s">
        <v>414</v>
      </c>
      <c r="T362" s="435"/>
      <c r="U362" s="430" t="s">
        <v>467</v>
      </c>
      <c r="V362" s="435"/>
      <c r="W362" s="382" t="s">
        <v>492</v>
      </c>
      <c r="AB362" s="53"/>
      <c r="AC362" s="53"/>
      <c r="AF362" s="383"/>
    </row>
    <row r="363" spans="1:32" ht="14.25" customHeight="1" thickTop="1" x14ac:dyDescent="0.2">
      <c r="A363" s="510" t="s">
        <v>547</v>
      </c>
      <c r="B363" s="430" t="s">
        <v>65</v>
      </c>
      <c r="C363" s="430" t="s">
        <v>85</v>
      </c>
      <c r="D363" s="430" t="s">
        <v>98</v>
      </c>
      <c r="E363" s="430" t="s">
        <v>132</v>
      </c>
      <c r="F363" s="430" t="s">
        <v>147</v>
      </c>
      <c r="G363" s="430" t="s">
        <v>84</v>
      </c>
      <c r="H363" s="430" t="s">
        <v>193</v>
      </c>
      <c r="I363" s="430" t="s">
        <v>227</v>
      </c>
      <c r="J363" s="430" t="s">
        <v>273</v>
      </c>
      <c r="K363" s="430" t="s">
        <v>294</v>
      </c>
      <c r="L363" s="430" t="s">
        <v>310</v>
      </c>
      <c r="M363" s="430" t="s">
        <v>317</v>
      </c>
      <c r="N363" s="383"/>
      <c r="O363" s="430" t="s">
        <v>321</v>
      </c>
      <c r="P363" s="430" t="s">
        <v>325</v>
      </c>
      <c r="Q363" s="430" t="s">
        <v>330</v>
      </c>
      <c r="R363" s="430" t="s">
        <v>407</v>
      </c>
      <c r="S363" s="430" t="s">
        <v>415</v>
      </c>
      <c r="T363" s="430" t="s">
        <v>447</v>
      </c>
      <c r="U363" s="430" t="s">
        <v>468</v>
      </c>
      <c r="V363" s="430" t="s">
        <v>485</v>
      </c>
      <c r="W363" s="430" t="s">
        <v>492</v>
      </c>
      <c r="AB363" s="53"/>
      <c r="AC363" s="53"/>
      <c r="AF363" s="383"/>
    </row>
    <row r="364" spans="1:32" ht="13.5" customHeight="1" thickBot="1" x14ac:dyDescent="0.25">
      <c r="A364" s="511"/>
      <c r="B364" s="431"/>
      <c r="C364" s="431"/>
      <c r="D364" s="431"/>
      <c r="E364" s="431"/>
      <c r="F364" s="431"/>
      <c r="G364" s="431"/>
      <c r="H364" s="431"/>
      <c r="I364" s="431"/>
      <c r="J364" s="431"/>
      <c r="K364" s="431"/>
      <c r="L364" s="431"/>
      <c r="M364" s="431"/>
      <c r="N364" s="383"/>
      <c r="O364" s="431"/>
      <c r="P364" s="431"/>
      <c r="Q364" s="431"/>
      <c r="R364" s="431"/>
      <c r="S364" s="431"/>
      <c r="T364" s="431"/>
      <c r="U364" s="431"/>
      <c r="V364" s="431"/>
      <c r="W364" s="431"/>
      <c r="AB364" s="53"/>
      <c r="AC364" s="53"/>
      <c r="AF364" s="383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80</v>
      </c>
      <c r="D365" s="47">
        <f>IFERROR(Y40*1,"0")+IFERROR(Y41*1,"0")+IFERROR(Y42*1,"0")+IFERROR(Y43*1,"0")+IFERROR(Y44*1,"0")+IFERROR(Y45*1,"0")+IFERROR(Y49*1,"0")+IFERROR(Y50*1,"0")+IFERROR(Y51*1,"0")+IFERROR(Y55*1,"0")+IFERROR(Y56*1,"0")</f>
        <v>112.5</v>
      </c>
      <c r="E365" s="47">
        <f>IFERROR(Y61*1,"0")+IFERROR(Y62*1,"0")+IFERROR(Y66*1,"0")+IFERROR(Y67*1,"0")+IFERROR(Y68*1,"0")</f>
        <v>245.7</v>
      </c>
      <c r="F365" s="47">
        <f>IFERROR(Y73*1,"0")+IFERROR(Y74*1,"0")+IFERROR(Y75*1,"0")+IFERROR(Y76*1,"0")+IFERROR(Y80*1,"0")+IFERROR(Y81*1,"0")+IFERROR(Y82*1,"0")+IFERROR(Y86*1,"0")+IFERROR(Y87*1,"0")+IFERROR(Y88*1,"0")+IFERROR(Y92*1,"0")</f>
        <v>816.30000000000007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533.4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865.80000000000018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80</v>
      </c>
      <c r="L365" s="47">
        <f>IFERROR(Y186*1,"0")+IFERROR(Y187*1,"0")</f>
        <v>0</v>
      </c>
      <c r="M365" s="47">
        <f>IFERROR(Y192*1,"0")</f>
        <v>0</v>
      </c>
      <c r="N365" s="383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68.099999999999994</v>
      </c>
      <c r="R365" s="47">
        <f>IFERROR(Y252*1,"0")+IFERROR(Y253*1,"0")</f>
        <v>46.2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1321</v>
      </c>
      <c r="T365" s="47">
        <f>IFERROR(Y283*1,"0")+IFERROR(Y284*1,"0")+IFERROR(Y285*1,"0")+IFERROR(Y289*1,"0")+IFERROR(Y293*1,"0")+IFERROR(Y294*1,"0")+IFERROR(Y298*1,"0")</f>
        <v>1494.8</v>
      </c>
      <c r="U365" s="47">
        <f>IFERROR(Y304*1,"0")+IFERROR(Y305*1,"0")+IFERROR(Y306*1,"0")+IFERROR(Y307*1,"0")+IFERROR(Y311*1,"0")+IFERROR(Y312*1,"0")</f>
        <v>45.6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988.2</v>
      </c>
      <c r="AB365" s="53"/>
      <c r="AC365" s="53"/>
      <c r="AF365" s="383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H9:I9"/>
    <mergeCell ref="D45:E45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P166:T166"/>
    <mergeCell ref="P188:V188"/>
    <mergeCell ref="D209:E209"/>
    <mergeCell ref="E363:E364"/>
    <mergeCell ref="G363:G364"/>
    <mergeCell ref="P155:T155"/>
    <mergeCell ref="A205:Z205"/>
    <mergeCell ref="D312:E312"/>
    <mergeCell ref="P220:T220"/>
    <mergeCell ref="A65:Z65"/>
    <mergeCell ref="D263:E263"/>
    <mergeCell ref="D238:E238"/>
    <mergeCell ref="P86:T86"/>
    <mergeCell ref="P328:T328"/>
    <mergeCell ref="H362:R362"/>
    <mergeCell ref="P235:V235"/>
    <mergeCell ref="P81:T81"/>
    <mergeCell ref="P252:T252"/>
    <mergeCell ref="P299:V299"/>
    <mergeCell ref="A173:O174"/>
    <mergeCell ref="A229:O230"/>
    <mergeCell ref="P170:T170"/>
    <mergeCell ref="D66:E66"/>
    <mergeCell ref="P145:T145"/>
    <mergeCell ref="D197:E197"/>
    <mergeCell ref="D253:E253"/>
    <mergeCell ref="D351:E351"/>
    <mergeCell ref="R1:T1"/>
    <mergeCell ref="P172:T172"/>
    <mergeCell ref="P150:T150"/>
    <mergeCell ref="D332:E332"/>
    <mergeCell ref="P215:T215"/>
    <mergeCell ref="D307:E307"/>
    <mergeCell ref="A139:O140"/>
    <mergeCell ref="A46:O47"/>
    <mergeCell ref="P165:T165"/>
    <mergeCell ref="P229:V229"/>
    <mergeCell ref="A89:O90"/>
    <mergeCell ref="D98:E98"/>
    <mergeCell ref="D73:E73"/>
    <mergeCell ref="P77:V77"/>
    <mergeCell ref="P152:T152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D7:M7"/>
    <mergeCell ref="P92:T92"/>
    <mergeCell ref="D144:E144"/>
    <mergeCell ref="F363:F364"/>
    <mergeCell ref="A290:O291"/>
    <mergeCell ref="D81:E81"/>
    <mergeCell ref="H363:H364"/>
    <mergeCell ref="D208:E208"/>
    <mergeCell ref="D8:M8"/>
    <mergeCell ref="P44:T44"/>
    <mergeCell ref="P279:V279"/>
    <mergeCell ref="A161:O162"/>
    <mergeCell ref="P329:T329"/>
    <mergeCell ref="P118:V118"/>
    <mergeCell ref="A212:O213"/>
    <mergeCell ref="P331:T331"/>
    <mergeCell ref="P182:V182"/>
    <mergeCell ref="P340:V340"/>
    <mergeCell ref="O363:O364"/>
    <mergeCell ref="Q363:Q364"/>
    <mergeCell ref="P335:V335"/>
    <mergeCell ref="D210:E210"/>
    <mergeCell ref="A316:Z316"/>
    <mergeCell ref="D87:E87"/>
    <mergeCell ref="H1:Q1"/>
    <mergeCell ref="P280:V280"/>
    <mergeCell ref="A292:Z292"/>
    <mergeCell ref="P222:V222"/>
    <mergeCell ref="P193:V193"/>
    <mergeCell ref="D284:E284"/>
    <mergeCell ref="D259:E259"/>
    <mergeCell ref="A163:Z163"/>
    <mergeCell ref="A101:Z101"/>
    <mergeCell ref="D117:E117"/>
    <mergeCell ref="D92:E92"/>
    <mergeCell ref="D55:E55"/>
    <mergeCell ref="P171:T171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D145:E145"/>
    <mergeCell ref="P273:T273"/>
    <mergeCell ref="A26:Z26"/>
    <mergeCell ref="P103:T103"/>
    <mergeCell ref="P97:T97"/>
    <mergeCell ref="P268:T268"/>
    <mergeCell ref="P168:T168"/>
    <mergeCell ref="D211:E211"/>
    <mergeCell ref="D321:E321"/>
    <mergeCell ref="P194:V194"/>
    <mergeCell ref="P286:V286"/>
    <mergeCell ref="P73:T73"/>
    <mergeCell ref="P144:T144"/>
    <mergeCell ref="D187:E187"/>
    <mergeCell ref="A182:O183"/>
    <mergeCell ref="A353:O354"/>
    <mergeCell ref="A282:Z282"/>
    <mergeCell ref="D274:E274"/>
    <mergeCell ref="D245:E245"/>
    <mergeCell ref="P337:T337"/>
    <mergeCell ref="P116:T116"/>
    <mergeCell ref="D122:E122"/>
    <mergeCell ref="D224:E224"/>
    <mergeCell ref="A128:O129"/>
    <mergeCell ref="D215:E215"/>
    <mergeCell ref="D1:F1"/>
    <mergeCell ref="P46:V46"/>
    <mergeCell ref="A71:Z71"/>
    <mergeCell ref="J17:J18"/>
    <mergeCell ref="D82:E82"/>
    <mergeCell ref="L17:L18"/>
    <mergeCell ref="P359:V359"/>
    <mergeCell ref="A184:Z184"/>
    <mergeCell ref="D240:E240"/>
    <mergeCell ref="A244:Z244"/>
    <mergeCell ref="A336:Z336"/>
    <mergeCell ref="P125:V125"/>
    <mergeCell ref="P192:T192"/>
    <mergeCell ref="P113:T113"/>
    <mergeCell ref="P284:T284"/>
    <mergeCell ref="P17:T18"/>
    <mergeCell ref="P348:V348"/>
    <mergeCell ref="P323:V323"/>
    <mergeCell ref="A148:Z148"/>
    <mergeCell ref="P50:T50"/>
    <mergeCell ref="D329:E329"/>
    <mergeCell ref="P187:T187"/>
    <mergeCell ref="P363:P364"/>
    <mergeCell ref="Q11:R11"/>
    <mergeCell ref="D260:E260"/>
    <mergeCell ref="P354:V354"/>
    <mergeCell ref="P351:T351"/>
    <mergeCell ref="P239:T239"/>
    <mergeCell ref="C363:C364"/>
    <mergeCell ref="D169:E169"/>
    <mergeCell ref="P204:V204"/>
    <mergeCell ref="P132:T132"/>
    <mergeCell ref="P146:V146"/>
    <mergeCell ref="A31:Z31"/>
    <mergeCell ref="D330:E330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P264:T264"/>
    <mergeCell ref="P68:T68"/>
    <mergeCell ref="Q9:R9"/>
    <mergeCell ref="P312:T312"/>
    <mergeCell ref="P36:V36"/>
    <mergeCell ref="A32:Z32"/>
    <mergeCell ref="A303:Z303"/>
    <mergeCell ref="C362:G362"/>
    <mergeCell ref="A159:Z159"/>
    <mergeCell ref="A326:Z326"/>
    <mergeCell ref="P295:V295"/>
    <mergeCell ref="A120:Z120"/>
    <mergeCell ref="P276:V276"/>
    <mergeCell ref="A301:Z301"/>
    <mergeCell ref="P270:V270"/>
    <mergeCell ref="A95:Z95"/>
    <mergeCell ref="A126:Z126"/>
    <mergeCell ref="P238:T238"/>
    <mergeCell ref="A256:Z256"/>
    <mergeCell ref="D346:E346"/>
    <mergeCell ref="P179:T179"/>
    <mergeCell ref="P278:T278"/>
    <mergeCell ref="P129:V129"/>
    <mergeCell ref="P63:V63"/>
    <mergeCell ref="D167:E167"/>
    <mergeCell ref="A248:O249"/>
    <mergeCell ref="A6:C6"/>
    <mergeCell ref="A322:O323"/>
    <mergeCell ref="D113:E113"/>
    <mergeCell ref="P180:T180"/>
    <mergeCell ref="A96:Z96"/>
    <mergeCell ref="D88:E88"/>
    <mergeCell ref="P142:T142"/>
    <mergeCell ref="P167:T167"/>
    <mergeCell ref="P117:T117"/>
    <mergeCell ref="P55:T55"/>
    <mergeCell ref="D115:E115"/>
    <mergeCell ref="D311:E311"/>
    <mergeCell ref="Q12:R12"/>
    <mergeCell ref="A203:O204"/>
    <mergeCell ref="P169:T169"/>
    <mergeCell ref="D261:E261"/>
    <mergeCell ref="P183:V183"/>
    <mergeCell ref="P246:T246"/>
    <mergeCell ref="P198:V198"/>
    <mergeCell ref="A250:Z250"/>
    <mergeCell ref="P289:T289"/>
    <mergeCell ref="D232:E232"/>
    <mergeCell ref="P285:T285"/>
    <mergeCell ref="D328:E328"/>
    <mergeCell ref="A5:C5"/>
    <mergeCell ref="A237:Z237"/>
    <mergeCell ref="P64:V64"/>
    <mergeCell ref="P135:V135"/>
    <mergeCell ref="D179:E179"/>
    <mergeCell ref="P349:V349"/>
    <mergeCell ref="A108:Z108"/>
    <mergeCell ref="D166:E166"/>
    <mergeCell ref="D337:E337"/>
    <mergeCell ref="P128:V128"/>
    <mergeCell ref="A17:A18"/>
    <mergeCell ref="K17:K18"/>
    <mergeCell ref="C17:C18"/>
    <mergeCell ref="D103:E103"/>
    <mergeCell ref="D168:E168"/>
    <mergeCell ref="P66:T66"/>
    <mergeCell ref="D9:E9"/>
    <mergeCell ref="P137:T137"/>
    <mergeCell ref="D180:E180"/>
    <mergeCell ref="F9:G9"/>
    <mergeCell ref="P197:T197"/>
    <mergeCell ref="A254:O255"/>
    <mergeCell ref="A325:Z325"/>
    <mergeCell ref="A15:M15"/>
    <mergeCell ref="P15:T16"/>
    <mergeCell ref="D116:E116"/>
    <mergeCell ref="D352:E352"/>
    <mergeCell ref="P219:T219"/>
    <mergeCell ref="P23:T23"/>
    <mergeCell ref="A164:Z164"/>
    <mergeCell ref="A275:O276"/>
    <mergeCell ref="A69:O70"/>
    <mergeCell ref="D156:E156"/>
    <mergeCell ref="P210:T210"/>
    <mergeCell ref="D327:E327"/>
    <mergeCell ref="A146:O147"/>
    <mergeCell ref="P283:T283"/>
    <mergeCell ref="D264:E264"/>
    <mergeCell ref="D220:E220"/>
    <mergeCell ref="P199:V199"/>
    <mergeCell ref="A195:Z195"/>
    <mergeCell ref="A198:O199"/>
    <mergeCell ref="A251:Z251"/>
    <mergeCell ref="P122:T122"/>
    <mergeCell ref="P291:V291"/>
    <mergeCell ref="P43:T43"/>
    <mergeCell ref="P115:T115"/>
    <mergeCell ref="A196:Z196"/>
    <mergeCell ref="A12:M12"/>
    <mergeCell ref="A109:Z109"/>
    <mergeCell ref="A324:Z324"/>
    <mergeCell ref="P355:V355"/>
    <mergeCell ref="A355:O360"/>
    <mergeCell ref="D343:E343"/>
    <mergeCell ref="P74:T74"/>
    <mergeCell ref="P243:V243"/>
    <mergeCell ref="A19:Z19"/>
    <mergeCell ref="A190:Z190"/>
    <mergeCell ref="A14:M14"/>
    <mergeCell ref="D345:E345"/>
    <mergeCell ref="P138:T138"/>
    <mergeCell ref="A295:O296"/>
    <mergeCell ref="D338:E338"/>
    <mergeCell ref="P311:T311"/>
    <mergeCell ref="P254:V254"/>
    <mergeCell ref="P319:V319"/>
    <mergeCell ref="P318:V318"/>
    <mergeCell ref="A270:O271"/>
    <mergeCell ref="A350:Z350"/>
    <mergeCell ref="P313:V313"/>
    <mergeCell ref="P153:T153"/>
    <mergeCell ref="W363:W364"/>
    <mergeCell ref="T5:U5"/>
    <mergeCell ref="P76:T76"/>
    <mergeCell ref="V5:W5"/>
    <mergeCell ref="D246:E246"/>
    <mergeCell ref="A48:Z48"/>
    <mergeCell ref="D40:E40"/>
    <mergeCell ref="D111:E111"/>
    <mergeCell ref="D233:E233"/>
    <mergeCell ref="P212:V212"/>
    <mergeCell ref="Q8:R8"/>
    <mergeCell ref="A28:O29"/>
    <mergeCell ref="D219:E219"/>
    <mergeCell ref="D104:E104"/>
    <mergeCell ref="P83:V83"/>
    <mergeCell ref="A79:Z79"/>
    <mergeCell ref="T6:U9"/>
    <mergeCell ref="Q10:R10"/>
    <mergeCell ref="D41:E41"/>
    <mergeCell ref="P25:V25"/>
    <mergeCell ref="P58:V58"/>
    <mergeCell ref="A13:M13"/>
    <mergeCell ref="D61:E61"/>
    <mergeCell ref="P232:T232"/>
    <mergeCell ref="P330:T330"/>
    <mergeCell ref="B363:B364"/>
    <mergeCell ref="D43:E43"/>
    <mergeCell ref="P84:V84"/>
    <mergeCell ref="D363:D364"/>
    <mergeCell ref="P314:V314"/>
    <mergeCell ref="D137:E137"/>
    <mergeCell ref="P216:T216"/>
    <mergeCell ref="A272:Z272"/>
    <mergeCell ref="P124:V124"/>
    <mergeCell ref="P360:V360"/>
    <mergeCell ref="D74:E74"/>
    <mergeCell ref="P87:T87"/>
    <mergeCell ref="D68:E68"/>
    <mergeCell ref="P245:T245"/>
    <mergeCell ref="P224:T224"/>
    <mergeCell ref="D132:E132"/>
    <mergeCell ref="P211:T211"/>
    <mergeCell ref="P260:T260"/>
    <mergeCell ref="D178:E178"/>
    <mergeCell ref="P88:T88"/>
    <mergeCell ref="P51:T51"/>
    <mergeCell ref="D172:E172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D75:E75"/>
    <mergeCell ref="P154:T154"/>
    <mergeCell ref="D298:E298"/>
    <mergeCell ref="D181:E181"/>
    <mergeCell ref="A221:O222"/>
    <mergeCell ref="D273:E273"/>
    <mergeCell ref="P156:T156"/>
    <mergeCell ref="A286:O287"/>
    <mergeCell ref="P327:T327"/>
    <mergeCell ref="P105:V105"/>
    <mergeCell ref="P99:V99"/>
    <mergeCell ref="A141:Z141"/>
    <mergeCell ref="J363:J364"/>
    <mergeCell ref="L363:L364"/>
    <mergeCell ref="I363:I364"/>
    <mergeCell ref="AA17:AA18"/>
    <mergeCell ref="AC17:AC18"/>
    <mergeCell ref="A72:Z72"/>
    <mergeCell ref="P147:V147"/>
    <mergeCell ref="P45:T45"/>
    <mergeCell ref="A235:O236"/>
    <mergeCell ref="P343:T343"/>
    <mergeCell ref="D153:E153"/>
    <mergeCell ref="A288:Z288"/>
    <mergeCell ref="AB17:AB18"/>
    <mergeCell ref="P247:T247"/>
    <mergeCell ref="P241:T241"/>
    <mergeCell ref="P41:T41"/>
    <mergeCell ref="D22:E22"/>
    <mergeCell ref="D155:E155"/>
    <mergeCell ref="D149:E149"/>
    <mergeCell ref="P255:V255"/>
    <mergeCell ref="P178:T178"/>
    <mergeCell ref="P34:T34"/>
    <mergeCell ref="D86:E86"/>
    <mergeCell ref="D151:E151"/>
    <mergeCell ref="P49:T49"/>
    <mergeCell ref="D150:E150"/>
    <mergeCell ref="D112:E112"/>
    <mergeCell ref="P345:T345"/>
    <mergeCell ref="A348:O349"/>
    <mergeCell ref="P22:T22"/>
    <mergeCell ref="P40:T40"/>
    <mergeCell ref="P236:V236"/>
    <mergeCell ref="P334:V334"/>
    <mergeCell ref="P80:T80"/>
    <mergeCell ref="Z17:Z18"/>
    <mergeCell ref="P173:V173"/>
    <mergeCell ref="P29:V29"/>
    <mergeCell ref="A54:Z54"/>
    <mergeCell ref="P100:V100"/>
    <mergeCell ref="P271:V271"/>
    <mergeCell ref="P94:V94"/>
    <mergeCell ref="P265:V265"/>
    <mergeCell ref="A277:Z277"/>
    <mergeCell ref="P114:T114"/>
    <mergeCell ref="D283:E283"/>
    <mergeCell ref="D62:E62"/>
    <mergeCell ref="D56:E56"/>
    <mergeCell ref="D127:E127"/>
    <mergeCell ref="P233:T233"/>
    <mergeCell ref="P304:T304"/>
    <mergeCell ref="D347:E347"/>
    <mergeCell ref="A318:O319"/>
    <mergeCell ref="P47:V47"/>
    <mergeCell ref="V6:W9"/>
    <mergeCell ref="A59:Z59"/>
    <mergeCell ref="A299:O300"/>
    <mergeCell ref="D186:E186"/>
    <mergeCell ref="P274:T274"/>
    <mergeCell ref="A93:O94"/>
    <mergeCell ref="D217:E217"/>
    <mergeCell ref="H10:M10"/>
    <mergeCell ref="J9:M9"/>
    <mergeCell ref="D114:E114"/>
    <mergeCell ref="D285:E285"/>
    <mergeCell ref="P143:T143"/>
    <mergeCell ref="D51:E51"/>
    <mergeCell ref="P306:T306"/>
    <mergeCell ref="P157:V157"/>
    <mergeCell ref="P213:V213"/>
    <mergeCell ref="A38:Z38"/>
    <mergeCell ref="P207:T207"/>
    <mergeCell ref="P249:V249"/>
    <mergeCell ref="P28:V28"/>
    <mergeCell ref="P221:V221"/>
    <mergeCell ref="D138:E138"/>
    <mergeCell ref="P112:T112"/>
    <mergeCell ref="A302:Z302"/>
    <mergeCell ref="H5:M5"/>
    <mergeCell ref="P158:V158"/>
    <mergeCell ref="P98:T98"/>
    <mergeCell ref="A214:Z214"/>
    <mergeCell ref="P225:T225"/>
    <mergeCell ref="D317:E317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P33:T33"/>
    <mergeCell ref="A9:C9"/>
    <mergeCell ref="D294:E294"/>
    <mergeCell ref="P70:V70"/>
    <mergeCell ref="A91:Z91"/>
    <mergeCell ref="Q13:R13"/>
    <mergeCell ref="P134:V134"/>
    <mergeCell ref="P339:V339"/>
    <mergeCell ref="U17:V17"/>
    <mergeCell ref="Y17:Y18"/>
    <mergeCell ref="K363:K364"/>
    <mergeCell ref="P226:T226"/>
    <mergeCell ref="M363:M364"/>
    <mergeCell ref="D207:E207"/>
    <mergeCell ref="P269:T269"/>
    <mergeCell ref="P35:T35"/>
    <mergeCell ref="G17:G18"/>
    <mergeCell ref="P57:V57"/>
    <mergeCell ref="P333:T333"/>
    <mergeCell ref="P242:V242"/>
    <mergeCell ref="D80:E80"/>
    <mergeCell ref="P357:V357"/>
    <mergeCell ref="P111:T111"/>
    <mergeCell ref="D154:E154"/>
    <mergeCell ref="D225:E225"/>
    <mergeCell ref="P61:T61"/>
    <mergeCell ref="A105:O106"/>
    <mergeCell ref="P346:T346"/>
    <mergeCell ref="D227:E227"/>
    <mergeCell ref="P321:T321"/>
    <mergeCell ref="D202:E202"/>
    <mergeCell ref="A242:O243"/>
    <mergeCell ref="P2:W3"/>
    <mergeCell ref="P133:T133"/>
    <mergeCell ref="A57:O58"/>
    <mergeCell ref="P127:T127"/>
    <mergeCell ref="D241:E241"/>
    <mergeCell ref="P298:T29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A20:Z20"/>
    <mergeCell ref="P300:V300"/>
    <mergeCell ref="D252:E252"/>
    <mergeCell ref="P123:T123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P82:T82"/>
    <mergeCell ref="A223:Z223"/>
    <mergeCell ref="V11:W11"/>
    <mergeCell ref="P253:T253"/>
    <mergeCell ref="U363:U364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D216:E216"/>
    <mergeCell ref="P344:T344"/>
    <mergeCell ref="P358:V358"/>
    <mergeCell ref="P110:T110"/>
    <mergeCell ref="D218:E218"/>
    <mergeCell ref="P53:V53"/>
    <mergeCell ref="D247:E247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Q5:R5"/>
    <mergeCell ref="F17:F18"/>
    <mergeCell ref="P290:V290"/>
    <mergeCell ref="A315:Z315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A8:C8"/>
    <mergeCell ref="D293:E293"/>
    <mergeCell ref="D97:E97"/>
    <mergeCell ref="P151:T151"/>
    <mergeCell ref="D268:E268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D42:E42"/>
    <mergeCell ref="M17:M18"/>
    <mergeCell ref="O17:O18"/>
    <mergeCell ref="P52:V52"/>
    <mergeCell ref="P174:V174"/>
    <mergeCell ref="A175:Z175"/>
    <mergeCell ref="P102:T102"/>
    <mergeCell ref="P189:V189"/>
    <mergeCell ref="A185:Z185"/>
    <mergeCell ref="D177:E177"/>
    <mergeCell ref="P356:V356"/>
    <mergeCell ref="P338:T338"/>
    <mergeCell ref="D17:E18"/>
    <mergeCell ref="D344:E344"/>
    <mergeCell ref="A131:Z131"/>
    <mergeCell ref="X17:X18"/>
    <mergeCell ref="D123:E123"/>
    <mergeCell ref="A188:O189"/>
    <mergeCell ref="P202:T202"/>
    <mergeCell ref="D50:E50"/>
    <mergeCell ref="P307:T307"/>
    <mergeCell ref="D110:E110"/>
    <mergeCell ref="D44:E44"/>
    <mergeCell ref="A339:O340"/>
    <mergeCell ref="A297:Z297"/>
    <mergeCell ref="P287:V287"/>
    <mergeCell ref="D33:E33"/>
    <mergeCell ref="A313:O314"/>
    <mergeCell ref="D226:E226"/>
    <mergeCell ref="P62:T62"/>
    <mergeCell ref="N17:N18"/>
    <mergeCell ref="D49:E49"/>
    <mergeCell ref="A39:Z39"/>
    <mergeCell ref="A30:Z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2025-10-27T10:03:55Z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