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7,25 Горняк КИ (Луганск_Горловка) доставка на 15,07,25\"/>
    </mc:Choice>
  </mc:AlternateContent>
  <xr:revisionPtr revIDLastSave="0" documentId="13_ncr:1_{FF20E14B-FB37-4109-ABE6-0864C92B48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D517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07" i="1" s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A10" i="1" s="1"/>
  <c r="D7" i="1"/>
  <c r="Q6" i="1"/>
  <c r="P2" i="1"/>
  <c r="F9" i="1" l="1"/>
  <c r="J9" i="1"/>
  <c r="F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Y59" i="1"/>
  <c r="Z62" i="1"/>
  <c r="BN62" i="1"/>
  <c r="Z64" i="1"/>
  <c r="BN64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17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H9" i="1"/>
  <c r="Z22" i="1"/>
  <c r="Z23" i="1" s="1"/>
  <c r="BN22" i="1"/>
  <c r="BP22" i="1"/>
  <c r="Y23" i="1"/>
  <c r="Y4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47" i="1" l="1"/>
  <c r="Z399" i="1"/>
  <c r="Y511" i="1"/>
  <c r="Y508" i="1"/>
  <c r="Z303" i="1"/>
  <c r="Z80" i="1"/>
  <c r="Y507" i="1"/>
  <c r="Z485" i="1"/>
  <c r="Z463" i="1"/>
  <c r="Z311" i="1"/>
  <c r="Z65" i="1"/>
  <c r="Y509" i="1"/>
  <c r="Z211" i="1"/>
  <c r="Z109" i="1"/>
  <c r="Z512" i="1" s="1"/>
  <c r="Y510" i="1" l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<sst xmlns="http://schemas.openxmlformats.org/spreadsheetml/2006/main" count="2277" uniqueCount="831">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</sst>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8" t="s">
        <v>0</v>
      </c>
      <c r="E1" s="593"/>
      <c r="F1" s="593"/>
      <c r="G1" s="12" t="s">
        <v>1</v>
      </c>
      <c r="H1" s="828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4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83" t="s">
        <v>8</v>
      </c>
      <c r="B5" s="732"/>
      <c r="C5" s="599"/>
      <c r="D5" s="678"/>
      <c r="E5" s="680"/>
      <c r="F5" s="625" t="s">
        <v>9</v>
      </c>
      <c r="G5" s="599"/>
      <c r="H5" s="678"/>
      <c r="I5" s="679"/>
      <c r="J5" s="679"/>
      <c r="K5" s="679"/>
      <c r="L5" s="679"/>
      <c r="M5" s="680"/>
      <c r="N5" s="58"/>
      <c r="P5" s="24" t="s">
        <v>10</v>
      </c>
      <c r="Q5" s="616">
        <v>45850</v>
      </c>
      <c r="R5" s="617"/>
      <c r="T5" s="767" t="s">
        <v>11</v>
      </c>
      <c r="U5" s="759"/>
      <c r="V5" s="769" t="s">
        <v>12</v>
      </c>
      <c r="W5" s="617"/>
      <c r="AB5" s="51"/>
      <c r="AC5" s="51"/>
      <c r="AD5" s="51"/>
      <c r="AE5" s="51"/>
    </row>
    <row r="6" spans="1:32" s="561" customFormat="1" ht="24" customHeight="1" x14ac:dyDescent="0.2">
      <c r="A6" s="783" t="s">
        <v>13</v>
      </c>
      <c r="B6" s="732"/>
      <c r="C6" s="599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17"/>
      <c r="N6" s="59"/>
      <c r="P6" s="24" t="s">
        <v>15</v>
      </c>
      <c r="Q6" s="622" t="str">
        <f>IF(Q5=0," ",CHOOSE(WEEKDAY(Q5,2),"Понедельник","Вторник","Среда","Четверг","Пятница","Суббота","Воскресенье"))</f>
        <v>Суббота</v>
      </c>
      <c r="R6" s="577"/>
      <c r="T6" s="758" t="s">
        <v>16</v>
      </c>
      <c r="U6" s="759"/>
      <c r="V6" s="689" t="s">
        <v>17</v>
      </c>
      <c r="W6" s="690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7" t="str">
        <f>IFERROR(VLOOKUP(DeliveryAddress,Table,3,0),1)</f>
        <v>4</v>
      </c>
      <c r="E7" s="848"/>
      <c r="F7" s="848"/>
      <c r="G7" s="848"/>
      <c r="H7" s="848"/>
      <c r="I7" s="848"/>
      <c r="J7" s="848"/>
      <c r="K7" s="848"/>
      <c r="L7" s="848"/>
      <c r="M7" s="754"/>
      <c r="N7" s="60"/>
      <c r="P7" s="24"/>
      <c r="Q7" s="42"/>
      <c r="R7" s="42"/>
      <c r="T7" s="575"/>
      <c r="U7" s="759"/>
      <c r="V7" s="691"/>
      <c r="W7" s="692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4"/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19</v>
      </c>
      <c r="Q8" s="753">
        <v>0.41666666666666669</v>
      </c>
      <c r="R8" s="754"/>
      <c r="T8" s="575"/>
      <c r="U8" s="759"/>
      <c r="V8" s="691"/>
      <c r="W8" s="692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4"/>
      <c r="E9" s="655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9"/>
      <c r="P9" s="26" t="s">
        <v>20</v>
      </c>
      <c r="Q9" s="806"/>
      <c r="R9" s="629"/>
      <c r="T9" s="575"/>
      <c r="U9" s="759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4"/>
      <c r="E10" s="655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0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21</v>
      </c>
      <c r="Q10" s="748"/>
      <c r="R10" s="749"/>
      <c r="U10" s="24" t="s">
        <v>22</v>
      </c>
      <c r="V10" s="863" t="s">
        <v>23</v>
      </c>
      <c r="W10" s="690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7"/>
      <c r="R11" s="617"/>
      <c r="U11" s="24" t="s">
        <v>26</v>
      </c>
      <c r="V11" s="628" t="s">
        <v>27</v>
      </c>
      <c r="W11" s="629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42" t="s">
        <v>28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599"/>
      <c r="N12" s="62"/>
      <c r="P12" s="24" t="s">
        <v>29</v>
      </c>
      <c r="Q12" s="753"/>
      <c r="R12" s="754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742" t="s">
        <v>30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599"/>
      <c r="N13" s="62"/>
      <c r="O13" s="26"/>
      <c r="P13" s="26" t="s">
        <v>31</v>
      </c>
      <c r="Q13" s="628"/>
      <c r="R13" s="6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42" t="s">
        <v>32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43" t="s">
        <v>33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599"/>
      <c r="N15" s="63"/>
      <c r="P15" s="808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786" t="s">
        <v>37</v>
      </c>
      <c r="D17" s="584" t="s">
        <v>38</v>
      </c>
      <c r="E17" s="585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833"/>
      <c r="R17" s="833"/>
      <c r="S17" s="833"/>
      <c r="T17" s="585"/>
      <c r="U17" s="598" t="s">
        <v>50</v>
      </c>
      <c r="V17" s="599"/>
      <c r="W17" s="584" t="s">
        <v>51</v>
      </c>
      <c r="X17" s="584" t="s">
        <v>52</v>
      </c>
      <c r="Y17" s="600" t="s">
        <v>53</v>
      </c>
      <c r="Z17" s="702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637"/>
      <c r="AF17" s="6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4"/>
      <c r="R18" s="834"/>
      <c r="S18" s="834"/>
      <c r="T18" s="587"/>
      <c r="U18" s="67" t="s">
        <v>60</v>
      </c>
      <c r="V18" s="67" t="s">
        <v>61</v>
      </c>
      <c r="W18" s="602"/>
      <c r="X18" s="602"/>
      <c r="Y18" s="601"/>
      <c r="Z18" s="703"/>
      <c r="AA18" s="704"/>
      <c r="AB18" s="704"/>
      <c r="AC18" s="704"/>
      <c r="AD18" s="639"/>
      <c r="AE18" s="640"/>
      <c r="AF18" s="641"/>
      <c r="AG18" s="66"/>
      <c r="BD18" s="65"/>
    </row>
    <row r="19" spans="1:68" ht="27.75" customHeight="1" x14ac:dyDescent="0.2">
      <c r="A19" s="596" t="s">
        <v>62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customHeight="1" x14ac:dyDescent="0.25">
      <c r="A20" s="583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99" t="s">
        <v>68</v>
      </c>
      <c r="Q22" s="581"/>
      <c r="R22" s="581"/>
      <c r="S22" s="581"/>
      <c r="T22" s="582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71</v>
      </c>
      <c r="Q23" s="572"/>
      <c r="R23" s="572"/>
      <c r="S23" s="572"/>
      <c r="T23" s="572"/>
      <c r="U23" s="572"/>
      <c r="V23" s="57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71</v>
      </c>
      <c r="Q24" s="572"/>
      <c r="R24" s="572"/>
      <c r="S24" s="572"/>
      <c r="T24" s="572"/>
      <c r="U24" s="572"/>
      <c r="V24" s="57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71</v>
      </c>
      <c r="Q32" s="572"/>
      <c r="R32" s="572"/>
      <c r="S32" s="572"/>
      <c r="T32" s="572"/>
      <c r="U32" s="572"/>
      <c r="V32" s="57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71</v>
      </c>
      <c r="Q33" s="572"/>
      <c r="R33" s="572"/>
      <c r="S33" s="572"/>
      <c r="T33" s="572"/>
      <c r="U33" s="572"/>
      <c r="V33" s="57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71</v>
      </c>
      <c r="Q36" s="572"/>
      <c r="R36" s="572"/>
      <c r="S36" s="572"/>
      <c r="T36" s="572"/>
      <c r="U36" s="572"/>
      <c r="V36" s="57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71</v>
      </c>
      <c r="Q37" s="572"/>
      <c r="R37" s="572"/>
      <c r="S37" s="572"/>
      <c r="T37" s="572"/>
      <c r="U37" s="572"/>
      <c r="V37" s="57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596" t="s">
        <v>100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customHeight="1" x14ac:dyDescent="0.25">
      <c r="A39" s="583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69</v>
      </c>
      <c r="X41" s="567">
        <v>1036.8</v>
      </c>
      <c r="Y41" s="568">
        <f>IFERROR(IF(X41="",0,CEILING((X41/$H41),1)*$H41),"")</f>
        <v>1036.8000000000002</v>
      </c>
      <c r="Z41" s="36">
        <f>IFERROR(IF(Y41=0,"",ROUNDUP(Y41/H41,0)*0.01898),"")</f>
        <v>1.8220800000000001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1078.5599999999997</v>
      </c>
      <c r="BN41" s="64">
        <f>IFERROR(Y41*I41/H41,"0")</f>
        <v>1078.5600000000002</v>
      </c>
      <c r="BO41" s="64">
        <f>IFERROR(1/J41*(X41/H41),"0")</f>
        <v>1.4999999999999998</v>
      </c>
      <c r="BP41" s="64">
        <f>IFERROR(1/J41*(Y41/H41),"0")</f>
        <v>1.5000000000000002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1"/>
      <c r="R42" s="581"/>
      <c r="S42" s="581"/>
      <c r="T42" s="582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1"/>
      <c r="R43" s="581"/>
      <c r="S43" s="581"/>
      <c r="T43" s="582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71</v>
      </c>
      <c r="Q44" s="572"/>
      <c r="R44" s="572"/>
      <c r="S44" s="572"/>
      <c r="T44" s="572"/>
      <c r="U44" s="572"/>
      <c r="V44" s="573"/>
      <c r="W44" s="37" t="s">
        <v>72</v>
      </c>
      <c r="X44" s="569">
        <f>IFERROR(X41/H41,"0")+IFERROR(X42/H42,"0")+IFERROR(X43/H43,"0")</f>
        <v>95.999999999999986</v>
      </c>
      <c r="Y44" s="569">
        <f>IFERROR(Y41/H41,"0")+IFERROR(Y42/H42,"0")+IFERROR(Y43/H43,"0")</f>
        <v>96.000000000000014</v>
      </c>
      <c r="Z44" s="569">
        <f>IFERROR(IF(Z41="",0,Z41),"0")+IFERROR(IF(Z42="",0,Z42),"0")+IFERROR(IF(Z43="",0,Z43),"0")</f>
        <v>1.8220800000000001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71</v>
      </c>
      <c r="Q45" s="572"/>
      <c r="R45" s="572"/>
      <c r="S45" s="572"/>
      <c r="T45" s="572"/>
      <c r="U45" s="572"/>
      <c r="V45" s="573"/>
      <c r="W45" s="37" t="s">
        <v>69</v>
      </c>
      <c r="X45" s="569">
        <f>IFERROR(SUM(X41:X43),"0")</f>
        <v>1036.8</v>
      </c>
      <c r="Y45" s="569">
        <f>IFERROR(SUM(Y41:Y43),"0")</f>
        <v>1036.8000000000002</v>
      </c>
      <c r="Z45" s="37"/>
      <c r="AA45" s="570"/>
      <c r="AB45" s="570"/>
      <c r="AC45" s="570"/>
    </row>
    <row r="46" spans="1:68" ht="14.25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71</v>
      </c>
      <c r="Q48" s="572"/>
      <c r="R48" s="572"/>
      <c r="S48" s="572"/>
      <c r="T48" s="572"/>
      <c r="U48" s="572"/>
      <c r="V48" s="57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71</v>
      </c>
      <c r="Q49" s="572"/>
      <c r="R49" s="572"/>
      <c r="S49" s="572"/>
      <c r="T49" s="572"/>
      <c r="U49" s="572"/>
      <c r="V49" s="57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583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69</v>
      </c>
      <c r="X52" s="567">
        <v>537.6</v>
      </c>
      <c r="Y52" s="568">
        <f t="shared" ref="Y52:Y57" si="6">IFERROR(IF(X52="",0,CEILING((X52/$H52),1)*$H52),"")</f>
        <v>537.59999999999991</v>
      </c>
      <c r="Z52" s="36">
        <f>IFERROR(IF(Y52=0,"",ROUNDUP(Y52/H52,0)*0.01898),"")</f>
        <v>0.91104000000000007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558.48000000000013</v>
      </c>
      <c r="BN52" s="64">
        <f t="shared" ref="BN52:BN57" si="8">IFERROR(Y52*I52/H52,"0")</f>
        <v>558.4799999999999</v>
      </c>
      <c r="BO52" s="64">
        <f t="shared" ref="BO52:BO57" si="9">IFERROR(1/J52*(X52/H52),"0")</f>
        <v>0.75000000000000011</v>
      </c>
      <c r="BP52" s="64">
        <f t="shared" ref="BP52:BP57" si="10">IFERROR(1/J52*(Y52/H52),"0")</f>
        <v>0.74999999999999989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69</v>
      </c>
      <c r="X53" s="567">
        <v>1036.8</v>
      </c>
      <c r="Y53" s="568">
        <f t="shared" si="6"/>
        <v>1036.8000000000002</v>
      </c>
      <c r="Z53" s="36">
        <f>IFERROR(IF(Y53=0,"",ROUNDUP(Y53/H53,0)*0.01898),"")</f>
        <v>1.8220800000000001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1078.5599999999997</v>
      </c>
      <c r="BN53" s="64">
        <f t="shared" si="8"/>
        <v>1078.5600000000002</v>
      </c>
      <c r="BO53" s="64">
        <f t="shared" si="9"/>
        <v>1.4999999999999998</v>
      </c>
      <c r="BP53" s="64">
        <f t="shared" si="10"/>
        <v>1.5000000000000002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71</v>
      </c>
      <c r="Q58" s="572"/>
      <c r="R58" s="572"/>
      <c r="S58" s="572"/>
      <c r="T58" s="572"/>
      <c r="U58" s="572"/>
      <c r="V58" s="573"/>
      <c r="W58" s="37" t="s">
        <v>72</v>
      </c>
      <c r="X58" s="569">
        <f>IFERROR(X52/H52,"0")+IFERROR(X53/H53,"0")+IFERROR(X54/H54,"0")+IFERROR(X55/H55,"0")+IFERROR(X56/H56,"0")+IFERROR(X57/H57,"0")</f>
        <v>144</v>
      </c>
      <c r="Y58" s="569">
        <f>IFERROR(Y52/H52,"0")+IFERROR(Y53/H53,"0")+IFERROR(Y54/H54,"0")+IFERROR(Y55/H55,"0")+IFERROR(Y56/H56,"0")+IFERROR(Y57/H57,"0")</f>
        <v>144</v>
      </c>
      <c r="Z58" s="569">
        <f>IFERROR(IF(Z52="",0,Z52),"0")+IFERROR(IF(Z53="",0,Z53),"0")+IFERROR(IF(Z54="",0,Z54),"0")+IFERROR(IF(Z55="",0,Z55),"0")+IFERROR(IF(Z56="",0,Z56),"0")+IFERROR(IF(Z57="",0,Z57),"0")</f>
        <v>2.7331200000000004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71</v>
      </c>
      <c r="Q59" s="572"/>
      <c r="R59" s="572"/>
      <c r="S59" s="572"/>
      <c r="T59" s="572"/>
      <c r="U59" s="572"/>
      <c r="V59" s="573"/>
      <c r="W59" s="37" t="s">
        <v>69</v>
      </c>
      <c r="X59" s="569">
        <f>IFERROR(SUM(X52:X57),"0")</f>
        <v>1574.4</v>
      </c>
      <c r="Y59" s="569">
        <f>IFERROR(SUM(Y52:Y57),"0")</f>
        <v>1574.4</v>
      </c>
      <c r="Z59" s="37"/>
      <c r="AA59" s="570"/>
      <c r="AB59" s="570"/>
      <c r="AC59" s="570"/>
    </row>
    <row r="60" spans="1:68" ht="14.25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69</v>
      </c>
      <c r="X61" s="567">
        <v>432</v>
      </c>
      <c r="Y61" s="568">
        <f>IFERROR(IF(X61="",0,CEILING((X61/$H61),1)*$H61),"")</f>
        <v>432</v>
      </c>
      <c r="Z61" s="36">
        <f>IFERROR(IF(Y61=0,"",ROUNDUP(Y61/H61,0)*0.01898),"")</f>
        <v>0.75919999999999999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449.39999999999992</v>
      </c>
      <c r="BN61" s="64">
        <f>IFERROR(Y61*I61/H61,"0")</f>
        <v>449.39999999999992</v>
      </c>
      <c r="BO61" s="64">
        <f>IFERROR(1/J61*(X61/H61),"0")</f>
        <v>0.625</v>
      </c>
      <c r="BP61" s="64">
        <f>IFERROR(1/J61*(Y61/H61),"0")</f>
        <v>0.625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71</v>
      </c>
      <c r="Q65" s="572"/>
      <c r="R65" s="572"/>
      <c r="S65" s="572"/>
      <c r="T65" s="572"/>
      <c r="U65" s="572"/>
      <c r="V65" s="573"/>
      <c r="W65" s="37" t="s">
        <v>72</v>
      </c>
      <c r="X65" s="569">
        <f>IFERROR(X61/H61,"0")+IFERROR(X62/H62,"0")+IFERROR(X63/H63,"0")+IFERROR(X64/H64,"0")</f>
        <v>40</v>
      </c>
      <c r="Y65" s="569">
        <f>IFERROR(Y61/H61,"0")+IFERROR(Y62/H62,"0")+IFERROR(Y63/H63,"0")+IFERROR(Y64/H64,"0")</f>
        <v>40</v>
      </c>
      <c r="Z65" s="569">
        <f>IFERROR(IF(Z61="",0,Z61),"0")+IFERROR(IF(Z62="",0,Z62),"0")+IFERROR(IF(Z63="",0,Z63),"0")+IFERROR(IF(Z64="",0,Z64),"0")</f>
        <v>0.75919999999999999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71</v>
      </c>
      <c r="Q66" s="572"/>
      <c r="R66" s="572"/>
      <c r="S66" s="572"/>
      <c r="T66" s="572"/>
      <c r="U66" s="572"/>
      <c r="V66" s="573"/>
      <c r="W66" s="37" t="s">
        <v>69</v>
      </c>
      <c r="X66" s="569">
        <f>IFERROR(SUM(X61:X64),"0")</f>
        <v>432</v>
      </c>
      <c r="Y66" s="569">
        <f>IFERROR(SUM(Y61:Y64),"0")</f>
        <v>432</v>
      </c>
      <c r="Z66" s="37"/>
      <c r="AA66" s="570"/>
      <c r="AB66" s="570"/>
      <c r="AC66" s="570"/>
    </row>
    <row r="67" spans="1:68" ht="14.25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71</v>
      </c>
      <c r="Q71" s="572"/>
      <c r="R71" s="572"/>
      <c r="S71" s="572"/>
      <c r="T71" s="572"/>
      <c r="U71" s="572"/>
      <c r="V71" s="57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71</v>
      </c>
      <c r="Q72" s="572"/>
      <c r="R72" s="572"/>
      <c r="S72" s="572"/>
      <c r="T72" s="572"/>
      <c r="U72" s="572"/>
      <c r="V72" s="57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8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71</v>
      </c>
      <c r="Q80" s="572"/>
      <c r="R80" s="572"/>
      <c r="S80" s="572"/>
      <c r="T80" s="572"/>
      <c r="U80" s="572"/>
      <c r="V80" s="57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71</v>
      </c>
      <c r="Q81" s="572"/>
      <c r="R81" s="572"/>
      <c r="S81" s="572"/>
      <c r="T81" s="572"/>
      <c r="U81" s="572"/>
      <c r="V81" s="57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69</v>
      </c>
      <c r="X83" s="567">
        <v>124.8</v>
      </c>
      <c r="Y83" s="568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131.76</v>
      </c>
      <c r="BN83" s="64">
        <f>IFERROR(Y83*I83/H83,"0")</f>
        <v>131.76</v>
      </c>
      <c r="BO83" s="64">
        <f>IFERROR(1/J83*(X83/H83),"0")</f>
        <v>0.25</v>
      </c>
      <c r="BP83" s="64">
        <f>IFERROR(1/J83*(Y83/H83),"0")</f>
        <v>0.25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71</v>
      </c>
      <c r="Q85" s="572"/>
      <c r="R85" s="572"/>
      <c r="S85" s="572"/>
      <c r="T85" s="572"/>
      <c r="U85" s="572"/>
      <c r="V85" s="573"/>
      <c r="W85" s="37" t="s">
        <v>72</v>
      </c>
      <c r="X85" s="569">
        <f>IFERROR(X83/H83,"0")+IFERROR(X84/H84,"0")</f>
        <v>16</v>
      </c>
      <c r="Y85" s="569">
        <f>IFERROR(Y83/H83,"0")+IFERROR(Y84/H84,"0")</f>
        <v>16</v>
      </c>
      <c r="Z85" s="569">
        <f>IFERROR(IF(Z83="",0,Z83),"0")+IFERROR(IF(Z84="",0,Z84),"0")</f>
        <v>0.30368000000000001</v>
      </c>
      <c r="AA85" s="570"/>
      <c r="AB85" s="570"/>
      <c r="AC85" s="570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71</v>
      </c>
      <c r="Q86" s="572"/>
      <c r="R86" s="572"/>
      <c r="S86" s="572"/>
      <c r="T86" s="572"/>
      <c r="U86" s="572"/>
      <c r="V86" s="573"/>
      <c r="W86" s="37" t="s">
        <v>69</v>
      </c>
      <c r="X86" s="569">
        <f>IFERROR(SUM(X83:X84),"0")</f>
        <v>124.8</v>
      </c>
      <c r="Y86" s="569">
        <f>IFERROR(SUM(Y83:Y84),"0")</f>
        <v>124.8</v>
      </c>
      <c r="Z86" s="37"/>
      <c r="AA86" s="570"/>
      <c r="AB86" s="570"/>
      <c r="AC86" s="570"/>
    </row>
    <row r="87" spans="1:68" ht="16.5" customHeight="1" x14ac:dyDescent="0.25">
      <c r="A87" s="583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69</v>
      </c>
      <c r="X89" s="567">
        <v>691.2</v>
      </c>
      <c r="Y89" s="568">
        <f>IFERROR(IF(X89="",0,CEILING((X89/$H89),1)*$H89),"")</f>
        <v>691.2</v>
      </c>
      <c r="Z89" s="36">
        <f>IFERROR(IF(Y89=0,"",ROUNDUP(Y89/H89,0)*0.01898),"")</f>
        <v>1.21472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719.04</v>
      </c>
      <c r="BN89" s="64">
        <f>IFERROR(Y89*I89/H89,"0")</f>
        <v>719.04</v>
      </c>
      <c r="BO89" s="64">
        <f>IFERROR(1/J89*(X89/H89),"0")</f>
        <v>1</v>
      </c>
      <c r="BP89" s="64">
        <f>IFERROR(1/J89*(Y89/H89),"0")</f>
        <v>1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71</v>
      </c>
      <c r="Q92" s="572"/>
      <c r="R92" s="572"/>
      <c r="S92" s="572"/>
      <c r="T92" s="572"/>
      <c r="U92" s="572"/>
      <c r="V92" s="573"/>
      <c r="W92" s="37" t="s">
        <v>72</v>
      </c>
      <c r="X92" s="569">
        <f>IFERROR(X89/H89,"0")+IFERROR(X90/H90,"0")+IFERROR(X91/H91,"0")</f>
        <v>64</v>
      </c>
      <c r="Y92" s="569">
        <f>IFERROR(Y89/H89,"0")+IFERROR(Y90/H90,"0")+IFERROR(Y91/H91,"0")</f>
        <v>64</v>
      </c>
      <c r="Z92" s="569">
        <f>IFERROR(IF(Z89="",0,Z89),"0")+IFERROR(IF(Z90="",0,Z90),"0")+IFERROR(IF(Z91="",0,Z91),"0")</f>
        <v>1.21472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71</v>
      </c>
      <c r="Q93" s="572"/>
      <c r="R93" s="572"/>
      <c r="S93" s="572"/>
      <c r="T93" s="572"/>
      <c r="U93" s="572"/>
      <c r="V93" s="573"/>
      <c r="W93" s="37" t="s">
        <v>69</v>
      </c>
      <c r="X93" s="569">
        <f>IFERROR(SUM(X89:X91),"0")</f>
        <v>691.2</v>
      </c>
      <c r="Y93" s="569">
        <f>IFERROR(SUM(Y89:Y91),"0")</f>
        <v>691.2</v>
      </c>
      <c r="Z93" s="37"/>
      <c r="AA93" s="570"/>
      <c r="AB93" s="570"/>
      <c r="AC93" s="570"/>
    </row>
    <row r="94" spans="1:68" ht="14.25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1" t="s">
        <v>186</v>
      </c>
      <c r="Q95" s="581"/>
      <c r="R95" s="581"/>
      <c r="S95" s="581"/>
      <c r="T95" s="582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69</v>
      </c>
      <c r="X96" s="567">
        <v>324</v>
      </c>
      <c r="Y96" s="568">
        <f t="shared" si="16"/>
        <v>324</v>
      </c>
      <c r="Z96" s="36">
        <f>IFERROR(IF(Y96=0,"",ROUNDUP(Y96/H96,0)*0.01898),"")</f>
        <v>0.75919999999999999</v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344.76000000000005</v>
      </c>
      <c r="BN96" s="64">
        <f t="shared" si="18"/>
        <v>344.76000000000005</v>
      </c>
      <c r="BO96" s="64">
        <f t="shared" si="19"/>
        <v>0.625</v>
      </c>
      <c r="BP96" s="64">
        <f t="shared" si="20"/>
        <v>0.625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69</v>
      </c>
      <c r="X99" s="567">
        <v>75.599999999999994</v>
      </c>
      <c r="Y99" s="568">
        <f t="shared" si="16"/>
        <v>75.600000000000009</v>
      </c>
      <c r="Z99" s="36">
        <f>IFERROR(IF(Y99=0,"",ROUNDUP(Y99/H99,0)*0.00651),"")</f>
        <v>0.18228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82.655999999999977</v>
      </c>
      <c r="BN99" s="64">
        <f t="shared" si="18"/>
        <v>82.656000000000006</v>
      </c>
      <c r="BO99" s="64">
        <f t="shared" si="19"/>
        <v>0.15384615384615383</v>
      </c>
      <c r="BP99" s="64">
        <f t="shared" si="20"/>
        <v>0.15384615384615385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71</v>
      </c>
      <c r="Q101" s="572"/>
      <c r="R101" s="572"/>
      <c r="S101" s="572"/>
      <c r="T101" s="572"/>
      <c r="U101" s="572"/>
      <c r="V101" s="573"/>
      <c r="W101" s="37" t="s">
        <v>72</v>
      </c>
      <c r="X101" s="569">
        <f>IFERROR(X95/H95,"0")+IFERROR(X96/H96,"0")+IFERROR(X97/H97,"0")+IFERROR(X98/H98,"0")+IFERROR(X99/H99,"0")+IFERROR(X100/H100,"0")</f>
        <v>68</v>
      </c>
      <c r="Y101" s="569">
        <f>IFERROR(Y95/H95,"0")+IFERROR(Y96/H96,"0")+IFERROR(Y97/H97,"0")+IFERROR(Y98/H98,"0")+IFERROR(Y99/H99,"0")+IFERROR(Y100/H100,"0")</f>
        <v>68</v>
      </c>
      <c r="Z101" s="569">
        <f>IFERROR(IF(Z95="",0,Z95),"0")+IFERROR(IF(Z96="",0,Z96),"0")+IFERROR(IF(Z97="",0,Z97),"0")+IFERROR(IF(Z98="",0,Z98),"0")+IFERROR(IF(Z99="",0,Z99),"0")+IFERROR(IF(Z100="",0,Z100),"0")</f>
        <v>0.94147999999999998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71</v>
      </c>
      <c r="Q102" s="572"/>
      <c r="R102" s="572"/>
      <c r="S102" s="572"/>
      <c r="T102" s="572"/>
      <c r="U102" s="572"/>
      <c r="V102" s="573"/>
      <c r="W102" s="37" t="s">
        <v>69</v>
      </c>
      <c r="X102" s="569">
        <f>IFERROR(SUM(X95:X100),"0")</f>
        <v>399.6</v>
      </c>
      <c r="Y102" s="569">
        <f>IFERROR(SUM(Y95:Y100),"0")</f>
        <v>399.6</v>
      </c>
      <c r="Z102" s="37"/>
      <c r="AA102" s="570"/>
      <c r="AB102" s="570"/>
      <c r="AC102" s="570"/>
    </row>
    <row r="103" spans="1:68" ht="16.5" customHeight="1" x14ac:dyDescent="0.25">
      <c r="A103" s="583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69</v>
      </c>
      <c r="X105" s="567">
        <v>777.6</v>
      </c>
      <c r="Y105" s="568">
        <f>IFERROR(IF(X105="",0,CEILING((X105/$H105),1)*$H105),"")</f>
        <v>777.6</v>
      </c>
      <c r="Z105" s="36">
        <f>IFERROR(IF(Y105=0,"",ROUNDUP(Y105/H105,0)*0.01898),"")</f>
        <v>1.36656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808.91999999999985</v>
      </c>
      <c r="BN105" s="64">
        <f>IFERROR(Y105*I105/H105,"0")</f>
        <v>808.91999999999985</v>
      </c>
      <c r="BO105" s="64">
        <f>IFERROR(1/J105*(X105/H105),"0")</f>
        <v>1.125</v>
      </c>
      <c r="BP105" s="64">
        <f>IFERROR(1/J105*(Y105/H105),"0")</f>
        <v>1.125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71</v>
      </c>
      <c r="Q109" s="572"/>
      <c r="R109" s="572"/>
      <c r="S109" s="572"/>
      <c r="T109" s="572"/>
      <c r="U109" s="572"/>
      <c r="V109" s="573"/>
      <c r="W109" s="37" t="s">
        <v>72</v>
      </c>
      <c r="X109" s="569">
        <f>IFERROR(X105/H105,"0")+IFERROR(X106/H106,"0")+IFERROR(X107/H107,"0")+IFERROR(X108/H108,"0")</f>
        <v>72</v>
      </c>
      <c r="Y109" s="569">
        <f>IFERROR(Y105/H105,"0")+IFERROR(Y106/H106,"0")+IFERROR(Y107/H107,"0")+IFERROR(Y108/H108,"0")</f>
        <v>72</v>
      </c>
      <c r="Z109" s="569">
        <f>IFERROR(IF(Z105="",0,Z105),"0")+IFERROR(IF(Z106="",0,Z106),"0")+IFERROR(IF(Z107="",0,Z107),"0")+IFERROR(IF(Z108="",0,Z108),"0")</f>
        <v>1.36656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71</v>
      </c>
      <c r="Q110" s="572"/>
      <c r="R110" s="572"/>
      <c r="S110" s="572"/>
      <c r="T110" s="572"/>
      <c r="U110" s="572"/>
      <c r="V110" s="573"/>
      <c r="W110" s="37" t="s">
        <v>69</v>
      </c>
      <c r="X110" s="569">
        <f>IFERROR(SUM(X105:X108),"0")</f>
        <v>777.6</v>
      </c>
      <c r="Y110" s="569">
        <f>IFERROR(SUM(Y105:Y108),"0")</f>
        <v>777.6</v>
      </c>
      <c r="Z110" s="37"/>
      <c r="AA110" s="570"/>
      <c r="AB110" s="570"/>
      <c r="AC110" s="570"/>
    </row>
    <row r="111" spans="1:68" ht="14.25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71</v>
      </c>
      <c r="Q115" s="572"/>
      <c r="R115" s="572"/>
      <c r="S115" s="572"/>
      <c r="T115" s="572"/>
      <c r="U115" s="572"/>
      <c r="V115" s="57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71</v>
      </c>
      <c r="Q116" s="572"/>
      <c r="R116" s="572"/>
      <c r="S116" s="572"/>
      <c r="T116" s="572"/>
      <c r="U116" s="572"/>
      <c r="V116" s="57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9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69</v>
      </c>
      <c r="X118" s="567">
        <v>712.8</v>
      </c>
      <c r="Y118" s="568">
        <f>IFERROR(IF(X118="",0,CEILING((X118/$H118),1)*$H118),"")</f>
        <v>712.8</v>
      </c>
      <c r="Z118" s="36">
        <f>IFERROR(IF(Y118=0,"",ROUNDUP(Y118/H118,0)*0.01898),"")</f>
        <v>1.6702399999999999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757.94399999999996</v>
      </c>
      <c r="BN118" s="64">
        <f>IFERROR(Y118*I118/H118,"0")</f>
        <v>757.94399999999996</v>
      </c>
      <c r="BO118" s="64">
        <f>IFERROR(1/J118*(X118/H118),"0")</f>
        <v>1.375</v>
      </c>
      <c r="BP118" s="64">
        <f>IFERROR(1/J118*(Y118/H118),"0")</f>
        <v>1.375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69</v>
      </c>
      <c r="X120" s="567">
        <v>64.8</v>
      </c>
      <c r="Y120" s="568">
        <f>IFERROR(IF(X120="",0,CEILING((X120/$H120),1)*$H120),"")</f>
        <v>64.800000000000011</v>
      </c>
      <c r="Z120" s="36">
        <f>IFERROR(IF(Y120=0,"",ROUNDUP(Y120/H120,0)*0.00651),"")</f>
        <v>0.15623999999999999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70.847999999999985</v>
      </c>
      <c r="BN120" s="64">
        <f>IFERROR(Y120*I120/H120,"0")</f>
        <v>70.848000000000013</v>
      </c>
      <c r="BO120" s="64">
        <f>IFERROR(1/J120*(X120/H120),"0")</f>
        <v>0.13186813186813187</v>
      </c>
      <c r="BP120" s="64">
        <f>IFERROR(1/J120*(Y120/H120),"0")</f>
        <v>0.1318681318681319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71</v>
      </c>
      <c r="Q122" s="572"/>
      <c r="R122" s="572"/>
      <c r="S122" s="572"/>
      <c r="T122" s="572"/>
      <c r="U122" s="572"/>
      <c r="V122" s="573"/>
      <c r="W122" s="37" t="s">
        <v>72</v>
      </c>
      <c r="X122" s="569">
        <f>IFERROR(X118/H118,"0")+IFERROR(X119/H119,"0")+IFERROR(X120/H120,"0")+IFERROR(X121/H121,"0")</f>
        <v>112</v>
      </c>
      <c r="Y122" s="569">
        <f>IFERROR(Y118/H118,"0")+IFERROR(Y119/H119,"0")+IFERROR(Y120/H120,"0")+IFERROR(Y121/H121,"0")</f>
        <v>112</v>
      </c>
      <c r="Z122" s="569">
        <f>IFERROR(IF(Z118="",0,Z118),"0")+IFERROR(IF(Z119="",0,Z119),"0")+IFERROR(IF(Z120="",0,Z120),"0")+IFERROR(IF(Z121="",0,Z121),"0")</f>
        <v>1.8264799999999999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71</v>
      </c>
      <c r="Q123" s="572"/>
      <c r="R123" s="572"/>
      <c r="S123" s="572"/>
      <c r="T123" s="572"/>
      <c r="U123" s="572"/>
      <c r="V123" s="573"/>
      <c r="W123" s="37" t="s">
        <v>69</v>
      </c>
      <c r="X123" s="569">
        <f>IFERROR(SUM(X118:X121),"0")</f>
        <v>777.59999999999991</v>
      </c>
      <c r="Y123" s="569">
        <f>IFERROR(SUM(Y118:Y121),"0")</f>
        <v>777.59999999999991</v>
      </c>
      <c r="Z123" s="37"/>
      <c r="AA123" s="570"/>
      <c r="AB123" s="570"/>
      <c r="AC123" s="570"/>
    </row>
    <row r="124" spans="1:68" ht="14.25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71</v>
      </c>
      <c r="Q127" s="572"/>
      <c r="R127" s="572"/>
      <c r="S127" s="572"/>
      <c r="T127" s="572"/>
      <c r="U127" s="572"/>
      <c r="V127" s="57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71</v>
      </c>
      <c r="Q128" s="572"/>
      <c r="R128" s="572"/>
      <c r="S128" s="572"/>
      <c r="T128" s="572"/>
      <c r="U128" s="572"/>
      <c r="V128" s="57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583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71</v>
      </c>
      <c r="Q133" s="572"/>
      <c r="R133" s="572"/>
      <c r="S133" s="572"/>
      <c r="T133" s="572"/>
      <c r="U133" s="572"/>
      <c r="V133" s="57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71</v>
      </c>
      <c r="Q134" s="572"/>
      <c r="R134" s="572"/>
      <c r="S134" s="572"/>
      <c r="T134" s="572"/>
      <c r="U134" s="572"/>
      <c r="V134" s="57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6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71</v>
      </c>
      <c r="Q138" s="572"/>
      <c r="R138" s="572"/>
      <c r="S138" s="572"/>
      <c r="T138" s="572"/>
      <c r="U138" s="572"/>
      <c r="V138" s="57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71</v>
      </c>
      <c r="Q139" s="572"/>
      <c r="R139" s="572"/>
      <c r="S139" s="572"/>
      <c r="T139" s="572"/>
      <c r="U139" s="572"/>
      <c r="V139" s="57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583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71</v>
      </c>
      <c r="Q143" s="572"/>
      <c r="R143" s="572"/>
      <c r="S143" s="572"/>
      <c r="T143" s="572"/>
      <c r="U143" s="572"/>
      <c r="V143" s="57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71</v>
      </c>
      <c r="Q144" s="572"/>
      <c r="R144" s="572"/>
      <c r="S144" s="572"/>
      <c r="T144" s="572"/>
      <c r="U144" s="572"/>
      <c r="V144" s="57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8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71</v>
      </c>
      <c r="Q149" s="572"/>
      <c r="R149" s="572"/>
      <c r="S149" s="572"/>
      <c r="T149" s="572"/>
      <c r="U149" s="572"/>
      <c r="V149" s="57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71</v>
      </c>
      <c r="Q150" s="572"/>
      <c r="R150" s="572"/>
      <c r="S150" s="572"/>
      <c r="T150" s="572"/>
      <c r="U150" s="572"/>
      <c r="V150" s="57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596" t="s">
        <v>253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customHeight="1" x14ac:dyDescent="0.25">
      <c r="A152" s="583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71</v>
      </c>
      <c r="Q155" s="572"/>
      <c r="R155" s="572"/>
      <c r="S155" s="572"/>
      <c r="T155" s="572"/>
      <c r="U155" s="572"/>
      <c r="V155" s="57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71</v>
      </c>
      <c r="Q156" s="572"/>
      <c r="R156" s="572"/>
      <c r="S156" s="572"/>
      <c r="T156" s="572"/>
      <c r="U156" s="572"/>
      <c r="V156" s="57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8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69</v>
      </c>
      <c r="X158" s="567">
        <v>151.19999999999999</v>
      </c>
      <c r="Y158" s="568">
        <f t="shared" ref="Y158:Y166" si="21">IFERROR(IF(X158="",0,CEILING((X158/$H158),1)*$H158),"")</f>
        <v>151.20000000000002</v>
      </c>
      <c r="Z158" s="36">
        <f>IFERROR(IF(Y158=0,"",ROUNDUP(Y158/H158,0)*0.00902),"")</f>
        <v>0.32472000000000001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160.91999999999999</v>
      </c>
      <c r="BN158" s="64">
        <f t="shared" ref="BN158:BN166" si="23">IFERROR(Y158*I158/H158,"0")</f>
        <v>160.91999999999999</v>
      </c>
      <c r="BO158" s="64">
        <f t="shared" ref="BO158:BO166" si="24">IFERROR(1/J158*(X158/H158),"0")</f>
        <v>0.27272727272727271</v>
      </c>
      <c r="BP158" s="64">
        <f t="shared" ref="BP158:BP166" si="25">IFERROR(1/J158*(Y158/H158),"0")</f>
        <v>0.27272727272727271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69</v>
      </c>
      <c r="X160" s="567">
        <v>352.8</v>
      </c>
      <c r="Y160" s="568">
        <f t="shared" si="21"/>
        <v>352.8</v>
      </c>
      <c r="Z160" s="36">
        <f>IFERROR(IF(Y160=0,"",ROUNDUP(Y160/H160,0)*0.00902),"")</f>
        <v>0.75768000000000002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370.44000000000005</v>
      </c>
      <c r="BN160" s="64">
        <f t="shared" si="23"/>
        <v>370.44000000000005</v>
      </c>
      <c r="BO160" s="64">
        <f t="shared" si="24"/>
        <v>0.63636363636363635</v>
      </c>
      <c r="BP160" s="64">
        <f t="shared" si="25"/>
        <v>0.63636363636363635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69</v>
      </c>
      <c r="X161" s="567">
        <v>189</v>
      </c>
      <c r="Y161" s="568">
        <f t="shared" si="21"/>
        <v>189</v>
      </c>
      <c r="Z161" s="36">
        <f>IFERROR(IF(Y161=0,"",ROUNDUP(Y161/H161,0)*0.00502),"")</f>
        <v>0.45180000000000003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200.7</v>
      </c>
      <c r="BN161" s="64">
        <f t="shared" si="23"/>
        <v>200.7</v>
      </c>
      <c r="BO161" s="64">
        <f t="shared" si="24"/>
        <v>0.38461538461538464</v>
      </c>
      <c r="BP161" s="64">
        <f t="shared" si="25"/>
        <v>0.38461538461538464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69</v>
      </c>
      <c r="X164" s="567">
        <v>529.20000000000005</v>
      </c>
      <c r="Y164" s="568">
        <f t="shared" si="21"/>
        <v>529.20000000000005</v>
      </c>
      <c r="Z164" s="36">
        <f>IFERROR(IF(Y164=0,"",ROUNDUP(Y164/H164,0)*0.00502),"")</f>
        <v>1.2650399999999999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554.40000000000009</v>
      </c>
      <c r="BN164" s="64">
        <f t="shared" si="23"/>
        <v>554.40000000000009</v>
      </c>
      <c r="BO164" s="64">
        <f t="shared" si="24"/>
        <v>1.0769230769230771</v>
      </c>
      <c r="BP164" s="64">
        <f t="shared" si="25"/>
        <v>1.0769230769230771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8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71</v>
      </c>
      <c r="Q167" s="572"/>
      <c r="R167" s="572"/>
      <c r="S167" s="572"/>
      <c r="T167" s="572"/>
      <c r="U167" s="572"/>
      <c r="V167" s="57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462</v>
      </c>
      <c r="Y167" s="569">
        <f>IFERROR(Y158/H158,"0")+IFERROR(Y159/H159,"0")+IFERROR(Y160/H160,"0")+IFERROR(Y161/H161,"0")+IFERROR(Y162/H162,"0")+IFERROR(Y163/H163,"0")+IFERROR(Y164/H164,"0")+IFERROR(Y165/H165,"0")+IFERROR(Y166/H166,"0")</f>
        <v>462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2.7992400000000002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71</v>
      </c>
      <c r="Q168" s="572"/>
      <c r="R168" s="572"/>
      <c r="S168" s="572"/>
      <c r="T168" s="572"/>
      <c r="U168" s="572"/>
      <c r="V168" s="573"/>
      <c r="W168" s="37" t="s">
        <v>69</v>
      </c>
      <c r="X168" s="569">
        <f>IFERROR(SUM(X158:X166),"0")</f>
        <v>1222.2</v>
      </c>
      <c r="Y168" s="569">
        <f>IFERROR(SUM(Y158:Y166),"0")</f>
        <v>1222.2</v>
      </c>
      <c r="Z168" s="37"/>
      <c r="AA168" s="570"/>
      <c r="AB168" s="570"/>
      <c r="AC168" s="570"/>
    </row>
    <row r="169" spans="1:68" ht="14.25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8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9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71</v>
      </c>
      <c r="Q173" s="572"/>
      <c r="R173" s="572"/>
      <c r="S173" s="572"/>
      <c r="T173" s="572"/>
      <c r="U173" s="572"/>
      <c r="V173" s="57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71</v>
      </c>
      <c r="Q174" s="572"/>
      <c r="R174" s="572"/>
      <c r="S174" s="572"/>
      <c r="T174" s="572"/>
      <c r="U174" s="572"/>
      <c r="V174" s="57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71</v>
      </c>
      <c r="Q177" s="572"/>
      <c r="R177" s="572"/>
      <c r="S177" s="572"/>
      <c r="T177" s="572"/>
      <c r="U177" s="572"/>
      <c r="V177" s="57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71</v>
      </c>
      <c r="Q178" s="572"/>
      <c r="R178" s="572"/>
      <c r="S178" s="572"/>
      <c r="T178" s="572"/>
      <c r="U178" s="572"/>
      <c r="V178" s="57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583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71</v>
      </c>
      <c r="Q183" s="572"/>
      <c r="R183" s="572"/>
      <c r="S183" s="572"/>
      <c r="T183" s="572"/>
      <c r="U183" s="572"/>
      <c r="V183" s="57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71</v>
      </c>
      <c r="Q184" s="572"/>
      <c r="R184" s="572"/>
      <c r="S184" s="572"/>
      <c r="T184" s="572"/>
      <c r="U184" s="572"/>
      <c r="V184" s="57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71</v>
      </c>
      <c r="Q188" s="572"/>
      <c r="R188" s="572"/>
      <c r="S188" s="572"/>
      <c r="T188" s="572"/>
      <c r="U188" s="572"/>
      <c r="V188" s="57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71</v>
      </c>
      <c r="Q189" s="572"/>
      <c r="R189" s="572"/>
      <c r="S189" s="572"/>
      <c r="T189" s="572"/>
      <c r="U189" s="572"/>
      <c r="V189" s="57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69</v>
      </c>
      <c r="X191" s="567">
        <v>324</v>
      </c>
      <c r="Y191" s="568">
        <f t="shared" ref="Y191:Y198" si="26">IFERROR(IF(X191="",0,CEILING((X191/$H191),1)*$H191),"")</f>
        <v>324</v>
      </c>
      <c r="Z191" s="36">
        <f>IFERROR(IF(Y191=0,"",ROUNDUP(Y191/H191,0)*0.00902),"")</f>
        <v>0.54120000000000001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336.6</v>
      </c>
      <c r="BN191" s="64">
        <f t="shared" ref="BN191:BN198" si="28">IFERROR(Y191*I191/H191,"0")</f>
        <v>336.6</v>
      </c>
      <c r="BO191" s="64">
        <f t="shared" ref="BO191:BO198" si="29">IFERROR(1/J191*(X191/H191),"0")</f>
        <v>0.45454545454545453</v>
      </c>
      <c r="BP191" s="64">
        <f t="shared" ref="BP191:BP198" si="30">IFERROR(1/J191*(Y191/H191),"0")</f>
        <v>0.45454545454545453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69</v>
      </c>
      <c r="X192" s="567">
        <v>129.6</v>
      </c>
      <c r="Y192" s="568">
        <f t="shared" si="26"/>
        <v>129.60000000000002</v>
      </c>
      <c r="Z192" s="36">
        <f>IFERROR(IF(Y192=0,"",ROUNDUP(Y192/H192,0)*0.00902),"")</f>
        <v>0.21648000000000001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134.63999999999999</v>
      </c>
      <c r="BN192" s="64">
        <f t="shared" si="28"/>
        <v>134.64000000000001</v>
      </c>
      <c r="BO192" s="64">
        <f t="shared" si="29"/>
        <v>0.1818181818181818</v>
      </c>
      <c r="BP192" s="64">
        <f t="shared" si="30"/>
        <v>0.18181818181818185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69</v>
      </c>
      <c r="X193" s="567">
        <v>129.6</v>
      </c>
      <c r="Y193" s="568">
        <f t="shared" si="26"/>
        <v>129.60000000000002</v>
      </c>
      <c r="Z193" s="36">
        <f>IFERROR(IF(Y193=0,"",ROUNDUP(Y193/H193,0)*0.00902),"")</f>
        <v>0.21648000000000001</v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134.63999999999999</v>
      </c>
      <c r="BN193" s="64">
        <f t="shared" si="28"/>
        <v>134.64000000000001</v>
      </c>
      <c r="BO193" s="64">
        <f t="shared" si="29"/>
        <v>0.1818181818181818</v>
      </c>
      <c r="BP193" s="64">
        <f t="shared" si="30"/>
        <v>0.18181818181818185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69</v>
      </c>
      <c r="X194" s="567">
        <v>129.6</v>
      </c>
      <c r="Y194" s="568">
        <f t="shared" si="26"/>
        <v>129.60000000000002</v>
      </c>
      <c r="Z194" s="36">
        <f>IFERROR(IF(Y194=0,"",ROUNDUP(Y194/H194,0)*0.00902),"")</f>
        <v>0.21648000000000001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134.63999999999999</v>
      </c>
      <c r="BN194" s="64">
        <f t="shared" si="28"/>
        <v>134.64000000000001</v>
      </c>
      <c r="BO194" s="64">
        <f t="shared" si="29"/>
        <v>0.1818181818181818</v>
      </c>
      <c r="BP194" s="64">
        <f t="shared" si="30"/>
        <v>0.18181818181818185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71</v>
      </c>
      <c r="Q199" s="572"/>
      <c r="R199" s="572"/>
      <c r="S199" s="572"/>
      <c r="T199" s="572"/>
      <c r="U199" s="572"/>
      <c r="V199" s="57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131.99999999999997</v>
      </c>
      <c r="Y199" s="569">
        <f>IFERROR(Y191/H191,"0")+IFERROR(Y192/H192,"0")+IFERROR(Y193/H193,"0")+IFERROR(Y194/H194,"0")+IFERROR(Y195/H195,"0")+IFERROR(Y196/H196,"0")+IFERROR(Y197/H197,"0")+IFERROR(Y198/H198,"0")</f>
        <v>132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1.1906400000000001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71</v>
      </c>
      <c r="Q200" s="572"/>
      <c r="R200" s="572"/>
      <c r="S200" s="572"/>
      <c r="T200" s="572"/>
      <c r="U200" s="572"/>
      <c r="V200" s="573"/>
      <c r="W200" s="37" t="s">
        <v>69</v>
      </c>
      <c r="X200" s="569">
        <f>IFERROR(SUM(X191:X198),"0")</f>
        <v>712.80000000000007</v>
      </c>
      <c r="Y200" s="569">
        <f>IFERROR(SUM(Y191:Y198),"0")</f>
        <v>712.80000000000007</v>
      </c>
      <c r="Z200" s="37"/>
      <c r="AA200" s="570"/>
      <c r="AB200" s="570"/>
      <c r="AC200" s="570"/>
    </row>
    <row r="201" spans="1:68" ht="14.25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69</v>
      </c>
      <c r="X204" s="567">
        <v>696</v>
      </c>
      <c r="Y204" s="568">
        <f t="shared" si="31"/>
        <v>696</v>
      </c>
      <c r="Z204" s="36">
        <f>IFERROR(IF(Y204=0,"",ROUNDUP(Y204/H204,0)*0.01898),"")</f>
        <v>1.5184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737.5200000000001</v>
      </c>
      <c r="BN204" s="64">
        <f t="shared" si="33"/>
        <v>737.5200000000001</v>
      </c>
      <c r="BO204" s="64">
        <f t="shared" si="34"/>
        <v>1.25</v>
      </c>
      <c r="BP204" s="64">
        <f t="shared" si="35"/>
        <v>1.25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69</v>
      </c>
      <c r="X205" s="567">
        <v>57.6</v>
      </c>
      <c r="Y205" s="568">
        <f t="shared" si="31"/>
        <v>57.599999999999994</v>
      </c>
      <c r="Z205" s="36">
        <f t="shared" ref="Z205:Z210" si="36">IFERROR(IF(Y205=0,"",ROUNDUP(Y205/H205,0)*0.00651),"")</f>
        <v>0.15623999999999999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64.08</v>
      </c>
      <c r="BN205" s="64">
        <f t="shared" si="33"/>
        <v>64.079999999999984</v>
      </c>
      <c r="BO205" s="64">
        <f t="shared" si="34"/>
        <v>0.13186813186813187</v>
      </c>
      <c r="BP205" s="64">
        <f t="shared" si="35"/>
        <v>0.13186813186813187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69</v>
      </c>
      <c r="X207" s="567">
        <v>144</v>
      </c>
      <c r="Y207" s="568">
        <f t="shared" si="31"/>
        <v>144</v>
      </c>
      <c r="Z207" s="36">
        <f t="shared" si="36"/>
        <v>0.3906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159.12000000000003</v>
      </c>
      <c r="BN207" s="64">
        <f t="shared" si="33"/>
        <v>159.12000000000003</v>
      </c>
      <c r="BO207" s="64">
        <f t="shared" si="34"/>
        <v>0.32967032967032972</v>
      </c>
      <c r="BP207" s="64">
        <f t="shared" si="35"/>
        <v>0.32967032967032972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69</v>
      </c>
      <c r="X208" s="567">
        <v>201.6</v>
      </c>
      <c r="Y208" s="568">
        <f t="shared" si="31"/>
        <v>201.6</v>
      </c>
      <c r="Z208" s="36">
        <f t="shared" si="36"/>
        <v>0.54683999999999999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222.768</v>
      </c>
      <c r="BN208" s="64">
        <f t="shared" si="33"/>
        <v>222.768</v>
      </c>
      <c r="BO208" s="64">
        <f t="shared" si="34"/>
        <v>0.46153846153846156</v>
      </c>
      <c r="BP208" s="64">
        <f t="shared" si="35"/>
        <v>0.46153846153846156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8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69</v>
      </c>
      <c r="X210" s="567">
        <v>57.6</v>
      </c>
      <c r="Y210" s="568">
        <f t="shared" si="31"/>
        <v>57.599999999999994</v>
      </c>
      <c r="Z210" s="36">
        <f t="shared" si="36"/>
        <v>0.15623999999999999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63.792000000000002</v>
      </c>
      <c r="BN210" s="64">
        <f t="shared" si="33"/>
        <v>63.792000000000002</v>
      </c>
      <c r="BO210" s="64">
        <f t="shared" si="34"/>
        <v>0.13186813186813187</v>
      </c>
      <c r="BP210" s="64">
        <f t="shared" si="35"/>
        <v>0.13186813186813187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71</v>
      </c>
      <c r="Q211" s="572"/>
      <c r="R211" s="572"/>
      <c r="S211" s="572"/>
      <c r="T211" s="572"/>
      <c r="U211" s="572"/>
      <c r="V211" s="57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272</v>
      </c>
      <c r="Y211" s="569">
        <f>IFERROR(Y202/H202,"0")+IFERROR(Y203/H203,"0")+IFERROR(Y204/H204,"0")+IFERROR(Y205/H205,"0")+IFERROR(Y206/H206,"0")+IFERROR(Y207/H207,"0")+IFERROR(Y208/H208,"0")+IFERROR(Y209/H209,"0")+IFERROR(Y210/H210,"0")</f>
        <v>272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2.7683199999999997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71</v>
      </c>
      <c r="Q212" s="572"/>
      <c r="R212" s="572"/>
      <c r="S212" s="572"/>
      <c r="T212" s="572"/>
      <c r="U212" s="572"/>
      <c r="V212" s="573"/>
      <c r="W212" s="37" t="s">
        <v>69</v>
      </c>
      <c r="X212" s="569">
        <f>IFERROR(SUM(X202:X210),"0")</f>
        <v>1156.8</v>
      </c>
      <c r="Y212" s="569">
        <f>IFERROR(SUM(Y202:Y210),"0")</f>
        <v>1156.8</v>
      </c>
      <c r="Z212" s="37"/>
      <c r="AA212" s="570"/>
      <c r="AB212" s="570"/>
      <c r="AC212" s="570"/>
    </row>
    <row r="213" spans="1:68" ht="14.25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71</v>
      </c>
      <c r="Q216" s="572"/>
      <c r="R216" s="572"/>
      <c r="S216" s="572"/>
      <c r="T216" s="572"/>
      <c r="U216" s="572"/>
      <c r="V216" s="57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71</v>
      </c>
      <c r="Q217" s="572"/>
      <c r="R217" s="572"/>
      <c r="S217" s="572"/>
      <c r="T217" s="572"/>
      <c r="U217" s="572"/>
      <c r="V217" s="57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583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8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71</v>
      </c>
      <c r="Q227" s="572"/>
      <c r="R227" s="572"/>
      <c r="S227" s="572"/>
      <c r="T227" s="572"/>
      <c r="U227" s="572"/>
      <c r="V227" s="57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71</v>
      </c>
      <c r="Q228" s="572"/>
      <c r="R228" s="572"/>
      <c r="S228" s="572"/>
      <c r="T228" s="572"/>
      <c r="U228" s="572"/>
      <c r="V228" s="57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6">
        <v>4680115885721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8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1"/>
      <c r="R230" s="581"/>
      <c r="S230" s="581"/>
      <c r="T230" s="582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6">
        <v>4680115885981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9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1"/>
      <c r="R231" s="581"/>
      <c r="S231" s="581"/>
      <c r="T231" s="582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71</v>
      </c>
      <c r="Q232" s="572"/>
      <c r="R232" s="572"/>
      <c r="S232" s="572"/>
      <c r="T232" s="572"/>
      <c r="U232" s="572"/>
      <c r="V232" s="57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71</v>
      </c>
      <c r="Q233" s="572"/>
      <c r="R233" s="572"/>
      <c r="S233" s="572"/>
      <c r="T233" s="572"/>
      <c r="U233" s="572"/>
      <c r="V233" s="57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35" t="s">
        <v>381</v>
      </c>
      <c r="Q235" s="581"/>
      <c r="R235" s="581"/>
      <c r="S235" s="581"/>
      <c r="T235" s="582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71</v>
      </c>
      <c r="Q236" s="572"/>
      <c r="R236" s="572"/>
      <c r="S236" s="572"/>
      <c r="T236" s="572"/>
      <c r="U236" s="572"/>
      <c r="V236" s="57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71</v>
      </c>
      <c r="Q237" s="572"/>
      <c r="R237" s="572"/>
      <c r="S237" s="572"/>
      <c r="T237" s="572"/>
      <c r="U237" s="572"/>
      <c r="V237" s="57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839" t="s">
        <v>389</v>
      </c>
      <c r="Q240" s="581"/>
      <c r="R240" s="581"/>
      <c r="S240" s="581"/>
      <c r="T240" s="582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61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71</v>
      </c>
      <c r="Q245" s="572"/>
      <c r="R245" s="572"/>
      <c r="S245" s="572"/>
      <c r="T245" s="572"/>
      <c r="U245" s="572"/>
      <c r="V245" s="57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71</v>
      </c>
      <c r="Q246" s="572"/>
      <c r="R246" s="572"/>
      <c r="S246" s="572"/>
      <c r="T246" s="572"/>
      <c r="U246" s="572"/>
      <c r="V246" s="57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583" t="s">
        <v>397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customHeight="1" x14ac:dyDescent="0.25">
      <c r="A248" s="574" t="s">
        <v>102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71</v>
      </c>
      <c r="Q254" s="572"/>
      <c r="R254" s="572"/>
      <c r="S254" s="572"/>
      <c r="T254" s="572"/>
      <c r="U254" s="572"/>
      <c r="V254" s="57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71</v>
      </c>
      <c r="Q255" s="572"/>
      <c r="R255" s="572"/>
      <c r="S255" s="572"/>
      <c r="T255" s="572"/>
      <c r="U255" s="572"/>
      <c r="V255" s="57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583" t="s">
        <v>413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customHeight="1" x14ac:dyDescent="0.25">
      <c r="A257" s="574" t="s">
        <v>102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8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25" t="s">
        <v>424</v>
      </c>
      <c r="Q261" s="581"/>
      <c r="R261" s="581"/>
      <c r="S261" s="581"/>
      <c r="T261" s="582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71</v>
      </c>
      <c r="Q262" s="572"/>
      <c r="R262" s="572"/>
      <c r="S262" s="572"/>
      <c r="T262" s="572"/>
      <c r="U262" s="572"/>
      <c r="V262" s="57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71</v>
      </c>
      <c r="Q263" s="572"/>
      <c r="R263" s="572"/>
      <c r="S263" s="572"/>
      <c r="T263" s="572"/>
      <c r="U263" s="572"/>
      <c r="V263" s="57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583" t="s">
        <v>426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customHeight="1" x14ac:dyDescent="0.25">
      <c r="A265" s="574" t="s">
        <v>73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69</v>
      </c>
      <c r="X267" s="567">
        <v>115.2</v>
      </c>
      <c r="Y267" s="568">
        <f>IFERROR(IF(X267="",0,CEILING((X267/$H267),1)*$H267),"")</f>
        <v>115.19999999999999</v>
      </c>
      <c r="Z267" s="36">
        <f>IFERROR(IF(Y267=0,"",ROUNDUP(Y267/H267,0)*0.00651),"")</f>
        <v>0.31247999999999998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127.29600000000001</v>
      </c>
      <c r="BN267" s="64">
        <f>IFERROR(Y267*I267/H267,"0")</f>
        <v>127.29600000000001</v>
      </c>
      <c r="BO267" s="64">
        <f>IFERROR(1/J267*(X267/H267),"0")</f>
        <v>0.26373626373626374</v>
      </c>
      <c r="BP267" s="64">
        <f>IFERROR(1/J267*(Y267/H267),"0")</f>
        <v>0.26373626373626374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69</v>
      </c>
      <c r="X268" s="567">
        <v>403.2</v>
      </c>
      <c r="Y268" s="568">
        <f>IFERROR(IF(X268="",0,CEILING((X268/$H268),1)*$H268),"")</f>
        <v>403.2</v>
      </c>
      <c r="Z268" s="36">
        <f>IFERROR(IF(Y268=0,"",ROUNDUP(Y268/H268,0)*0.00651),"")</f>
        <v>1.09368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433.44000000000005</v>
      </c>
      <c r="BN268" s="64">
        <f>IFERROR(Y268*I268/H268,"0")</f>
        <v>433.44000000000005</v>
      </c>
      <c r="BO268" s="64">
        <f>IFERROR(1/J268*(X268/H268),"0")</f>
        <v>0.92307692307692313</v>
      </c>
      <c r="BP268" s="64">
        <f>IFERROR(1/J268*(Y268/H268),"0")</f>
        <v>0.92307692307692313</v>
      </c>
    </row>
    <row r="269" spans="1:68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71</v>
      </c>
      <c r="Q269" s="572"/>
      <c r="R269" s="572"/>
      <c r="S269" s="572"/>
      <c r="T269" s="572"/>
      <c r="U269" s="572"/>
      <c r="V269" s="573"/>
      <c r="W269" s="37" t="s">
        <v>72</v>
      </c>
      <c r="X269" s="569">
        <f>IFERROR(X266/H266,"0")+IFERROR(X267/H267,"0")+IFERROR(X268/H268,"0")</f>
        <v>216</v>
      </c>
      <c r="Y269" s="569">
        <f>IFERROR(Y266/H266,"0")+IFERROR(Y267/H267,"0")+IFERROR(Y268/H268,"0")</f>
        <v>216</v>
      </c>
      <c r="Z269" s="569">
        <f>IFERROR(IF(Z266="",0,Z266),"0")+IFERROR(IF(Z267="",0,Z267),"0")+IFERROR(IF(Z268="",0,Z268),"0")</f>
        <v>1.4061599999999999</v>
      </c>
      <c r="AA269" s="570"/>
      <c r="AB269" s="570"/>
      <c r="AC269" s="570"/>
    </row>
    <row r="270" spans="1:68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71</v>
      </c>
      <c r="Q270" s="572"/>
      <c r="R270" s="572"/>
      <c r="S270" s="572"/>
      <c r="T270" s="572"/>
      <c r="U270" s="572"/>
      <c r="V270" s="573"/>
      <c r="W270" s="37" t="s">
        <v>69</v>
      </c>
      <c r="X270" s="569">
        <f>IFERROR(SUM(X266:X268),"0")</f>
        <v>518.4</v>
      </c>
      <c r="Y270" s="569">
        <f>IFERROR(SUM(Y266:Y268),"0")</f>
        <v>518.4</v>
      </c>
      <c r="Z270" s="37"/>
      <c r="AA270" s="570"/>
      <c r="AB270" s="570"/>
      <c r="AC270" s="570"/>
    </row>
    <row r="271" spans="1:68" ht="16.5" customHeight="1" x14ac:dyDescent="0.25">
      <c r="A271" s="583" t="s">
        <v>436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customHeight="1" x14ac:dyDescent="0.25">
      <c r="A272" s="574" t="s">
        <v>63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8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71</v>
      </c>
      <c r="Q274" s="572"/>
      <c r="R274" s="572"/>
      <c r="S274" s="572"/>
      <c r="T274" s="572"/>
      <c r="U274" s="572"/>
      <c r="V274" s="57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71</v>
      </c>
      <c r="Q275" s="572"/>
      <c r="R275" s="572"/>
      <c r="S275" s="572"/>
      <c r="T275" s="572"/>
      <c r="U275" s="572"/>
      <c r="V275" s="57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74" t="s">
        <v>73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71</v>
      </c>
      <c r="Q278" s="572"/>
      <c r="R278" s="572"/>
      <c r="S278" s="572"/>
      <c r="T278" s="572"/>
      <c r="U278" s="572"/>
      <c r="V278" s="57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71</v>
      </c>
      <c r="Q279" s="572"/>
      <c r="R279" s="572"/>
      <c r="S279" s="572"/>
      <c r="T279" s="572"/>
      <c r="U279" s="572"/>
      <c r="V279" s="57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583" t="s">
        <v>443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customHeight="1" x14ac:dyDescent="0.25">
      <c r="A281" s="574" t="s">
        <v>102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71</v>
      </c>
      <c r="Q283" s="572"/>
      <c r="R283" s="572"/>
      <c r="S283" s="572"/>
      <c r="T283" s="572"/>
      <c r="U283" s="572"/>
      <c r="V283" s="57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71</v>
      </c>
      <c r="Q284" s="572"/>
      <c r="R284" s="572"/>
      <c r="S284" s="572"/>
      <c r="T284" s="572"/>
      <c r="U284" s="572"/>
      <c r="V284" s="57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583" t="s">
        <v>448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customHeight="1" x14ac:dyDescent="0.25">
      <c r="A286" s="574" t="s">
        <v>102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8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6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8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71</v>
      </c>
      <c r="Q293" s="572"/>
      <c r="R293" s="572"/>
      <c r="S293" s="572"/>
      <c r="T293" s="572"/>
      <c r="U293" s="572"/>
      <c r="V293" s="57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71</v>
      </c>
      <c r="Q294" s="572"/>
      <c r="R294" s="572"/>
      <c r="S294" s="572"/>
      <c r="T294" s="572"/>
      <c r="U294" s="572"/>
      <c r="V294" s="57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74" t="s">
        <v>63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9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71</v>
      </c>
      <c r="Q303" s="572"/>
      <c r="R303" s="572"/>
      <c r="S303" s="572"/>
      <c r="T303" s="572"/>
      <c r="U303" s="572"/>
      <c r="V303" s="57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71</v>
      </c>
      <c r="Q304" s="572"/>
      <c r="R304" s="572"/>
      <c r="S304" s="572"/>
      <c r="T304" s="572"/>
      <c r="U304" s="572"/>
      <c r="V304" s="57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74" t="s">
        <v>73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8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71</v>
      </c>
      <c r="Q311" s="572"/>
      <c r="R311" s="572"/>
      <c r="S311" s="572"/>
      <c r="T311" s="572"/>
      <c r="U311" s="572"/>
      <c r="V311" s="57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71</v>
      </c>
      <c r="Q312" s="572"/>
      <c r="R312" s="572"/>
      <c r="S312" s="572"/>
      <c r="T312" s="572"/>
      <c r="U312" s="572"/>
      <c r="V312" s="57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74" t="s">
        <v>169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7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69</v>
      </c>
      <c r="X314" s="567">
        <v>268.8</v>
      </c>
      <c r="Y314" s="568">
        <f>IFERROR(IF(X314="",0,CEILING((X314/$H314),1)*$H314),"")</f>
        <v>268.8</v>
      </c>
      <c r="Z314" s="36">
        <f>IFERROR(IF(Y314=0,"",ROUNDUP(Y314/H314,0)*0.01898),"")</f>
        <v>0.60736000000000001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285.40800000000002</v>
      </c>
      <c r="BN314" s="64">
        <f>IFERROR(Y314*I314/H314,"0")</f>
        <v>285.40800000000002</v>
      </c>
      <c r="BO314" s="64">
        <f>IFERROR(1/J314*(X314/H314),"0")</f>
        <v>0.5</v>
      </c>
      <c r="BP314" s="64">
        <f>IFERROR(1/J314*(Y314/H314),"0")</f>
        <v>0.5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69</v>
      </c>
      <c r="X315" s="567">
        <v>249.6</v>
      </c>
      <c r="Y315" s="568">
        <f>IFERROR(IF(X315="",0,CEILING((X315/$H315),1)*$H315),"")</f>
        <v>249.6</v>
      </c>
      <c r="Z315" s="36">
        <f>IFERROR(IF(Y315=0,"",ROUNDUP(Y315/H315,0)*0.01898),"")</f>
        <v>0.60736000000000001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266.20800000000003</v>
      </c>
      <c r="BN315" s="64">
        <f>IFERROR(Y315*I315/H315,"0")</f>
        <v>266.20800000000003</v>
      </c>
      <c r="BO315" s="64">
        <f>IFERROR(1/J315*(X315/H315),"0")</f>
        <v>0.5</v>
      </c>
      <c r="BP315" s="64">
        <f>IFERROR(1/J315*(Y315/H315),"0")</f>
        <v>0.5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69</v>
      </c>
      <c r="X316" s="567">
        <v>134.4</v>
      </c>
      <c r="Y316" s="568">
        <f>IFERROR(IF(X316="",0,CEILING((X316/$H316),1)*$H316),"")</f>
        <v>134.4</v>
      </c>
      <c r="Z316" s="36">
        <f>IFERROR(IF(Y316=0,"",ROUNDUP(Y316/H316,0)*0.01898),"")</f>
        <v>0.30368000000000001</v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142.70400000000001</v>
      </c>
      <c r="BN316" s="64">
        <f>IFERROR(Y316*I316/H316,"0")</f>
        <v>142.70400000000001</v>
      </c>
      <c r="BO316" s="64">
        <f>IFERROR(1/J316*(X316/H316),"0")</f>
        <v>0.25</v>
      </c>
      <c r="BP316" s="64">
        <f>IFERROR(1/J316*(Y316/H316),"0")</f>
        <v>0.25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71</v>
      </c>
      <c r="Q317" s="572"/>
      <c r="R317" s="572"/>
      <c r="S317" s="572"/>
      <c r="T317" s="572"/>
      <c r="U317" s="572"/>
      <c r="V317" s="573"/>
      <c r="W317" s="37" t="s">
        <v>72</v>
      </c>
      <c r="X317" s="569">
        <f>IFERROR(X314/H314,"0")+IFERROR(X315/H315,"0")+IFERROR(X316/H316,"0")</f>
        <v>80</v>
      </c>
      <c r="Y317" s="569">
        <f>IFERROR(Y314/H314,"0")+IFERROR(Y315/H315,"0")+IFERROR(Y316/H316,"0")</f>
        <v>80</v>
      </c>
      <c r="Z317" s="569">
        <f>IFERROR(IF(Z314="",0,Z314),"0")+IFERROR(IF(Z315="",0,Z315),"0")+IFERROR(IF(Z316="",0,Z316),"0")</f>
        <v>1.5184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71</v>
      </c>
      <c r="Q318" s="572"/>
      <c r="R318" s="572"/>
      <c r="S318" s="572"/>
      <c r="T318" s="572"/>
      <c r="U318" s="572"/>
      <c r="V318" s="573"/>
      <c r="W318" s="37" t="s">
        <v>69</v>
      </c>
      <c r="X318" s="569">
        <f>IFERROR(SUM(X314:X316),"0")</f>
        <v>652.79999999999995</v>
      </c>
      <c r="Y318" s="569">
        <f>IFERROR(SUM(Y314:Y316),"0")</f>
        <v>652.79999999999995</v>
      </c>
      <c r="Z318" s="37"/>
      <c r="AA318" s="570"/>
      <c r="AB318" s="570"/>
      <c r="AC318" s="570"/>
    </row>
    <row r="319" spans="1:68" ht="14.25" customHeight="1" x14ac:dyDescent="0.25">
      <c r="A319" s="574" t="s">
        <v>94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00" t="s">
        <v>511</v>
      </c>
      <c r="Q320" s="581"/>
      <c r="R320" s="581"/>
      <c r="S320" s="581"/>
      <c r="T320" s="582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13" t="s">
        <v>515</v>
      </c>
      <c r="Q321" s="581"/>
      <c r="R321" s="581"/>
      <c r="S321" s="581"/>
      <c r="T321" s="582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71</v>
      </c>
      <c r="Q324" s="572"/>
      <c r="R324" s="572"/>
      <c r="S324" s="572"/>
      <c r="T324" s="572"/>
      <c r="U324" s="572"/>
      <c r="V324" s="57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71</v>
      </c>
      <c r="Q325" s="572"/>
      <c r="R325" s="572"/>
      <c r="S325" s="572"/>
      <c r="T325" s="572"/>
      <c r="U325" s="572"/>
      <c r="V325" s="57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74" t="s">
        <v>521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8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71</v>
      </c>
      <c r="Q330" s="572"/>
      <c r="R330" s="572"/>
      <c r="S330" s="572"/>
      <c r="T330" s="572"/>
      <c r="U330" s="572"/>
      <c r="V330" s="57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71</v>
      </c>
      <c r="Q331" s="572"/>
      <c r="R331" s="572"/>
      <c r="S331" s="572"/>
      <c r="T331" s="572"/>
      <c r="U331" s="572"/>
      <c r="V331" s="57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583" t="s">
        <v>530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customHeight="1" x14ac:dyDescent="0.25">
      <c r="A333" s="574" t="s">
        <v>73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69</v>
      </c>
      <c r="X334" s="567">
        <v>129.6</v>
      </c>
      <c r="Y334" s="568">
        <f>IFERROR(IF(X334="",0,CEILING((X334/$H334),1)*$H334),"")</f>
        <v>129.6</v>
      </c>
      <c r="Z334" s="36">
        <f>IFERROR(IF(Y334=0,"",ROUNDUP(Y334/H334,0)*0.01898),"")</f>
        <v>0.30368000000000001</v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137.904</v>
      </c>
      <c r="BN334" s="64">
        <f>IFERROR(Y334*I334/H334,"0")</f>
        <v>137.904</v>
      </c>
      <c r="BO334" s="64">
        <f>IFERROR(1/J334*(X334/H334),"0")</f>
        <v>0.25</v>
      </c>
      <c r="BP334" s="64">
        <f>IFERROR(1/J334*(Y334/H334),"0")</f>
        <v>0.25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6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71</v>
      </c>
      <c r="Q337" s="572"/>
      <c r="R337" s="572"/>
      <c r="S337" s="572"/>
      <c r="T337" s="572"/>
      <c r="U337" s="572"/>
      <c r="V337" s="573"/>
      <c r="W337" s="37" t="s">
        <v>72</v>
      </c>
      <c r="X337" s="569">
        <f>IFERROR(X334/H334,"0")+IFERROR(X335/H335,"0")+IFERROR(X336/H336,"0")</f>
        <v>16</v>
      </c>
      <c r="Y337" s="569">
        <f>IFERROR(Y334/H334,"0")+IFERROR(Y335/H335,"0")+IFERROR(Y336/H336,"0")</f>
        <v>16</v>
      </c>
      <c r="Z337" s="569">
        <f>IFERROR(IF(Z334="",0,Z334),"0")+IFERROR(IF(Z335="",0,Z335),"0")+IFERROR(IF(Z336="",0,Z336),"0")</f>
        <v>0.30368000000000001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71</v>
      </c>
      <c r="Q338" s="572"/>
      <c r="R338" s="572"/>
      <c r="S338" s="572"/>
      <c r="T338" s="572"/>
      <c r="U338" s="572"/>
      <c r="V338" s="573"/>
      <c r="W338" s="37" t="s">
        <v>69</v>
      </c>
      <c r="X338" s="569">
        <f>IFERROR(SUM(X334:X336),"0")</f>
        <v>129.6</v>
      </c>
      <c r="Y338" s="569">
        <f>IFERROR(SUM(Y334:Y336),"0")</f>
        <v>129.6</v>
      </c>
      <c r="Z338" s="37"/>
      <c r="AA338" s="570"/>
      <c r="AB338" s="570"/>
      <c r="AC338" s="570"/>
    </row>
    <row r="339" spans="1:68" ht="27.75" customHeight="1" x14ac:dyDescent="0.2">
      <c r="A339" s="596" t="s">
        <v>540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customHeight="1" x14ac:dyDescent="0.25">
      <c r="A340" s="583" t="s">
        <v>541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customHeight="1" x14ac:dyDescent="0.25">
      <c r="A341" s="574" t="s">
        <v>102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69</v>
      </c>
      <c r="X342" s="567">
        <v>840</v>
      </c>
      <c r="Y342" s="568">
        <f t="shared" ref="Y342:Y348" si="58">IFERROR(IF(X342="",0,CEILING((X342/$H342),1)*$H342),"")</f>
        <v>840</v>
      </c>
      <c r="Z342" s="36">
        <f>IFERROR(IF(Y342=0,"",ROUNDUP(Y342/H342,0)*0.02175),"")</f>
        <v>1.218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866.88</v>
      </c>
      <c r="BN342" s="64">
        <f t="shared" ref="BN342:BN348" si="60">IFERROR(Y342*I342/H342,"0")</f>
        <v>866.88</v>
      </c>
      <c r="BO342" s="64">
        <f t="shared" ref="BO342:BO348" si="61">IFERROR(1/J342*(X342/H342),"0")</f>
        <v>1.1666666666666665</v>
      </c>
      <c r="BP342" s="64">
        <f t="shared" ref="BP342:BP348" si="62">IFERROR(1/J342*(Y342/H342),"0")</f>
        <v>1.1666666666666665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69</v>
      </c>
      <c r="X343" s="567">
        <v>360</v>
      </c>
      <c r="Y343" s="568">
        <f t="shared" si="58"/>
        <v>360</v>
      </c>
      <c r="Z343" s="36">
        <f>IFERROR(IF(Y343=0,"",ROUNDUP(Y343/H343,0)*0.02175),"")</f>
        <v>0.52200000000000002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371.52000000000004</v>
      </c>
      <c r="BN343" s="64">
        <f t="shared" si="60"/>
        <v>371.52000000000004</v>
      </c>
      <c r="BO343" s="64">
        <f t="shared" si="61"/>
        <v>0.5</v>
      </c>
      <c r="BP343" s="64">
        <f t="shared" si="62"/>
        <v>0.5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69</v>
      </c>
      <c r="X345" s="567">
        <v>945</v>
      </c>
      <c r="Y345" s="568">
        <f t="shared" si="58"/>
        <v>945</v>
      </c>
      <c r="Z345" s="36">
        <f>IFERROR(IF(Y345=0,"",ROUNDUP(Y345/H345,0)*0.02175),"")</f>
        <v>1.37025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975.24</v>
      </c>
      <c r="BN345" s="64">
        <f t="shared" si="60"/>
        <v>975.24</v>
      </c>
      <c r="BO345" s="64">
        <f t="shared" si="61"/>
        <v>1.3125</v>
      </c>
      <c r="BP345" s="64">
        <f t="shared" si="62"/>
        <v>1.3125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1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71</v>
      </c>
      <c r="Q349" s="572"/>
      <c r="R349" s="572"/>
      <c r="S349" s="572"/>
      <c r="T349" s="572"/>
      <c r="U349" s="572"/>
      <c r="V349" s="57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143</v>
      </c>
      <c r="Y349" s="569">
        <f>IFERROR(Y342/H342,"0")+IFERROR(Y343/H343,"0")+IFERROR(Y344/H344,"0")+IFERROR(Y345/H345,"0")+IFERROR(Y346/H346,"0")+IFERROR(Y347/H347,"0")+IFERROR(Y348/H348,"0")</f>
        <v>143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3.1102499999999997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71</v>
      </c>
      <c r="Q350" s="572"/>
      <c r="R350" s="572"/>
      <c r="S350" s="572"/>
      <c r="T350" s="572"/>
      <c r="U350" s="572"/>
      <c r="V350" s="573"/>
      <c r="W350" s="37" t="s">
        <v>69</v>
      </c>
      <c r="X350" s="569">
        <f>IFERROR(SUM(X342:X348),"0")</f>
        <v>2145</v>
      </c>
      <c r="Y350" s="569">
        <f>IFERROR(SUM(Y342:Y348),"0")</f>
        <v>2145</v>
      </c>
      <c r="Z350" s="37"/>
      <c r="AA350" s="570"/>
      <c r="AB350" s="570"/>
      <c r="AC350" s="570"/>
    </row>
    <row r="351" spans="1:68" ht="14.25" customHeight="1" x14ac:dyDescent="0.25">
      <c r="A351" s="574" t="s">
        <v>134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69</v>
      </c>
      <c r="X352" s="567">
        <v>360</v>
      </c>
      <c r="Y352" s="568">
        <f>IFERROR(IF(X352="",0,CEILING((X352/$H352),1)*$H352),"")</f>
        <v>360</v>
      </c>
      <c r="Z352" s="36">
        <f>IFERROR(IF(Y352=0,"",ROUNDUP(Y352/H352,0)*0.02175),"")</f>
        <v>0.52200000000000002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371.52000000000004</v>
      </c>
      <c r="BN352" s="64">
        <f>IFERROR(Y352*I352/H352,"0")</f>
        <v>371.52000000000004</v>
      </c>
      <c r="BO352" s="64">
        <f>IFERROR(1/J352*(X352/H352),"0")</f>
        <v>0.5</v>
      </c>
      <c r="BP352" s="64">
        <f>IFERROR(1/J352*(Y352/H352),"0")</f>
        <v>0.5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71</v>
      </c>
      <c r="Q354" s="572"/>
      <c r="R354" s="572"/>
      <c r="S354" s="572"/>
      <c r="T354" s="572"/>
      <c r="U354" s="572"/>
      <c r="V354" s="573"/>
      <c r="W354" s="37" t="s">
        <v>72</v>
      </c>
      <c r="X354" s="569">
        <f>IFERROR(X352/H352,"0")+IFERROR(X353/H353,"0")</f>
        <v>24</v>
      </c>
      <c r="Y354" s="569">
        <f>IFERROR(Y352/H352,"0")+IFERROR(Y353/H353,"0")</f>
        <v>24</v>
      </c>
      <c r="Z354" s="569">
        <f>IFERROR(IF(Z352="",0,Z352),"0")+IFERROR(IF(Z353="",0,Z353),"0")</f>
        <v>0.52200000000000002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71</v>
      </c>
      <c r="Q355" s="572"/>
      <c r="R355" s="572"/>
      <c r="S355" s="572"/>
      <c r="T355" s="572"/>
      <c r="U355" s="572"/>
      <c r="V355" s="573"/>
      <c r="W355" s="37" t="s">
        <v>69</v>
      </c>
      <c r="X355" s="569">
        <f>IFERROR(SUM(X352:X353),"0")</f>
        <v>360</v>
      </c>
      <c r="Y355" s="569">
        <f>IFERROR(SUM(Y352:Y353),"0")</f>
        <v>360</v>
      </c>
      <c r="Z355" s="37"/>
      <c r="AA355" s="570"/>
      <c r="AB355" s="570"/>
      <c r="AC355" s="570"/>
    </row>
    <row r="356" spans="1:68" ht="14.25" customHeight="1" x14ac:dyDescent="0.25">
      <c r="A356" s="574" t="s">
        <v>73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6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71</v>
      </c>
      <c r="Q359" s="572"/>
      <c r="R359" s="572"/>
      <c r="S359" s="572"/>
      <c r="T359" s="572"/>
      <c r="U359" s="572"/>
      <c r="V359" s="57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71</v>
      </c>
      <c r="Q360" s="572"/>
      <c r="R360" s="572"/>
      <c r="S360" s="572"/>
      <c r="T360" s="572"/>
      <c r="U360" s="572"/>
      <c r="V360" s="57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74" t="s">
        <v>169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69</v>
      </c>
      <c r="X362" s="567">
        <v>144</v>
      </c>
      <c r="Y362" s="568">
        <f>IFERROR(IF(X362="",0,CEILING((X362/$H362),1)*$H362),"")</f>
        <v>144</v>
      </c>
      <c r="Z362" s="36">
        <f>IFERROR(IF(Y362=0,"",ROUNDUP(Y362/H362,0)*0.01898),"")</f>
        <v>0.30368000000000001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152.304</v>
      </c>
      <c r="BN362" s="64">
        <f>IFERROR(Y362*I362/H362,"0")</f>
        <v>152.304</v>
      </c>
      <c r="BO362" s="64">
        <f>IFERROR(1/J362*(X362/H362),"0")</f>
        <v>0.25</v>
      </c>
      <c r="BP362" s="64">
        <f>IFERROR(1/J362*(Y362/H362),"0")</f>
        <v>0.25</v>
      </c>
    </row>
    <row r="363" spans="1:68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71</v>
      </c>
      <c r="Q363" s="572"/>
      <c r="R363" s="572"/>
      <c r="S363" s="572"/>
      <c r="T363" s="572"/>
      <c r="U363" s="572"/>
      <c r="V363" s="573"/>
      <c r="W363" s="37" t="s">
        <v>72</v>
      </c>
      <c r="X363" s="569">
        <f>IFERROR(X362/H362,"0")</f>
        <v>16</v>
      </c>
      <c r="Y363" s="569">
        <f>IFERROR(Y362/H362,"0")</f>
        <v>16</v>
      </c>
      <c r="Z363" s="569">
        <f>IFERROR(IF(Z362="",0,Z362),"0")</f>
        <v>0.30368000000000001</v>
      </c>
      <c r="AA363" s="570"/>
      <c r="AB363" s="570"/>
      <c r="AC363" s="570"/>
    </row>
    <row r="364" spans="1:68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71</v>
      </c>
      <c r="Q364" s="572"/>
      <c r="R364" s="572"/>
      <c r="S364" s="572"/>
      <c r="T364" s="572"/>
      <c r="U364" s="572"/>
      <c r="V364" s="573"/>
      <c r="W364" s="37" t="s">
        <v>69</v>
      </c>
      <c r="X364" s="569">
        <f>IFERROR(SUM(X362:X362),"0")</f>
        <v>144</v>
      </c>
      <c r="Y364" s="569">
        <f>IFERROR(SUM(Y362:Y362),"0")</f>
        <v>144</v>
      </c>
      <c r="Z364" s="37"/>
      <c r="AA364" s="570"/>
      <c r="AB364" s="570"/>
      <c r="AC364" s="570"/>
    </row>
    <row r="365" spans="1:68" ht="16.5" customHeight="1" x14ac:dyDescent="0.25">
      <c r="A365" s="583" t="s">
        <v>575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customHeight="1" x14ac:dyDescent="0.25">
      <c r="A366" s="574" t="s">
        <v>102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69</v>
      </c>
      <c r="X368" s="567">
        <v>691.2</v>
      </c>
      <c r="Y368" s="568">
        <f>IFERROR(IF(X368="",0,CEILING((X368/$H368),1)*$H368),"")</f>
        <v>691.2</v>
      </c>
      <c r="Z368" s="36">
        <f>IFERROR(IF(Y368=0,"",ROUNDUP(Y368/H368,0)*0.01898),"")</f>
        <v>1.21472</v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719.04</v>
      </c>
      <c r="BN368" s="64">
        <f>IFERROR(Y368*I368/H368,"0")</f>
        <v>719.04</v>
      </c>
      <c r="BO368" s="64">
        <f>IFERROR(1/J368*(X368/H368),"0")</f>
        <v>1</v>
      </c>
      <c r="BP368" s="64">
        <f>IFERROR(1/J368*(Y368/H368),"0")</f>
        <v>1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6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71</v>
      </c>
      <c r="Q371" s="572"/>
      <c r="R371" s="572"/>
      <c r="S371" s="572"/>
      <c r="T371" s="572"/>
      <c r="U371" s="572"/>
      <c r="V371" s="573"/>
      <c r="W371" s="37" t="s">
        <v>72</v>
      </c>
      <c r="X371" s="569">
        <f>IFERROR(X367/H367,"0")+IFERROR(X368/H368,"0")+IFERROR(X369/H369,"0")+IFERROR(X370/H370,"0")</f>
        <v>64</v>
      </c>
      <c r="Y371" s="569">
        <f>IFERROR(Y367/H367,"0")+IFERROR(Y368/H368,"0")+IFERROR(Y369/H369,"0")+IFERROR(Y370/H370,"0")</f>
        <v>64</v>
      </c>
      <c r="Z371" s="569">
        <f>IFERROR(IF(Z367="",0,Z367),"0")+IFERROR(IF(Z368="",0,Z368),"0")+IFERROR(IF(Z369="",0,Z369),"0")+IFERROR(IF(Z370="",0,Z370),"0")</f>
        <v>1.21472</v>
      </c>
      <c r="AA371" s="570"/>
      <c r="AB371" s="570"/>
      <c r="AC371" s="570"/>
    </row>
    <row r="372" spans="1:68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71</v>
      </c>
      <c r="Q372" s="572"/>
      <c r="R372" s="572"/>
      <c r="S372" s="572"/>
      <c r="T372" s="572"/>
      <c r="U372" s="572"/>
      <c r="V372" s="573"/>
      <c r="W372" s="37" t="s">
        <v>69</v>
      </c>
      <c r="X372" s="569">
        <f>IFERROR(SUM(X367:X370),"0")</f>
        <v>691.2</v>
      </c>
      <c r="Y372" s="569">
        <f>IFERROR(SUM(Y367:Y370),"0")</f>
        <v>691.2</v>
      </c>
      <c r="Z372" s="37"/>
      <c r="AA372" s="570"/>
      <c r="AB372" s="570"/>
      <c r="AC372" s="570"/>
    </row>
    <row r="373" spans="1:68" ht="14.25" customHeight="1" x14ac:dyDescent="0.25">
      <c r="A373" s="574" t="s">
        <v>63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71</v>
      </c>
      <c r="Q375" s="572"/>
      <c r="R375" s="572"/>
      <c r="S375" s="572"/>
      <c r="T375" s="572"/>
      <c r="U375" s="572"/>
      <c r="V375" s="57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71</v>
      </c>
      <c r="Q376" s="572"/>
      <c r="R376" s="572"/>
      <c r="S376" s="572"/>
      <c r="T376" s="572"/>
      <c r="U376" s="572"/>
      <c r="V376" s="57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74" t="s">
        <v>73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69</v>
      </c>
      <c r="X378" s="567">
        <v>432</v>
      </c>
      <c r="Y378" s="568">
        <f>IFERROR(IF(X378="",0,CEILING((X378/$H378),1)*$H378),"")</f>
        <v>432</v>
      </c>
      <c r="Z378" s="36">
        <f>IFERROR(IF(Y378=0,"",ROUNDUP(Y378/H378,0)*0.01898),"")</f>
        <v>0.91104000000000007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456.91199999999998</v>
      </c>
      <c r="BN378" s="64">
        <f>IFERROR(Y378*I378/H378,"0")</f>
        <v>456.91199999999998</v>
      </c>
      <c r="BO378" s="64">
        <f>IFERROR(1/J378*(X378/H378),"0")</f>
        <v>0.75</v>
      </c>
      <c r="BP378" s="64">
        <f>IFERROR(1/J378*(Y378/H378),"0")</f>
        <v>0.75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69</v>
      </c>
      <c r="X379" s="567">
        <v>144</v>
      </c>
      <c r="Y379" s="568">
        <f>IFERROR(IF(X379="",0,CEILING((X379/$H379),1)*$H379),"")</f>
        <v>144</v>
      </c>
      <c r="Z379" s="36">
        <f>IFERROR(IF(Y379=0,"",ROUNDUP(Y379/H379,0)*0.00651),"")</f>
        <v>0.3906</v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159.84000000000003</v>
      </c>
      <c r="BN379" s="64">
        <f>IFERROR(Y379*I379/H379,"0")</f>
        <v>159.84000000000003</v>
      </c>
      <c r="BO379" s="64">
        <f>IFERROR(1/J379*(X379/H379),"0")</f>
        <v>0.32967032967032972</v>
      </c>
      <c r="BP379" s="64">
        <f>IFERROR(1/J379*(Y379/H379),"0")</f>
        <v>0.32967032967032972</v>
      </c>
    </row>
    <row r="380" spans="1:68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71</v>
      </c>
      <c r="Q380" s="572"/>
      <c r="R380" s="572"/>
      <c r="S380" s="572"/>
      <c r="T380" s="572"/>
      <c r="U380" s="572"/>
      <c r="V380" s="573"/>
      <c r="W380" s="37" t="s">
        <v>72</v>
      </c>
      <c r="X380" s="569">
        <f>IFERROR(X378/H378,"0")+IFERROR(X379/H379,"0")</f>
        <v>108</v>
      </c>
      <c r="Y380" s="569">
        <f>IFERROR(Y378/H378,"0")+IFERROR(Y379/H379,"0")</f>
        <v>108</v>
      </c>
      <c r="Z380" s="569">
        <f>IFERROR(IF(Z378="",0,Z378),"0")+IFERROR(IF(Z379="",0,Z379),"0")</f>
        <v>1.3016400000000001</v>
      </c>
      <c r="AA380" s="570"/>
      <c r="AB380" s="570"/>
      <c r="AC380" s="570"/>
    </row>
    <row r="381" spans="1:68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71</v>
      </c>
      <c r="Q381" s="572"/>
      <c r="R381" s="572"/>
      <c r="S381" s="572"/>
      <c r="T381" s="572"/>
      <c r="U381" s="572"/>
      <c r="V381" s="573"/>
      <c r="W381" s="37" t="s">
        <v>69</v>
      </c>
      <c r="X381" s="569">
        <f>IFERROR(SUM(X378:X379),"0")</f>
        <v>576</v>
      </c>
      <c r="Y381" s="569">
        <f>IFERROR(SUM(Y378:Y379),"0")</f>
        <v>576</v>
      </c>
      <c r="Z381" s="37"/>
      <c r="AA381" s="570"/>
      <c r="AB381" s="570"/>
      <c r="AC381" s="570"/>
    </row>
    <row r="382" spans="1:68" ht="14.25" customHeight="1" x14ac:dyDescent="0.25">
      <c r="A382" s="574" t="s">
        <v>169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71</v>
      </c>
      <c r="Q384" s="572"/>
      <c r="R384" s="572"/>
      <c r="S384" s="572"/>
      <c r="T384" s="572"/>
      <c r="U384" s="572"/>
      <c r="V384" s="57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71</v>
      </c>
      <c r="Q385" s="572"/>
      <c r="R385" s="572"/>
      <c r="S385" s="572"/>
      <c r="T385" s="572"/>
      <c r="U385" s="572"/>
      <c r="V385" s="57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596" t="s">
        <v>597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customHeight="1" x14ac:dyDescent="0.25">
      <c r="A387" s="583" t="s">
        <v>598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customHeight="1" x14ac:dyDescent="0.25">
      <c r="A388" s="574" t="s">
        <v>63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9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9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8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71</v>
      </c>
      <c r="Q399" s="572"/>
      <c r="R399" s="572"/>
      <c r="S399" s="572"/>
      <c r="T399" s="572"/>
      <c r="U399" s="572"/>
      <c r="V399" s="57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71</v>
      </c>
      <c r="Q400" s="572"/>
      <c r="R400" s="572"/>
      <c r="S400" s="572"/>
      <c r="T400" s="572"/>
      <c r="U400" s="572"/>
      <c r="V400" s="57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74" t="s">
        <v>73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71</v>
      </c>
      <c r="Q404" s="572"/>
      <c r="R404" s="572"/>
      <c r="S404" s="572"/>
      <c r="T404" s="572"/>
      <c r="U404" s="572"/>
      <c r="V404" s="57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71</v>
      </c>
      <c r="Q405" s="572"/>
      <c r="R405" s="572"/>
      <c r="S405" s="572"/>
      <c r="T405" s="572"/>
      <c r="U405" s="572"/>
      <c r="V405" s="57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583" t="s">
        <v>630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customHeight="1" x14ac:dyDescent="0.25">
      <c r="A407" s="574" t="s">
        <v>134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71</v>
      </c>
      <c r="Q410" s="572"/>
      <c r="R410" s="572"/>
      <c r="S410" s="572"/>
      <c r="T410" s="572"/>
      <c r="U410" s="572"/>
      <c r="V410" s="57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71</v>
      </c>
      <c r="Q411" s="572"/>
      <c r="R411" s="572"/>
      <c r="S411" s="572"/>
      <c r="T411" s="572"/>
      <c r="U411" s="572"/>
      <c r="V411" s="57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74" t="s">
        <v>63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71</v>
      </c>
      <c r="Q417" s="572"/>
      <c r="R417" s="572"/>
      <c r="S417" s="572"/>
      <c r="T417" s="572"/>
      <c r="U417" s="572"/>
      <c r="V417" s="57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71</v>
      </c>
      <c r="Q418" s="572"/>
      <c r="R418" s="572"/>
      <c r="S418" s="572"/>
      <c r="T418" s="572"/>
      <c r="U418" s="572"/>
      <c r="V418" s="57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583" t="s">
        <v>648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customHeight="1" x14ac:dyDescent="0.25">
      <c r="A420" s="574" t="s">
        <v>63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71</v>
      </c>
      <c r="Q422" s="572"/>
      <c r="R422" s="572"/>
      <c r="S422" s="572"/>
      <c r="T422" s="572"/>
      <c r="U422" s="572"/>
      <c r="V422" s="57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71</v>
      </c>
      <c r="Q423" s="572"/>
      <c r="R423" s="572"/>
      <c r="S423" s="572"/>
      <c r="T423" s="572"/>
      <c r="U423" s="572"/>
      <c r="V423" s="57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583" t="s">
        <v>652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customHeight="1" x14ac:dyDescent="0.25">
      <c r="A425" s="574" t="s">
        <v>63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71</v>
      </c>
      <c r="Q427" s="572"/>
      <c r="R427" s="572"/>
      <c r="S427" s="572"/>
      <c r="T427" s="572"/>
      <c r="U427" s="572"/>
      <c r="V427" s="57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71</v>
      </c>
      <c r="Q428" s="572"/>
      <c r="R428" s="572"/>
      <c r="S428" s="572"/>
      <c r="T428" s="572"/>
      <c r="U428" s="572"/>
      <c r="V428" s="57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596" t="s">
        <v>656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customHeight="1" x14ac:dyDescent="0.25">
      <c r="A430" s="583" t="s">
        <v>656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customHeight="1" x14ac:dyDescent="0.25">
      <c r="A431" s="574" t="s">
        <v>102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6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69</v>
      </c>
      <c r="X434" s="567">
        <v>506.88</v>
      </c>
      <c r="Y434" s="568">
        <f t="shared" si="69"/>
        <v>506.88</v>
      </c>
      <c r="Z434" s="36">
        <f t="shared" si="70"/>
        <v>1.1481600000000001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541.43999999999994</v>
      </c>
      <c r="BN434" s="64">
        <f t="shared" si="72"/>
        <v>541.43999999999994</v>
      </c>
      <c r="BO434" s="64">
        <f t="shared" si="73"/>
        <v>0.92307692307692313</v>
      </c>
      <c r="BP434" s="64">
        <f t="shared" si="74"/>
        <v>0.92307692307692313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20" t="s">
        <v>668</v>
      </c>
      <c r="Q435" s="581"/>
      <c r="R435" s="581"/>
      <c r="S435" s="581"/>
      <c r="T435" s="582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9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69</v>
      </c>
      <c r="X437" s="567">
        <v>506.88</v>
      </c>
      <c r="Y437" s="568">
        <f t="shared" si="69"/>
        <v>506.88</v>
      </c>
      <c r="Z437" s="36">
        <f t="shared" si="70"/>
        <v>1.1481600000000001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541.43999999999994</v>
      </c>
      <c r="BN437" s="64">
        <f t="shared" si="72"/>
        <v>541.43999999999994</v>
      </c>
      <c r="BO437" s="64">
        <f t="shared" si="73"/>
        <v>0.92307692307692313</v>
      </c>
      <c r="BP437" s="64">
        <f t="shared" si="74"/>
        <v>0.92307692307692313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01" t="s">
        <v>686</v>
      </c>
      <c r="Q442" s="581"/>
      <c r="R442" s="581"/>
      <c r="S442" s="581"/>
      <c r="T442" s="582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71</v>
      </c>
      <c r="Q447" s="572"/>
      <c r="R447" s="572"/>
      <c r="S447" s="572"/>
      <c r="T447" s="572"/>
      <c r="U447" s="572"/>
      <c r="V447" s="57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192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192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2.2963200000000001</v>
      </c>
      <c r="AA447" s="570"/>
      <c r="AB447" s="570"/>
      <c r="AC447" s="570"/>
    </row>
    <row r="448" spans="1:68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71</v>
      </c>
      <c r="Q448" s="572"/>
      <c r="R448" s="572"/>
      <c r="S448" s="572"/>
      <c r="T448" s="572"/>
      <c r="U448" s="572"/>
      <c r="V448" s="573"/>
      <c r="W448" s="37" t="s">
        <v>69</v>
      </c>
      <c r="X448" s="569">
        <f>IFERROR(SUM(X432:X446),"0")</f>
        <v>1013.76</v>
      </c>
      <c r="Y448" s="569">
        <f>IFERROR(SUM(Y432:Y446),"0")</f>
        <v>1013.76</v>
      </c>
      <c r="Z448" s="37"/>
      <c r="AA448" s="570"/>
      <c r="AB448" s="570"/>
      <c r="AC448" s="570"/>
    </row>
    <row r="449" spans="1:68" ht="14.25" customHeight="1" x14ac:dyDescent="0.25">
      <c r="A449" s="574" t="s">
        <v>134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71</v>
      </c>
      <c r="Q453" s="572"/>
      <c r="R453" s="572"/>
      <c r="S453" s="572"/>
      <c r="T453" s="572"/>
      <c r="U453" s="572"/>
      <c r="V453" s="573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71</v>
      </c>
      <c r="Q454" s="572"/>
      <c r="R454" s="572"/>
      <c r="S454" s="572"/>
      <c r="T454" s="572"/>
      <c r="U454" s="572"/>
      <c r="V454" s="573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74" t="s">
        <v>63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69</v>
      </c>
      <c r="X456" s="567">
        <v>337.92</v>
      </c>
      <c r="Y456" s="568">
        <f t="shared" ref="Y456:Y462" si="75">IFERROR(IF(X456="",0,CEILING((X456/$H456),1)*$H456),"")</f>
        <v>337.92</v>
      </c>
      <c r="Z456" s="36">
        <f>IFERROR(IF(Y456=0,"",ROUNDUP(Y456/H456,0)*0.01196),"")</f>
        <v>0.76544000000000001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360.96</v>
      </c>
      <c r="BN456" s="64">
        <f t="shared" ref="BN456:BN462" si="77">IFERROR(Y456*I456/H456,"0")</f>
        <v>360.96</v>
      </c>
      <c r="BO456" s="64">
        <f t="shared" ref="BO456:BO462" si="78">IFERROR(1/J456*(X456/H456),"0")</f>
        <v>0.61538461538461542</v>
      </c>
      <c r="BP456" s="64">
        <f t="shared" ref="BP456:BP462" si="79">IFERROR(1/J456*(Y456/H456),"0")</f>
        <v>0.61538461538461542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69</v>
      </c>
      <c r="X457" s="567">
        <v>337.92</v>
      </c>
      <c r="Y457" s="568">
        <f t="shared" si="75"/>
        <v>337.92</v>
      </c>
      <c r="Z457" s="36">
        <f>IFERROR(IF(Y457=0,"",ROUNDUP(Y457/H457,0)*0.01196),"")</f>
        <v>0.76544000000000001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360.96</v>
      </c>
      <c r="BN457" s="64">
        <f t="shared" si="77"/>
        <v>360.96</v>
      </c>
      <c r="BO457" s="64">
        <f t="shared" si="78"/>
        <v>0.61538461538461542</v>
      </c>
      <c r="BP457" s="64">
        <f t="shared" si="79"/>
        <v>0.61538461538461542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69</v>
      </c>
      <c r="X458" s="567">
        <v>168.96</v>
      </c>
      <c r="Y458" s="568">
        <f t="shared" si="75"/>
        <v>168.96</v>
      </c>
      <c r="Z458" s="36">
        <f>IFERROR(IF(Y458=0,"",ROUNDUP(Y458/H458,0)*0.01196),"")</f>
        <v>0.38272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180.48</v>
      </c>
      <c r="BN458" s="64">
        <f t="shared" si="77"/>
        <v>180.48</v>
      </c>
      <c r="BO458" s="64">
        <f t="shared" si="78"/>
        <v>0.30769230769230771</v>
      </c>
      <c r="BP458" s="64">
        <f t="shared" si="79"/>
        <v>0.30769230769230771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6">
        <v>4680115882072</v>
      </c>
      <c r="E459" s="577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6">
        <v>4680115882072</v>
      </c>
      <c r="E460" s="577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6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71</v>
      </c>
      <c r="Q463" s="572"/>
      <c r="R463" s="572"/>
      <c r="S463" s="572"/>
      <c r="T463" s="572"/>
      <c r="U463" s="572"/>
      <c r="V463" s="57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160</v>
      </c>
      <c r="Y463" s="569">
        <f>IFERROR(Y456/H456,"0")+IFERROR(Y457/H457,"0")+IFERROR(Y458/H458,"0")+IFERROR(Y459/H459,"0")+IFERROR(Y460/H460,"0")+IFERROR(Y461/H461,"0")+IFERROR(Y462/H462,"0")</f>
        <v>160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1.9136</v>
      </c>
      <c r="AA463" s="570"/>
      <c r="AB463" s="570"/>
      <c r="AC463" s="570"/>
    </row>
    <row r="464" spans="1:68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71</v>
      </c>
      <c r="Q464" s="572"/>
      <c r="R464" s="572"/>
      <c r="S464" s="572"/>
      <c r="T464" s="572"/>
      <c r="U464" s="572"/>
      <c r="V464" s="573"/>
      <c r="W464" s="37" t="s">
        <v>69</v>
      </c>
      <c r="X464" s="569">
        <f>IFERROR(SUM(X456:X462),"0")</f>
        <v>844.80000000000007</v>
      </c>
      <c r="Y464" s="569">
        <f>IFERROR(SUM(Y456:Y462),"0")</f>
        <v>844.80000000000007</v>
      </c>
      <c r="Z464" s="37"/>
      <c r="AA464" s="570"/>
      <c r="AB464" s="570"/>
      <c r="AC464" s="570"/>
    </row>
    <row r="465" spans="1:68" ht="14.25" customHeight="1" x14ac:dyDescent="0.25">
      <c r="A465" s="574" t="s">
        <v>73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71</v>
      </c>
      <c r="Q469" s="572"/>
      <c r="R469" s="572"/>
      <c r="S469" s="572"/>
      <c r="T469" s="572"/>
      <c r="U469" s="572"/>
      <c r="V469" s="57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71</v>
      </c>
      <c r="Q470" s="572"/>
      <c r="R470" s="572"/>
      <c r="S470" s="572"/>
      <c r="T470" s="572"/>
      <c r="U470" s="572"/>
      <c r="V470" s="57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596" t="s">
        <v>726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customHeight="1" x14ac:dyDescent="0.25">
      <c r="A472" s="583" t="s">
        <v>726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customHeight="1" x14ac:dyDescent="0.25">
      <c r="A473" s="574" t="s">
        <v>102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77" t="s">
        <v>729</v>
      </c>
      <c r="Q474" s="581"/>
      <c r="R474" s="581"/>
      <c r="S474" s="581"/>
      <c r="T474" s="582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73" t="s">
        <v>733</v>
      </c>
      <c r="Q475" s="581"/>
      <c r="R475" s="581"/>
      <c r="S475" s="581"/>
      <c r="T475" s="582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3" t="s">
        <v>737</v>
      </c>
      <c r="Q476" s="581"/>
      <c r="R476" s="581"/>
      <c r="S476" s="581"/>
      <c r="T476" s="582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36" t="s">
        <v>741</v>
      </c>
      <c r="Q477" s="581"/>
      <c r="R477" s="581"/>
      <c r="S477" s="581"/>
      <c r="T477" s="582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71</v>
      </c>
      <c r="Q478" s="572"/>
      <c r="R478" s="572"/>
      <c r="S478" s="572"/>
      <c r="T478" s="572"/>
      <c r="U478" s="572"/>
      <c r="V478" s="57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71</v>
      </c>
      <c r="Q479" s="572"/>
      <c r="R479" s="572"/>
      <c r="S479" s="572"/>
      <c r="T479" s="572"/>
      <c r="U479" s="572"/>
      <c r="V479" s="57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74" t="s">
        <v>134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815" t="s">
        <v>744</v>
      </c>
      <c r="Q481" s="581"/>
      <c r="R481" s="581"/>
      <c r="S481" s="581"/>
      <c r="T481" s="582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76" t="s">
        <v>747</v>
      </c>
      <c r="Q482" s="581"/>
      <c r="R482" s="581"/>
      <c r="S482" s="581"/>
      <c r="T482" s="582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21" t="s">
        <v>751</v>
      </c>
      <c r="Q483" s="581"/>
      <c r="R483" s="581"/>
      <c r="S483" s="581"/>
      <c r="T483" s="582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606" t="s">
        <v>754</v>
      </c>
      <c r="Q484" s="581"/>
      <c r="R484" s="581"/>
      <c r="S484" s="581"/>
      <c r="T484" s="582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71</v>
      </c>
      <c r="Q485" s="572"/>
      <c r="R485" s="572"/>
      <c r="S485" s="572"/>
      <c r="T485" s="572"/>
      <c r="U485" s="572"/>
      <c r="V485" s="57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71</v>
      </c>
      <c r="Q486" s="572"/>
      <c r="R486" s="572"/>
      <c r="S486" s="572"/>
      <c r="T486" s="572"/>
      <c r="U486" s="572"/>
      <c r="V486" s="57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74" t="s">
        <v>63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19" t="s">
        <v>758</v>
      </c>
      <c r="Q488" s="581"/>
      <c r="R488" s="581"/>
      <c r="S488" s="581"/>
      <c r="T488" s="582"/>
      <c r="U488" s="34"/>
      <c r="V488" s="34"/>
      <c r="W488" s="35" t="s">
        <v>69</v>
      </c>
      <c r="X488" s="567">
        <v>50.4</v>
      </c>
      <c r="Y488" s="568">
        <f>IFERROR(IF(X488="",0,CEILING((X488/$H488),1)*$H488),"")</f>
        <v>50.400000000000006</v>
      </c>
      <c r="Z488" s="36">
        <f>IFERROR(IF(Y488=0,"",ROUNDUP(Y488/H488,0)*0.00902),"")</f>
        <v>0.10824</v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53.639999999999993</v>
      </c>
      <c r="BN488" s="64">
        <f>IFERROR(Y488*I488/H488,"0")</f>
        <v>53.64</v>
      </c>
      <c r="BO488" s="64">
        <f>IFERROR(1/J488*(X488/H488),"0")</f>
        <v>9.0909090909090912E-2</v>
      </c>
      <c r="BP488" s="64">
        <f>IFERROR(1/J488*(Y488/H488),"0")</f>
        <v>9.0909090909090912E-2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1" t="s">
        <v>762</v>
      </c>
      <c r="Q489" s="581"/>
      <c r="R489" s="581"/>
      <c r="S489" s="581"/>
      <c r="T489" s="582"/>
      <c r="U489" s="34"/>
      <c r="V489" s="34"/>
      <c r="W489" s="35" t="s">
        <v>69</v>
      </c>
      <c r="X489" s="567">
        <v>50.4</v>
      </c>
      <c r="Y489" s="568">
        <f>IFERROR(IF(X489="",0,CEILING((X489/$H489),1)*$H489),"")</f>
        <v>50.400000000000006</v>
      </c>
      <c r="Z489" s="36">
        <f>IFERROR(IF(Y489=0,"",ROUNDUP(Y489/H489,0)*0.00902),"")</f>
        <v>0.10824</v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53.639999999999993</v>
      </c>
      <c r="BN489" s="64">
        <f>IFERROR(Y489*I489/H489,"0")</f>
        <v>53.64</v>
      </c>
      <c r="BO489" s="64">
        <f>IFERROR(1/J489*(X489/H489),"0")</f>
        <v>9.0909090909090912E-2</v>
      </c>
      <c r="BP489" s="64">
        <f>IFERROR(1/J489*(Y489/H489),"0")</f>
        <v>9.0909090909090912E-2</v>
      </c>
    </row>
    <row r="490" spans="1:68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71</v>
      </c>
      <c r="Q490" s="572"/>
      <c r="R490" s="572"/>
      <c r="S490" s="572"/>
      <c r="T490" s="572"/>
      <c r="U490" s="572"/>
      <c r="V490" s="573"/>
      <c r="W490" s="37" t="s">
        <v>72</v>
      </c>
      <c r="X490" s="569">
        <f>IFERROR(X488/H488,"0")+IFERROR(X489/H489,"0")</f>
        <v>24</v>
      </c>
      <c r="Y490" s="569">
        <f>IFERROR(Y488/H488,"0")+IFERROR(Y489/H489,"0")</f>
        <v>24</v>
      </c>
      <c r="Z490" s="569">
        <f>IFERROR(IF(Z488="",0,Z488),"0")+IFERROR(IF(Z489="",0,Z489),"0")</f>
        <v>0.21648000000000001</v>
      </c>
      <c r="AA490" s="570"/>
      <c r="AB490" s="570"/>
      <c r="AC490" s="570"/>
    </row>
    <row r="491" spans="1:68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71</v>
      </c>
      <c r="Q491" s="572"/>
      <c r="R491" s="572"/>
      <c r="S491" s="572"/>
      <c r="T491" s="572"/>
      <c r="U491" s="572"/>
      <c r="V491" s="573"/>
      <c r="W491" s="37" t="s">
        <v>69</v>
      </c>
      <c r="X491" s="569">
        <f>IFERROR(SUM(X488:X489),"0")</f>
        <v>100.8</v>
      </c>
      <c r="Y491" s="569">
        <f>IFERROR(SUM(Y488:Y489),"0")</f>
        <v>100.80000000000001</v>
      </c>
      <c r="Z491" s="37"/>
      <c r="AA491" s="570"/>
      <c r="AB491" s="570"/>
      <c r="AC491" s="570"/>
    </row>
    <row r="492" spans="1:68" ht="14.25" customHeight="1" x14ac:dyDescent="0.25">
      <c r="A492" s="574" t="s">
        <v>73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802" t="s">
        <v>766</v>
      </c>
      <c r="Q493" s="581"/>
      <c r="R493" s="581"/>
      <c r="S493" s="581"/>
      <c r="T493" s="582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813" t="s">
        <v>770</v>
      </c>
      <c r="Q494" s="581"/>
      <c r="R494" s="581"/>
      <c r="S494" s="581"/>
      <c r="T494" s="582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71</v>
      </c>
      <c r="Q495" s="572"/>
      <c r="R495" s="572"/>
      <c r="S495" s="572"/>
      <c r="T495" s="572"/>
      <c r="U495" s="572"/>
      <c r="V495" s="57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71</v>
      </c>
      <c r="Q496" s="572"/>
      <c r="R496" s="572"/>
      <c r="S496" s="572"/>
      <c r="T496" s="572"/>
      <c r="U496" s="572"/>
      <c r="V496" s="57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74" t="s">
        <v>169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05" t="s">
        <v>773</v>
      </c>
      <c r="Q498" s="581"/>
      <c r="R498" s="581"/>
      <c r="S498" s="581"/>
      <c r="T498" s="582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612" t="s">
        <v>777</v>
      </c>
      <c r="Q499" s="581"/>
      <c r="R499" s="581"/>
      <c r="S499" s="581"/>
      <c r="T499" s="582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71</v>
      </c>
      <c r="Q500" s="572"/>
      <c r="R500" s="572"/>
      <c r="S500" s="572"/>
      <c r="T500" s="572"/>
      <c r="U500" s="572"/>
      <c r="V500" s="57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71</v>
      </c>
      <c r="Q501" s="572"/>
      <c r="R501" s="572"/>
      <c r="S501" s="572"/>
      <c r="T501" s="572"/>
      <c r="U501" s="572"/>
      <c r="V501" s="57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583" t="s">
        <v>779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customHeight="1" x14ac:dyDescent="0.25">
      <c r="A503" s="574" t="s">
        <v>134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33" t="s">
        <v>782</v>
      </c>
      <c r="Q504" s="581"/>
      <c r="R504" s="581"/>
      <c r="S504" s="581"/>
      <c r="T504" s="582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71</v>
      </c>
      <c r="Q505" s="572"/>
      <c r="R505" s="572"/>
      <c r="S505" s="572"/>
      <c r="T505" s="572"/>
      <c r="U505" s="572"/>
      <c r="V505" s="57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71</v>
      </c>
      <c r="Q506" s="572"/>
      <c r="R506" s="572"/>
      <c r="S506" s="572"/>
      <c r="T506" s="572"/>
      <c r="U506" s="572"/>
      <c r="V506" s="57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90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59"/>
      <c r="P507" s="731" t="s">
        <v>784</v>
      </c>
      <c r="Q507" s="732"/>
      <c r="R507" s="732"/>
      <c r="S507" s="732"/>
      <c r="T507" s="732"/>
      <c r="U507" s="732"/>
      <c r="V507" s="599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16082.159999999998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16082.16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59"/>
      <c r="P508" s="731" t="s">
        <v>785</v>
      </c>
      <c r="Q508" s="732"/>
      <c r="R508" s="732"/>
      <c r="S508" s="732"/>
      <c r="T508" s="732"/>
      <c r="U508" s="732"/>
      <c r="V508" s="599"/>
      <c r="W508" s="37" t="s">
        <v>69</v>
      </c>
      <c r="X508" s="569">
        <f>IFERROR(SUM(BM22:BM504),"0")</f>
        <v>16913.964</v>
      </c>
      <c r="Y508" s="569">
        <f>IFERROR(SUM(BN22:BN504),"0")</f>
        <v>16913.964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59"/>
      <c r="P509" s="731" t="s">
        <v>786</v>
      </c>
      <c r="Q509" s="732"/>
      <c r="R509" s="732"/>
      <c r="S509" s="732"/>
      <c r="T509" s="732"/>
      <c r="U509" s="732"/>
      <c r="V509" s="599"/>
      <c r="W509" s="37" t="s">
        <v>787</v>
      </c>
      <c r="X509" s="38">
        <f>ROUNDUP(SUM(BO22:BO504),0)</f>
        <v>27</v>
      </c>
      <c r="Y509" s="38">
        <f>ROUNDUP(SUM(BP22:BP504),0)</f>
        <v>27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59"/>
      <c r="P510" s="731" t="s">
        <v>788</v>
      </c>
      <c r="Q510" s="732"/>
      <c r="R510" s="732"/>
      <c r="S510" s="732"/>
      <c r="T510" s="732"/>
      <c r="U510" s="732"/>
      <c r="V510" s="599"/>
      <c r="W510" s="37" t="s">
        <v>69</v>
      </c>
      <c r="X510" s="569">
        <f>GrossWeightTotal+PalletQtyTotal*25</f>
        <v>17588.964</v>
      </c>
      <c r="Y510" s="569">
        <f>GrossWeightTotalR+PalletQtyTotalR*25</f>
        <v>17588.964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59"/>
      <c r="P511" s="731" t="s">
        <v>789</v>
      </c>
      <c r="Q511" s="732"/>
      <c r="R511" s="732"/>
      <c r="S511" s="732"/>
      <c r="T511" s="732"/>
      <c r="U511" s="732"/>
      <c r="V511" s="599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2521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2521</v>
      </c>
      <c r="Z511" s="37"/>
      <c r="AA511" s="570"/>
      <c r="AB511" s="570"/>
      <c r="AC511" s="570"/>
    </row>
    <row r="512" spans="1:68" ht="14.25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59"/>
      <c r="P512" s="731" t="s">
        <v>790</v>
      </c>
      <c r="Q512" s="732"/>
      <c r="R512" s="732"/>
      <c r="S512" s="732"/>
      <c r="T512" s="732"/>
      <c r="U512" s="732"/>
      <c r="V512" s="599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31.832450000000001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603" t="s">
        <v>100</v>
      </c>
      <c r="D514" s="661"/>
      <c r="E514" s="661"/>
      <c r="F514" s="661"/>
      <c r="G514" s="661"/>
      <c r="H514" s="608"/>
      <c r="I514" s="603" t="s">
        <v>253</v>
      </c>
      <c r="J514" s="661"/>
      <c r="K514" s="661"/>
      <c r="L514" s="661"/>
      <c r="M514" s="661"/>
      <c r="N514" s="661"/>
      <c r="O514" s="661"/>
      <c r="P514" s="661"/>
      <c r="Q514" s="661"/>
      <c r="R514" s="661"/>
      <c r="S514" s="608"/>
      <c r="T514" s="603" t="s">
        <v>540</v>
      </c>
      <c r="U514" s="608"/>
      <c r="V514" s="603" t="s">
        <v>597</v>
      </c>
      <c r="W514" s="661"/>
      <c r="X514" s="661"/>
      <c r="Y514" s="608"/>
      <c r="Z514" s="564" t="s">
        <v>656</v>
      </c>
      <c r="AA514" s="603" t="s">
        <v>726</v>
      </c>
      <c r="AB514" s="608"/>
      <c r="AC514" s="52"/>
      <c r="AF514" s="565"/>
    </row>
    <row r="515" spans="1:32" ht="14.25" customHeight="1" thickTop="1" x14ac:dyDescent="0.2">
      <c r="A515" s="729" t="s">
        <v>793</v>
      </c>
      <c r="B515" s="603" t="s">
        <v>62</v>
      </c>
      <c r="C515" s="603" t="s">
        <v>101</v>
      </c>
      <c r="D515" s="603" t="s">
        <v>116</v>
      </c>
      <c r="E515" s="603" t="s">
        <v>176</v>
      </c>
      <c r="F515" s="603" t="s">
        <v>199</v>
      </c>
      <c r="G515" s="603" t="s">
        <v>232</v>
      </c>
      <c r="H515" s="603" t="s">
        <v>100</v>
      </c>
      <c r="I515" s="603" t="s">
        <v>254</v>
      </c>
      <c r="J515" s="603" t="s">
        <v>294</v>
      </c>
      <c r="K515" s="603" t="s">
        <v>355</v>
      </c>
      <c r="L515" s="603" t="s">
        <v>397</v>
      </c>
      <c r="M515" s="603" t="s">
        <v>413</v>
      </c>
      <c r="N515" s="565"/>
      <c r="O515" s="603" t="s">
        <v>426</v>
      </c>
      <c r="P515" s="603" t="s">
        <v>436</v>
      </c>
      <c r="Q515" s="603" t="s">
        <v>443</v>
      </c>
      <c r="R515" s="603" t="s">
        <v>448</v>
      </c>
      <c r="S515" s="603" t="s">
        <v>530</v>
      </c>
      <c r="T515" s="603" t="s">
        <v>541</v>
      </c>
      <c r="U515" s="603" t="s">
        <v>575</v>
      </c>
      <c r="V515" s="603" t="s">
        <v>598</v>
      </c>
      <c r="W515" s="603" t="s">
        <v>630</v>
      </c>
      <c r="X515" s="603" t="s">
        <v>648</v>
      </c>
      <c r="Y515" s="603" t="s">
        <v>652</v>
      </c>
      <c r="Z515" s="603" t="s">
        <v>656</v>
      </c>
      <c r="AA515" s="603" t="s">
        <v>726</v>
      </c>
      <c r="AB515" s="603" t="s">
        <v>779</v>
      </c>
      <c r="AC515" s="52"/>
      <c r="AF515" s="565"/>
    </row>
    <row r="516" spans="1:32" ht="13.5" customHeight="1" thickBot="1" x14ac:dyDescent="0.25">
      <c r="A516" s="730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1036.8000000000002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2131.2000000000003</v>
      </c>
      <c r="E517" s="46">
        <f>IFERROR(Y89*1,"0")+IFERROR(Y90*1,"0")+IFERROR(Y91*1,"0")+IFERROR(Y95*1,"0")+IFERROR(Y96*1,"0")+IFERROR(Y97*1,"0")+IFERROR(Y98*1,"0")+IFERROR(Y99*1,"0")+IFERROR(Y100*1,"0")</f>
        <v>1090.8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1555.2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1222.2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1869.6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518.4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652.79999999999995</v>
      </c>
      <c r="S517" s="46">
        <f>IFERROR(Y334*1,"0")+IFERROR(Y335*1,"0")+IFERROR(Y336*1,"0")</f>
        <v>129.6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2649</v>
      </c>
      <c r="U517" s="46">
        <f>IFERROR(Y367*1,"0")+IFERROR(Y368*1,"0")+IFERROR(Y369*1,"0")+IFERROR(Y370*1,"0")+IFERROR(Y374*1,"0")+IFERROR(Y378*1,"0")+IFERROR(Y379*1,"0")+IFERROR(Y383*1,"0")</f>
        <v>1267.2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1858.5600000000002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100.80000000000001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79:T79"/>
    <mergeCell ref="P244:T24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2025-07-10T07:22:35Z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