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B790B63-1016-4460-9C37-6199D736C5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P494" i="1" s="1"/>
  <c r="BO493" i="1"/>
  <c r="BM493" i="1"/>
  <c r="Y493" i="1"/>
  <c r="Y495" i="1" s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BP482" i="1" s="1"/>
  <c r="BO481" i="1"/>
  <c r="BM481" i="1"/>
  <c r="Y481" i="1"/>
  <c r="Y485" i="1" s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Y469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Z456" i="1"/>
  <c r="Y456" i="1"/>
  <c r="Y463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Y453" i="1" s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Z517" i="1" s="1"/>
  <c r="P432" i="1"/>
  <c r="X428" i="1"/>
  <c r="Y427" i="1"/>
  <c r="X427" i="1"/>
  <c r="BP426" i="1"/>
  <c r="BO426" i="1"/>
  <c r="BN426" i="1"/>
  <c r="BM426" i="1"/>
  <c r="Z426" i="1"/>
  <c r="Z427" i="1" s="1"/>
  <c r="Y426" i="1"/>
  <c r="Y517" i="1" s="1"/>
  <c r="P426" i="1"/>
  <c r="X423" i="1"/>
  <c r="Y422" i="1"/>
  <c r="X422" i="1"/>
  <c r="BP421" i="1"/>
  <c r="BO421" i="1"/>
  <c r="BN421" i="1"/>
  <c r="BM421" i="1"/>
  <c r="Z421" i="1"/>
  <c r="Z422" i="1" s="1"/>
  <c r="Y421" i="1"/>
  <c r="X517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N402" i="1"/>
  <c r="BM402" i="1"/>
  <c r="Z402" i="1"/>
  <c r="Z404" i="1" s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V517" i="1" s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Y381" i="1" s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1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Y360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7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7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51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O517" i="1" s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N240" i="1"/>
  <c r="BM240" i="1"/>
  <c r="Z240" i="1"/>
  <c r="Y240" i="1"/>
  <c r="BP240" i="1" s="1"/>
  <c r="BP239" i="1"/>
  <c r="BO239" i="1"/>
  <c r="BN239" i="1"/>
  <c r="BM239" i="1"/>
  <c r="Z239" i="1"/>
  <c r="Y239" i="1"/>
  <c r="Y245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Y227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Z163" i="1"/>
  <c r="Y163" i="1"/>
  <c r="BP163" i="1" s="1"/>
  <c r="P163" i="1"/>
  <c r="BO162" i="1"/>
  <c r="BM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7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7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BN161" i="1"/>
  <c r="BN163" i="1"/>
  <c r="Y167" i="1"/>
  <c r="BP171" i="1"/>
  <c r="BN171" i="1"/>
  <c r="Z171" i="1"/>
  <c r="Z173" i="1" s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7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17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BP165" i="1"/>
  <c r="BN165" i="1"/>
  <c r="Z165" i="1"/>
  <c r="Y173" i="1"/>
  <c r="Y184" i="1"/>
  <c r="Y188" i="1"/>
  <c r="Y200" i="1"/>
  <c r="Y212" i="1"/>
  <c r="Y216" i="1"/>
  <c r="Y233" i="1"/>
  <c r="BP242" i="1"/>
  <c r="BN242" i="1"/>
  <c r="Z242" i="1"/>
  <c r="Z245" i="1" s="1"/>
  <c r="BP251" i="1"/>
  <c r="BN251" i="1"/>
  <c r="Z251" i="1"/>
  <c r="BP260" i="1"/>
  <c r="BN260" i="1"/>
  <c r="Z260" i="1"/>
  <c r="J517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17" i="1"/>
  <c r="Z221" i="1"/>
  <c r="Z227" i="1" s="1"/>
  <c r="BN221" i="1"/>
  <c r="Z223" i="1"/>
  <c r="BN223" i="1"/>
  <c r="Z225" i="1"/>
  <c r="BN225" i="1"/>
  <c r="Y228" i="1"/>
  <c r="Z231" i="1"/>
  <c r="Z232" i="1" s="1"/>
  <c r="BN231" i="1"/>
  <c r="BP244" i="1"/>
  <c r="BN244" i="1"/>
  <c r="Z244" i="1"/>
  <c r="Y246" i="1"/>
  <c r="L517" i="1"/>
  <c r="Y254" i="1"/>
  <c r="BP249" i="1"/>
  <c r="BN249" i="1"/>
  <c r="Z249" i="1"/>
  <c r="Z254" i="1" s="1"/>
  <c r="BP253" i="1"/>
  <c r="BN253" i="1"/>
  <c r="Z253" i="1"/>
  <c r="Y255" i="1"/>
  <c r="M517" i="1"/>
  <c r="Y262" i="1"/>
  <c r="BP258" i="1"/>
  <c r="BN258" i="1"/>
  <c r="Z258" i="1"/>
  <c r="BP261" i="1"/>
  <c r="BN261" i="1"/>
  <c r="Z261" i="1"/>
  <c r="Y263" i="1"/>
  <c r="Z266" i="1"/>
  <c r="BN266" i="1"/>
  <c r="BP266" i="1"/>
  <c r="Z268" i="1"/>
  <c r="BN268" i="1"/>
  <c r="Y269" i="1"/>
  <c r="Z273" i="1"/>
  <c r="Z274" i="1" s="1"/>
  <c r="BN273" i="1"/>
  <c r="BP273" i="1"/>
  <c r="Y274" i="1"/>
  <c r="Z277" i="1"/>
  <c r="Z278" i="1" s="1"/>
  <c r="BN277" i="1"/>
  <c r="BP277" i="1"/>
  <c r="Y278" i="1"/>
  <c r="Z282" i="1"/>
  <c r="Z283" i="1" s="1"/>
  <c r="BN282" i="1"/>
  <c r="BP282" i="1"/>
  <c r="Y283" i="1"/>
  <c r="Z287" i="1"/>
  <c r="BN287" i="1"/>
  <c r="BP287" i="1"/>
  <c r="Z289" i="1"/>
  <c r="BN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Z358" i="1"/>
  <c r="Z359" i="1" s="1"/>
  <c r="BN358" i="1"/>
  <c r="BP358" i="1"/>
  <c r="Z362" i="1"/>
  <c r="Z363" i="1" s="1"/>
  <c r="BN362" i="1"/>
  <c r="BP362" i="1"/>
  <c r="Y363" i="1"/>
  <c r="Z367" i="1"/>
  <c r="BN367" i="1"/>
  <c r="BP367" i="1"/>
  <c r="Z369" i="1"/>
  <c r="BN369" i="1"/>
  <c r="Y372" i="1"/>
  <c r="Z379" i="1"/>
  <c r="Z380" i="1" s="1"/>
  <c r="BN379" i="1"/>
  <c r="BP379" i="1"/>
  <c r="Z383" i="1"/>
  <c r="Z384" i="1" s="1"/>
  <c r="BN383" i="1"/>
  <c r="BP383" i="1"/>
  <c r="Y384" i="1"/>
  <c r="Z389" i="1"/>
  <c r="Z399" i="1" s="1"/>
  <c r="BN389" i="1"/>
  <c r="BP389" i="1"/>
  <c r="Z391" i="1"/>
  <c r="BN391" i="1"/>
  <c r="Z393" i="1"/>
  <c r="BN393" i="1"/>
  <c r="Z395" i="1"/>
  <c r="BN395" i="1"/>
  <c r="Z397" i="1"/>
  <c r="BN397" i="1"/>
  <c r="Y400" i="1"/>
  <c r="Y405" i="1"/>
  <c r="BP402" i="1"/>
  <c r="W517" i="1"/>
  <c r="Y270" i="1"/>
  <c r="Y275" i="1"/>
  <c r="Y284" i="1"/>
  <c r="Y293" i="1"/>
  <c r="Y338" i="1"/>
  <c r="Y350" i="1"/>
  <c r="Y371" i="1"/>
  <c r="Y399" i="1"/>
  <c r="BP409" i="1"/>
  <c r="BN409" i="1"/>
  <c r="Z409" i="1"/>
  <c r="Z410" i="1" s="1"/>
  <c r="Y411" i="1"/>
  <c r="Y417" i="1"/>
  <c r="Y418" i="1"/>
  <c r="BP413" i="1"/>
  <c r="BN413" i="1"/>
  <c r="Z413" i="1"/>
  <c r="Y410" i="1"/>
  <c r="Z415" i="1"/>
  <c r="BN415" i="1"/>
  <c r="Y423" i="1"/>
  <c r="Y428" i="1"/>
  <c r="Z433" i="1"/>
  <c r="Z447" i="1" s="1"/>
  <c r="BN433" i="1"/>
  <c r="Z436" i="1"/>
  <c r="BN436" i="1"/>
  <c r="Z438" i="1"/>
  <c r="BN438" i="1"/>
  <c r="Z440" i="1"/>
  <c r="BN440" i="1"/>
  <c r="Z443" i="1"/>
  <c r="BN443" i="1"/>
  <c r="Z445" i="1"/>
  <c r="BN445" i="1"/>
  <c r="Y448" i="1"/>
  <c r="Z451" i="1"/>
  <c r="Z453" i="1" s="1"/>
  <c r="BN451" i="1"/>
  <c r="BP451" i="1"/>
  <c r="Z457" i="1"/>
  <c r="Z463" i="1" s="1"/>
  <c r="BN457" i="1"/>
  <c r="Z459" i="1"/>
  <c r="BN459" i="1"/>
  <c r="Z461" i="1"/>
  <c r="BN461" i="1"/>
  <c r="Y464" i="1"/>
  <c r="Z467" i="1"/>
  <c r="Z469" i="1" s="1"/>
  <c r="BN467" i="1"/>
  <c r="Y470" i="1"/>
  <c r="Y486" i="1"/>
  <c r="Y496" i="1"/>
  <c r="Y500" i="1"/>
  <c r="Y506" i="1"/>
  <c r="AA517" i="1"/>
  <c r="Y447" i="1"/>
  <c r="BN456" i="1"/>
  <c r="BP456" i="1"/>
  <c r="Z458" i="1"/>
  <c r="BN458" i="1"/>
  <c r="Z468" i="1"/>
  <c r="BN468" i="1"/>
  <c r="Z481" i="1"/>
  <c r="BN481" i="1"/>
  <c r="BP481" i="1"/>
  <c r="Z482" i="1"/>
  <c r="BN482" i="1"/>
  <c r="Z483" i="1"/>
  <c r="BN483" i="1"/>
  <c r="Z484" i="1"/>
  <c r="BN484" i="1"/>
  <c r="Z493" i="1"/>
  <c r="BN493" i="1"/>
  <c r="BP493" i="1"/>
  <c r="Z494" i="1"/>
  <c r="BN494" i="1"/>
  <c r="Z504" i="1"/>
  <c r="Z505" i="1" s="1"/>
  <c r="BN504" i="1"/>
  <c r="BP504" i="1"/>
  <c r="Y505" i="1"/>
  <c r="Z495" i="1" l="1"/>
  <c r="Y509" i="1"/>
  <c r="Y507" i="1"/>
  <c r="Z485" i="1"/>
  <c r="Z417" i="1"/>
  <c r="Z371" i="1"/>
  <c r="Z293" i="1"/>
  <c r="Z269" i="1"/>
  <c r="Z262" i="1"/>
  <c r="Z149" i="1"/>
  <c r="Z115" i="1"/>
  <c r="Z32" i="1"/>
  <c r="Z512" i="1" s="1"/>
  <c r="Y511" i="1"/>
  <c r="Y508" i="1"/>
  <c r="Y510" i="1" s="1"/>
</calcChain>
</file>

<file path=xl/sharedStrings.xml><?xml version="1.0" encoding="utf-8"?>
<sst xmlns="http://schemas.openxmlformats.org/spreadsheetml/2006/main" count="2277" uniqueCount="831">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</sst>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45850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Суббота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4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20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21</v>
      </c>
      <c r="Q10" s="752"/>
      <c r="R10" s="753"/>
      <c r="U10" s="24" t="s">
        <v>22</v>
      </c>
      <c r="V10" s="621" t="s">
        <v>23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28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29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30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31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32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33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34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18" t="s">
        <v>37</v>
      </c>
      <c r="D17" s="616" t="s">
        <v>38</v>
      </c>
      <c r="E17" s="678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77"/>
      <c r="R17" s="677"/>
      <c r="S17" s="677"/>
      <c r="T17" s="678"/>
      <c r="U17" s="900" t="s">
        <v>50</v>
      </c>
      <c r="V17" s="596"/>
      <c r="W17" s="616" t="s">
        <v>51</v>
      </c>
      <c r="X17" s="616" t="s">
        <v>52</v>
      </c>
      <c r="Y17" s="901" t="s">
        <v>53</v>
      </c>
      <c r="Z17" s="807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1"/>
      <c r="AF17" s="862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62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62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63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2"/>
      <c r="R22" s="572"/>
      <c r="S22" s="572"/>
      <c r="T22" s="573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71</v>
      </c>
      <c r="Q23" s="584"/>
      <c r="R23" s="584"/>
      <c r="S23" s="584"/>
      <c r="T23" s="584"/>
      <c r="U23" s="584"/>
      <c r="V23" s="585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71</v>
      </c>
      <c r="Q24" s="584"/>
      <c r="R24" s="584"/>
      <c r="S24" s="584"/>
      <c r="T24" s="584"/>
      <c r="U24" s="584"/>
      <c r="V24" s="585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73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71</v>
      </c>
      <c r="Q32" s="584"/>
      <c r="R32" s="584"/>
      <c r="S32" s="584"/>
      <c r="T32" s="584"/>
      <c r="U32" s="584"/>
      <c r="V32" s="585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71</v>
      </c>
      <c r="Q33" s="584"/>
      <c r="R33" s="584"/>
      <c r="S33" s="584"/>
      <c r="T33" s="584"/>
      <c r="U33" s="584"/>
      <c r="V33" s="585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94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71</v>
      </c>
      <c r="Q36" s="584"/>
      <c r="R36" s="584"/>
      <c r="S36" s="584"/>
      <c r="T36" s="584"/>
      <c r="U36" s="584"/>
      <c r="V36" s="585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71</v>
      </c>
      <c r="Q37" s="584"/>
      <c r="R37" s="584"/>
      <c r="S37" s="584"/>
      <c r="T37" s="584"/>
      <c r="U37" s="584"/>
      <c r="V37" s="585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100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101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102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71</v>
      </c>
      <c r="Q44" s="584"/>
      <c r="R44" s="584"/>
      <c r="S44" s="584"/>
      <c r="T44" s="584"/>
      <c r="U44" s="584"/>
      <c r="V44" s="585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71</v>
      </c>
      <c r="Q45" s="584"/>
      <c r="R45" s="584"/>
      <c r="S45" s="584"/>
      <c r="T45" s="584"/>
      <c r="U45" s="584"/>
      <c r="V45" s="585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1" t="s">
        <v>73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71</v>
      </c>
      <c r="Q48" s="584"/>
      <c r="R48" s="584"/>
      <c r="S48" s="584"/>
      <c r="T48" s="584"/>
      <c r="U48" s="584"/>
      <c r="V48" s="585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71</v>
      </c>
      <c r="Q49" s="584"/>
      <c r="R49" s="584"/>
      <c r="S49" s="584"/>
      <c r="T49" s="584"/>
      <c r="U49" s="584"/>
      <c r="V49" s="585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116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71</v>
      </c>
      <c r="Q58" s="584"/>
      <c r="R58" s="584"/>
      <c r="S58" s="584"/>
      <c r="T58" s="584"/>
      <c r="U58" s="584"/>
      <c r="V58" s="585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71</v>
      </c>
      <c r="Q59" s="584"/>
      <c r="R59" s="584"/>
      <c r="S59" s="584"/>
      <c r="T59" s="584"/>
      <c r="U59" s="584"/>
      <c r="V59" s="585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1" t="s">
        <v>134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71</v>
      </c>
      <c r="Q65" s="584"/>
      <c r="R65" s="584"/>
      <c r="S65" s="584"/>
      <c r="T65" s="584"/>
      <c r="U65" s="584"/>
      <c r="V65" s="585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71</v>
      </c>
      <c r="Q66" s="584"/>
      <c r="R66" s="584"/>
      <c r="S66" s="584"/>
      <c r="T66" s="584"/>
      <c r="U66" s="584"/>
      <c r="V66" s="585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1" t="s">
        <v>63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71</v>
      </c>
      <c r="Q71" s="584"/>
      <c r="R71" s="584"/>
      <c r="S71" s="584"/>
      <c r="T71" s="584"/>
      <c r="U71" s="584"/>
      <c r="V71" s="585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71</v>
      </c>
      <c r="Q72" s="584"/>
      <c r="R72" s="584"/>
      <c r="S72" s="584"/>
      <c r="T72" s="584"/>
      <c r="U72" s="584"/>
      <c r="V72" s="585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73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71</v>
      </c>
      <c r="Q80" s="584"/>
      <c r="R80" s="584"/>
      <c r="S80" s="584"/>
      <c r="T80" s="584"/>
      <c r="U80" s="584"/>
      <c r="V80" s="585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71</v>
      </c>
      <c r="Q81" s="584"/>
      <c r="R81" s="584"/>
      <c r="S81" s="584"/>
      <c r="T81" s="584"/>
      <c r="U81" s="584"/>
      <c r="V81" s="585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169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71</v>
      </c>
      <c r="Q85" s="584"/>
      <c r="R85" s="584"/>
      <c r="S85" s="584"/>
      <c r="T85" s="584"/>
      <c r="U85" s="584"/>
      <c r="V85" s="585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71</v>
      </c>
      <c r="Q86" s="584"/>
      <c r="R86" s="584"/>
      <c r="S86" s="584"/>
      <c r="T86" s="584"/>
      <c r="U86" s="584"/>
      <c r="V86" s="585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176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71</v>
      </c>
      <c r="Q92" s="584"/>
      <c r="R92" s="584"/>
      <c r="S92" s="584"/>
      <c r="T92" s="584"/>
      <c r="U92" s="584"/>
      <c r="V92" s="585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71</v>
      </c>
      <c r="Q93" s="584"/>
      <c r="R93" s="584"/>
      <c r="S93" s="584"/>
      <c r="T93" s="584"/>
      <c r="U93" s="584"/>
      <c r="V93" s="585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1" t="s">
        <v>73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9" t="s">
        <v>186</v>
      </c>
      <c r="Q95" s="572"/>
      <c r="R95" s="572"/>
      <c r="S95" s="572"/>
      <c r="T95" s="573"/>
      <c r="U95" s="34"/>
      <c r="V95" s="34"/>
      <c r="W95" s="35" t="s">
        <v>69</v>
      </c>
      <c r="X95" s="567">
        <v>93</v>
      </c>
      <c r="Y95" s="568">
        <f t="shared" ref="Y95:Y100" si="16">IFERROR(IF(X95="",0,CEILING((X95/$H95),1)*$H95),"")</f>
        <v>97.199999999999989</v>
      </c>
      <c r="Z95" s="36">
        <f>IFERROR(IF(Y95=0,"",ROUNDUP(Y95/H95,0)*0.01898),"")</f>
        <v>0.22776000000000002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98.958888888888893</v>
      </c>
      <c r="BN95" s="64">
        <f t="shared" ref="BN95:BN100" si="18">IFERROR(Y95*I95/H95,"0")</f>
        <v>103.42799999999998</v>
      </c>
      <c r="BO95" s="64">
        <f t="shared" ref="BO95:BO100" si="19">IFERROR(1/J95*(X95/H95),"0")</f>
        <v>0.17939814814814817</v>
      </c>
      <c r="BP95" s="64">
        <f t="shared" ref="BP95:BP100" si="20">IFERROR(1/J95*(Y95/H95),"0")</f>
        <v>0.1875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71</v>
      </c>
      <c r="Q101" s="584"/>
      <c r="R101" s="584"/>
      <c r="S101" s="584"/>
      <c r="T101" s="584"/>
      <c r="U101" s="584"/>
      <c r="V101" s="585"/>
      <c r="W101" s="37" t="s">
        <v>72</v>
      </c>
      <c r="X101" s="569">
        <f>IFERROR(X95/H95,"0")+IFERROR(X96/H96,"0")+IFERROR(X97/H97,"0")+IFERROR(X98/H98,"0")+IFERROR(X99/H99,"0")+IFERROR(X100/H100,"0")</f>
        <v>11.481481481481483</v>
      </c>
      <c r="Y101" s="569">
        <f>IFERROR(Y95/H95,"0")+IFERROR(Y96/H96,"0")+IFERROR(Y97/H97,"0")+IFERROR(Y98/H98,"0")+IFERROR(Y99/H99,"0")+IFERROR(Y100/H100,"0")</f>
        <v>12</v>
      </c>
      <c r="Z101" s="569">
        <f>IFERROR(IF(Z95="",0,Z95),"0")+IFERROR(IF(Z96="",0,Z96),"0")+IFERROR(IF(Z97="",0,Z97),"0")+IFERROR(IF(Z98="",0,Z98),"0")+IFERROR(IF(Z99="",0,Z99),"0")+IFERROR(IF(Z100="",0,Z100),"0")</f>
        <v>0.22776000000000002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71</v>
      </c>
      <c r="Q102" s="584"/>
      <c r="R102" s="584"/>
      <c r="S102" s="584"/>
      <c r="T102" s="584"/>
      <c r="U102" s="584"/>
      <c r="V102" s="585"/>
      <c r="W102" s="37" t="s">
        <v>69</v>
      </c>
      <c r="X102" s="569">
        <f>IFERROR(SUM(X95:X100),"0")</f>
        <v>93</v>
      </c>
      <c r="Y102" s="569">
        <f>IFERROR(SUM(Y95:Y100),"0")</f>
        <v>97.199999999999989</v>
      </c>
      <c r="Z102" s="37"/>
      <c r="AA102" s="570"/>
      <c r="AB102" s="570"/>
      <c r="AC102" s="570"/>
    </row>
    <row r="103" spans="1:68" ht="16.5" customHeight="1" x14ac:dyDescent="0.25">
      <c r="A103" s="600" t="s">
        <v>199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102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71</v>
      </c>
      <c r="Q109" s="584"/>
      <c r="R109" s="584"/>
      <c r="S109" s="584"/>
      <c r="T109" s="584"/>
      <c r="U109" s="584"/>
      <c r="V109" s="585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71</v>
      </c>
      <c r="Q110" s="584"/>
      <c r="R110" s="584"/>
      <c r="S110" s="584"/>
      <c r="T110" s="584"/>
      <c r="U110" s="584"/>
      <c r="V110" s="585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1" t="s">
        <v>134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71</v>
      </c>
      <c r="Q115" s="584"/>
      <c r="R115" s="584"/>
      <c r="S115" s="584"/>
      <c r="T115" s="584"/>
      <c r="U115" s="584"/>
      <c r="V115" s="585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71</v>
      </c>
      <c r="Q116" s="584"/>
      <c r="R116" s="584"/>
      <c r="S116" s="584"/>
      <c r="T116" s="584"/>
      <c r="U116" s="584"/>
      <c r="V116" s="585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73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69</v>
      </c>
      <c r="X118" s="567">
        <v>97</v>
      </c>
      <c r="Y118" s="568">
        <f>IFERROR(IF(X118="",0,CEILING((X118/$H118),1)*$H118),"")</f>
        <v>97.199999999999989</v>
      </c>
      <c r="Z118" s="36">
        <f>IFERROR(IF(Y118=0,"",ROUNDUP(Y118/H118,0)*0.01898),"")</f>
        <v>0.22776000000000002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103.14333333333335</v>
      </c>
      <c r="BN118" s="64">
        <f>IFERROR(Y118*I118/H118,"0")</f>
        <v>103.35599999999998</v>
      </c>
      <c r="BO118" s="64">
        <f>IFERROR(1/J118*(X118/H118),"0")</f>
        <v>0.1871141975308642</v>
      </c>
      <c r="BP118" s="64">
        <f>IFERROR(1/J118*(Y118/H118),"0")</f>
        <v>0.1875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71</v>
      </c>
      <c r="Q122" s="584"/>
      <c r="R122" s="584"/>
      <c r="S122" s="584"/>
      <c r="T122" s="584"/>
      <c r="U122" s="584"/>
      <c r="V122" s="585"/>
      <c r="W122" s="37" t="s">
        <v>72</v>
      </c>
      <c r="X122" s="569">
        <f>IFERROR(X118/H118,"0")+IFERROR(X119/H119,"0")+IFERROR(X120/H120,"0")+IFERROR(X121/H121,"0")</f>
        <v>11.975308641975309</v>
      </c>
      <c r="Y122" s="569">
        <f>IFERROR(Y118/H118,"0")+IFERROR(Y119/H119,"0")+IFERROR(Y120/H120,"0")+IFERROR(Y121/H121,"0")</f>
        <v>12</v>
      </c>
      <c r="Z122" s="569">
        <f>IFERROR(IF(Z118="",0,Z118),"0")+IFERROR(IF(Z119="",0,Z119),"0")+IFERROR(IF(Z120="",0,Z120),"0")+IFERROR(IF(Z121="",0,Z121),"0")</f>
        <v>0.22776000000000002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71</v>
      </c>
      <c r="Q123" s="584"/>
      <c r="R123" s="584"/>
      <c r="S123" s="584"/>
      <c r="T123" s="584"/>
      <c r="U123" s="584"/>
      <c r="V123" s="585"/>
      <c r="W123" s="37" t="s">
        <v>69</v>
      </c>
      <c r="X123" s="569">
        <f>IFERROR(SUM(X118:X121),"0")</f>
        <v>97</v>
      </c>
      <c r="Y123" s="569">
        <f>IFERROR(SUM(Y118:Y121),"0")</f>
        <v>97.199999999999989</v>
      </c>
      <c r="Z123" s="37"/>
      <c r="AA123" s="570"/>
      <c r="AB123" s="570"/>
      <c r="AC123" s="570"/>
    </row>
    <row r="124" spans="1:68" ht="14.25" customHeight="1" x14ac:dyDescent="0.25">
      <c r="A124" s="581" t="s">
        <v>169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71</v>
      </c>
      <c r="Q127" s="584"/>
      <c r="R127" s="584"/>
      <c r="S127" s="584"/>
      <c r="T127" s="584"/>
      <c r="U127" s="584"/>
      <c r="V127" s="585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71</v>
      </c>
      <c r="Q128" s="584"/>
      <c r="R128" s="584"/>
      <c r="S128" s="584"/>
      <c r="T128" s="584"/>
      <c r="U128" s="584"/>
      <c r="V128" s="585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232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63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71</v>
      </c>
      <c r="Q133" s="584"/>
      <c r="R133" s="584"/>
      <c r="S133" s="584"/>
      <c r="T133" s="584"/>
      <c r="U133" s="584"/>
      <c r="V133" s="585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71</v>
      </c>
      <c r="Q134" s="584"/>
      <c r="R134" s="584"/>
      <c r="S134" s="584"/>
      <c r="T134" s="584"/>
      <c r="U134" s="584"/>
      <c r="V134" s="585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1" t="s">
        <v>73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71</v>
      </c>
      <c r="Q138" s="584"/>
      <c r="R138" s="584"/>
      <c r="S138" s="584"/>
      <c r="T138" s="584"/>
      <c r="U138" s="584"/>
      <c r="V138" s="585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71</v>
      </c>
      <c r="Q139" s="584"/>
      <c r="R139" s="584"/>
      <c r="S139" s="584"/>
      <c r="T139" s="584"/>
      <c r="U139" s="584"/>
      <c r="V139" s="585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600" t="s">
        <v>100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102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71</v>
      </c>
      <c r="Q143" s="584"/>
      <c r="R143" s="584"/>
      <c r="S143" s="584"/>
      <c r="T143" s="584"/>
      <c r="U143" s="584"/>
      <c r="V143" s="585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71</v>
      </c>
      <c r="Q144" s="584"/>
      <c r="R144" s="584"/>
      <c r="S144" s="584"/>
      <c r="T144" s="584"/>
      <c r="U144" s="584"/>
      <c r="V144" s="585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81" t="s">
        <v>63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71</v>
      </c>
      <c r="Q149" s="584"/>
      <c r="R149" s="584"/>
      <c r="S149" s="584"/>
      <c r="T149" s="584"/>
      <c r="U149" s="584"/>
      <c r="V149" s="585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71</v>
      </c>
      <c r="Q150" s="584"/>
      <c r="R150" s="584"/>
      <c r="S150" s="584"/>
      <c r="T150" s="584"/>
      <c r="U150" s="584"/>
      <c r="V150" s="585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253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254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134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71</v>
      </c>
      <c r="Q155" s="584"/>
      <c r="R155" s="584"/>
      <c r="S155" s="584"/>
      <c r="T155" s="584"/>
      <c r="U155" s="584"/>
      <c r="V155" s="585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71</v>
      </c>
      <c r="Q156" s="584"/>
      <c r="R156" s="584"/>
      <c r="S156" s="584"/>
      <c r="T156" s="584"/>
      <c r="U156" s="584"/>
      <c r="V156" s="585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63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71</v>
      </c>
      <c r="Q167" s="584"/>
      <c r="R167" s="584"/>
      <c r="S167" s="584"/>
      <c r="T167" s="584"/>
      <c r="U167" s="584"/>
      <c r="V167" s="585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71</v>
      </c>
      <c r="Q168" s="584"/>
      <c r="R168" s="584"/>
      <c r="S168" s="584"/>
      <c r="T168" s="584"/>
      <c r="U168" s="584"/>
      <c r="V168" s="585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customHeight="1" x14ac:dyDescent="0.25">
      <c r="A169" s="581" t="s">
        <v>94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71</v>
      </c>
      <c r="Q173" s="584"/>
      <c r="R173" s="584"/>
      <c r="S173" s="584"/>
      <c r="T173" s="584"/>
      <c r="U173" s="584"/>
      <c r="V173" s="585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71</v>
      </c>
      <c r="Q174" s="584"/>
      <c r="R174" s="584"/>
      <c r="S174" s="584"/>
      <c r="T174" s="584"/>
      <c r="U174" s="584"/>
      <c r="V174" s="585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81" t="s">
        <v>291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71</v>
      </c>
      <c r="Q177" s="584"/>
      <c r="R177" s="584"/>
      <c r="S177" s="584"/>
      <c r="T177" s="584"/>
      <c r="U177" s="584"/>
      <c r="V177" s="585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71</v>
      </c>
      <c r="Q178" s="584"/>
      <c r="R178" s="584"/>
      <c r="S178" s="584"/>
      <c r="T178" s="584"/>
      <c r="U178" s="584"/>
      <c r="V178" s="585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600" t="s">
        <v>294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102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71</v>
      </c>
      <c r="Q183" s="584"/>
      <c r="R183" s="584"/>
      <c r="S183" s="584"/>
      <c r="T183" s="584"/>
      <c r="U183" s="584"/>
      <c r="V183" s="585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71</v>
      </c>
      <c r="Q184" s="584"/>
      <c r="R184" s="584"/>
      <c r="S184" s="584"/>
      <c r="T184" s="584"/>
      <c r="U184" s="584"/>
      <c r="V184" s="585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134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71</v>
      </c>
      <c r="Q188" s="584"/>
      <c r="R188" s="584"/>
      <c r="S188" s="584"/>
      <c r="T188" s="584"/>
      <c r="U188" s="584"/>
      <c r="V188" s="585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71</v>
      </c>
      <c r="Q189" s="584"/>
      <c r="R189" s="584"/>
      <c r="S189" s="584"/>
      <c r="T189" s="584"/>
      <c r="U189" s="584"/>
      <c r="V189" s="585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63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71</v>
      </c>
      <c r="Q199" s="584"/>
      <c r="R199" s="584"/>
      <c r="S199" s="584"/>
      <c r="T199" s="584"/>
      <c r="U199" s="584"/>
      <c r="V199" s="585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71</v>
      </c>
      <c r="Q200" s="584"/>
      <c r="R200" s="584"/>
      <c r="S200" s="584"/>
      <c r="T200" s="584"/>
      <c r="U200" s="584"/>
      <c r="V200" s="585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customHeight="1" x14ac:dyDescent="0.25">
      <c r="A201" s="581" t="s">
        <v>73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69</v>
      </c>
      <c r="X207" s="567">
        <v>43</v>
      </c>
      <c r="Y207" s="568">
        <f t="shared" si="31"/>
        <v>43.199999999999996</v>
      </c>
      <c r="Z207" s="36">
        <f t="shared" si="36"/>
        <v>0.11718000000000001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47.515000000000001</v>
      </c>
      <c r="BN207" s="64">
        <f t="shared" si="33"/>
        <v>47.736000000000004</v>
      </c>
      <c r="BO207" s="64">
        <f t="shared" si="34"/>
        <v>9.8443223443223454E-2</v>
      </c>
      <c r="BP207" s="64">
        <f t="shared" si="35"/>
        <v>9.8901098901098911E-2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69</v>
      </c>
      <c r="X208" s="567">
        <v>40</v>
      </c>
      <c r="Y208" s="568">
        <f t="shared" si="31"/>
        <v>40.799999999999997</v>
      </c>
      <c r="Z208" s="36">
        <f t="shared" si="36"/>
        <v>0.11067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44.20000000000001</v>
      </c>
      <c r="BN208" s="64">
        <f t="shared" si="33"/>
        <v>45.084000000000003</v>
      </c>
      <c r="BO208" s="64">
        <f t="shared" si="34"/>
        <v>9.1575091575091583E-2</v>
      </c>
      <c r="BP208" s="64">
        <f t="shared" si="35"/>
        <v>9.3406593406593408E-2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71</v>
      </c>
      <c r="Q211" s="584"/>
      <c r="R211" s="584"/>
      <c r="S211" s="584"/>
      <c r="T211" s="584"/>
      <c r="U211" s="584"/>
      <c r="V211" s="585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34.583333333333336</v>
      </c>
      <c r="Y211" s="569">
        <f>IFERROR(Y202/H202,"0")+IFERROR(Y203/H203,"0")+IFERROR(Y204/H204,"0")+IFERROR(Y205/H205,"0")+IFERROR(Y206/H206,"0")+IFERROR(Y207/H207,"0")+IFERROR(Y208/H208,"0")+IFERROR(Y209/H209,"0")+IFERROR(Y210/H210,"0")</f>
        <v>35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0.22785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71</v>
      </c>
      <c r="Q212" s="584"/>
      <c r="R212" s="584"/>
      <c r="S212" s="584"/>
      <c r="T212" s="584"/>
      <c r="U212" s="584"/>
      <c r="V212" s="585"/>
      <c r="W212" s="37" t="s">
        <v>69</v>
      </c>
      <c r="X212" s="569">
        <f>IFERROR(SUM(X202:X210),"0")</f>
        <v>83</v>
      </c>
      <c r="Y212" s="569">
        <f>IFERROR(SUM(Y202:Y210),"0")</f>
        <v>84</v>
      </c>
      <c r="Z212" s="37"/>
      <c r="AA212" s="570"/>
      <c r="AB212" s="570"/>
      <c r="AC212" s="570"/>
    </row>
    <row r="213" spans="1:68" ht="14.25" customHeight="1" x14ac:dyDescent="0.25">
      <c r="A213" s="581" t="s">
        <v>169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71</v>
      </c>
      <c r="Q216" s="584"/>
      <c r="R216" s="584"/>
      <c r="S216" s="584"/>
      <c r="T216" s="584"/>
      <c r="U216" s="584"/>
      <c r="V216" s="585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71</v>
      </c>
      <c r="Q217" s="584"/>
      <c r="R217" s="584"/>
      <c r="S217" s="584"/>
      <c r="T217" s="584"/>
      <c r="U217" s="584"/>
      <c r="V217" s="585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600" t="s">
        <v>355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102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71</v>
      </c>
      <c r="Q227" s="584"/>
      <c r="R227" s="584"/>
      <c r="S227" s="584"/>
      <c r="T227" s="584"/>
      <c r="U227" s="584"/>
      <c r="V227" s="585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71</v>
      </c>
      <c r="Q228" s="584"/>
      <c r="R228" s="584"/>
      <c r="S228" s="584"/>
      <c r="T228" s="584"/>
      <c r="U228" s="584"/>
      <c r="V228" s="585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134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71</v>
      </c>
      <c r="Q232" s="584"/>
      <c r="R232" s="584"/>
      <c r="S232" s="584"/>
      <c r="T232" s="584"/>
      <c r="U232" s="584"/>
      <c r="V232" s="585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71</v>
      </c>
      <c r="Q233" s="584"/>
      <c r="R233" s="584"/>
      <c r="S233" s="584"/>
      <c r="T233" s="584"/>
      <c r="U233" s="584"/>
      <c r="V233" s="585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378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1" t="s">
        <v>381</v>
      </c>
      <c r="Q235" s="572"/>
      <c r="R235" s="572"/>
      <c r="S235" s="572"/>
      <c r="T235" s="573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71</v>
      </c>
      <c r="Q236" s="584"/>
      <c r="R236" s="584"/>
      <c r="S236" s="584"/>
      <c r="T236" s="584"/>
      <c r="U236" s="584"/>
      <c r="V236" s="585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71</v>
      </c>
      <c r="Q237" s="584"/>
      <c r="R237" s="584"/>
      <c r="S237" s="584"/>
      <c r="T237" s="584"/>
      <c r="U237" s="584"/>
      <c r="V237" s="585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383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3" t="s">
        <v>389</v>
      </c>
      <c r="Q240" s="572"/>
      <c r="R240" s="572"/>
      <c r="S240" s="572"/>
      <c r="T240" s="573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387</v>
      </c>
      <c r="B241" s="54" t="s">
        <v>390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391</v>
      </c>
      <c r="B242" s="54" t="s">
        <v>392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71</v>
      </c>
      <c r="Q245" s="584"/>
      <c r="R245" s="584"/>
      <c r="S245" s="584"/>
      <c r="T245" s="584"/>
      <c r="U245" s="584"/>
      <c r="V245" s="585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71</v>
      </c>
      <c r="Q246" s="584"/>
      <c r="R246" s="584"/>
      <c r="S246" s="584"/>
      <c r="T246" s="584"/>
      <c r="U246" s="584"/>
      <c r="V246" s="585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600" t="s">
        <v>397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102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398</v>
      </c>
      <c r="B249" s="54" t="s">
        <v>399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401</v>
      </c>
      <c r="B250" s="54" t="s">
        <v>402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71</v>
      </c>
      <c r="Q254" s="584"/>
      <c r="R254" s="584"/>
      <c r="S254" s="584"/>
      <c r="T254" s="584"/>
      <c r="U254" s="584"/>
      <c r="V254" s="585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71</v>
      </c>
      <c r="Q255" s="584"/>
      <c r="R255" s="584"/>
      <c r="S255" s="584"/>
      <c r="T255" s="584"/>
      <c r="U255" s="584"/>
      <c r="V255" s="585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413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102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414</v>
      </c>
      <c r="B258" s="54" t="s">
        <v>415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416</v>
      </c>
      <c r="B259" s="54" t="s">
        <v>417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422</v>
      </c>
      <c r="B261" s="54" t="s">
        <v>423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80" t="s">
        <v>424</v>
      </c>
      <c r="Q261" s="572"/>
      <c r="R261" s="572"/>
      <c r="S261" s="572"/>
      <c r="T261" s="573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71</v>
      </c>
      <c r="Q262" s="584"/>
      <c r="R262" s="584"/>
      <c r="S262" s="584"/>
      <c r="T262" s="584"/>
      <c r="U262" s="584"/>
      <c r="V262" s="585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71</v>
      </c>
      <c r="Q263" s="584"/>
      <c r="R263" s="584"/>
      <c r="S263" s="584"/>
      <c r="T263" s="584"/>
      <c r="U263" s="584"/>
      <c r="V263" s="585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426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73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427</v>
      </c>
      <c r="B266" s="54" t="s">
        <v>428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69</v>
      </c>
      <c r="X267" s="567">
        <v>30</v>
      </c>
      <c r="Y267" s="568">
        <f>IFERROR(IF(X267="",0,CEILING((X267/$H267),1)*$H267),"")</f>
        <v>31.2</v>
      </c>
      <c r="Z267" s="36">
        <f>IFERROR(IF(Y267=0,"",ROUNDUP(Y267/H267,0)*0.00651),"")</f>
        <v>8.4629999999999997E-2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33.150000000000006</v>
      </c>
      <c r="BN267" s="64">
        <f>IFERROR(Y267*I267/H267,"0")</f>
        <v>34.476000000000006</v>
      </c>
      <c r="BO267" s="64">
        <f>IFERROR(1/J267*(X267/H267),"0")</f>
        <v>6.8681318681318687E-2</v>
      </c>
      <c r="BP267" s="64">
        <f>IFERROR(1/J267*(Y267/H267),"0")</f>
        <v>7.1428571428571438E-2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69</v>
      </c>
      <c r="X268" s="567">
        <v>42</v>
      </c>
      <c r="Y268" s="568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45.15</v>
      </c>
      <c r="BN268" s="64">
        <f>IFERROR(Y268*I268/H268,"0")</f>
        <v>46.44</v>
      </c>
      <c r="BO268" s="64">
        <f>IFERROR(1/J268*(X268/H268),"0")</f>
        <v>9.6153846153846159E-2</v>
      </c>
      <c r="BP268" s="64">
        <f>IFERROR(1/J268*(Y268/H268),"0")</f>
        <v>9.8901098901098911E-2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71</v>
      </c>
      <c r="Q269" s="584"/>
      <c r="R269" s="584"/>
      <c r="S269" s="584"/>
      <c r="T269" s="584"/>
      <c r="U269" s="584"/>
      <c r="V269" s="585"/>
      <c r="W269" s="37" t="s">
        <v>72</v>
      </c>
      <c r="X269" s="569">
        <f>IFERROR(X266/H266,"0")+IFERROR(X267/H267,"0")+IFERROR(X268/H268,"0")</f>
        <v>30</v>
      </c>
      <c r="Y269" s="569">
        <f>IFERROR(Y266/H266,"0")+IFERROR(Y267/H267,"0")+IFERROR(Y268/H268,"0")</f>
        <v>31</v>
      </c>
      <c r="Z269" s="569">
        <f>IFERROR(IF(Z266="",0,Z266),"0")+IFERROR(IF(Z267="",0,Z267),"0")+IFERROR(IF(Z268="",0,Z268),"0")</f>
        <v>0.20180999999999999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71</v>
      </c>
      <c r="Q270" s="584"/>
      <c r="R270" s="584"/>
      <c r="S270" s="584"/>
      <c r="T270" s="584"/>
      <c r="U270" s="584"/>
      <c r="V270" s="585"/>
      <c r="W270" s="37" t="s">
        <v>69</v>
      </c>
      <c r="X270" s="569">
        <f>IFERROR(SUM(X266:X268),"0")</f>
        <v>72</v>
      </c>
      <c r="Y270" s="569">
        <f>IFERROR(SUM(Y266:Y268),"0")</f>
        <v>74.399999999999991</v>
      </c>
      <c r="Z270" s="37"/>
      <c r="AA270" s="570"/>
      <c r="AB270" s="570"/>
      <c r="AC270" s="570"/>
    </row>
    <row r="271" spans="1:68" ht="16.5" customHeight="1" x14ac:dyDescent="0.25">
      <c r="A271" s="600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63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437</v>
      </c>
      <c r="B273" s="54" t="s">
        <v>438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71</v>
      </c>
      <c r="Q274" s="584"/>
      <c r="R274" s="584"/>
      <c r="S274" s="584"/>
      <c r="T274" s="584"/>
      <c r="U274" s="584"/>
      <c r="V274" s="585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71</v>
      </c>
      <c r="Q275" s="584"/>
      <c r="R275" s="584"/>
      <c r="S275" s="584"/>
      <c r="T275" s="584"/>
      <c r="U275" s="584"/>
      <c r="V275" s="585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73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440</v>
      </c>
      <c r="B277" s="54" t="s">
        <v>441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71</v>
      </c>
      <c r="Q278" s="584"/>
      <c r="R278" s="584"/>
      <c r="S278" s="584"/>
      <c r="T278" s="584"/>
      <c r="U278" s="584"/>
      <c r="V278" s="585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71</v>
      </c>
      <c r="Q279" s="584"/>
      <c r="R279" s="584"/>
      <c r="S279" s="584"/>
      <c r="T279" s="584"/>
      <c r="U279" s="584"/>
      <c r="V279" s="585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443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102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444</v>
      </c>
      <c r="B282" s="54" t="s">
        <v>445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71</v>
      </c>
      <c r="Q283" s="584"/>
      <c r="R283" s="584"/>
      <c r="S283" s="584"/>
      <c r="T283" s="584"/>
      <c r="U283" s="584"/>
      <c r="V283" s="585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71</v>
      </c>
      <c r="Q284" s="584"/>
      <c r="R284" s="584"/>
      <c r="S284" s="584"/>
      <c r="T284" s="584"/>
      <c r="U284" s="584"/>
      <c r="V284" s="585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448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102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449</v>
      </c>
      <c r="B287" s="54" t="s">
        <v>450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452</v>
      </c>
      <c r="B288" s="54" t="s">
        <v>453</v>
      </c>
      <c r="C288" s="31">
        <v>4301012016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452</v>
      </c>
      <c r="B289" s="54" t="s">
        <v>455</v>
      </c>
      <c r="C289" s="31">
        <v>4301011911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463</v>
      </c>
      <c r="B292" s="54" t="s">
        <v>464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71</v>
      </c>
      <c r="Q293" s="584"/>
      <c r="R293" s="584"/>
      <c r="S293" s="584"/>
      <c r="T293" s="584"/>
      <c r="U293" s="584"/>
      <c r="V293" s="585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71</v>
      </c>
      <c r="Q294" s="584"/>
      <c r="R294" s="584"/>
      <c r="S294" s="584"/>
      <c r="T294" s="584"/>
      <c r="U294" s="584"/>
      <c r="V294" s="585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63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469</v>
      </c>
      <c r="B297" s="54" t="s">
        <v>470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71</v>
      </c>
      <c r="Q303" s="584"/>
      <c r="R303" s="584"/>
      <c r="S303" s="584"/>
      <c r="T303" s="584"/>
      <c r="U303" s="584"/>
      <c r="V303" s="585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71</v>
      </c>
      <c r="Q304" s="584"/>
      <c r="R304" s="584"/>
      <c r="S304" s="584"/>
      <c r="T304" s="584"/>
      <c r="U304" s="584"/>
      <c r="V304" s="585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customHeight="1" x14ac:dyDescent="0.25">
      <c r="A305" s="581" t="s">
        <v>73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485</v>
      </c>
      <c r="B306" s="54" t="s">
        <v>486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71</v>
      </c>
      <c r="Q311" s="584"/>
      <c r="R311" s="584"/>
      <c r="S311" s="584"/>
      <c r="T311" s="584"/>
      <c r="U311" s="584"/>
      <c r="V311" s="585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71</v>
      </c>
      <c r="Q312" s="584"/>
      <c r="R312" s="584"/>
      <c r="S312" s="584"/>
      <c r="T312" s="584"/>
      <c r="U312" s="584"/>
      <c r="V312" s="585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81" t="s">
        <v>169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69</v>
      </c>
      <c r="X315" s="567">
        <v>93</v>
      </c>
      <c r="Y315" s="568">
        <f>IFERROR(IF(X315="",0,CEILING((X315/$H315),1)*$H315),"")</f>
        <v>93.6</v>
      </c>
      <c r="Z315" s="36">
        <f>IFERROR(IF(Y315=0,"",ROUNDUP(Y315/H315,0)*0.01898),"")</f>
        <v>0.22776000000000002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99.188076923076935</v>
      </c>
      <c r="BN315" s="64">
        <f>IFERROR(Y315*I315/H315,"0")</f>
        <v>99.828000000000003</v>
      </c>
      <c r="BO315" s="64">
        <f>IFERROR(1/J315*(X315/H315),"0")</f>
        <v>0.18629807692307693</v>
      </c>
      <c r="BP315" s="64">
        <f>IFERROR(1/J315*(Y315/H315),"0")</f>
        <v>0.1875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71</v>
      </c>
      <c r="Q317" s="584"/>
      <c r="R317" s="584"/>
      <c r="S317" s="584"/>
      <c r="T317" s="584"/>
      <c r="U317" s="584"/>
      <c r="V317" s="585"/>
      <c r="W317" s="37" t="s">
        <v>72</v>
      </c>
      <c r="X317" s="569">
        <f>IFERROR(X314/H314,"0")+IFERROR(X315/H315,"0")+IFERROR(X316/H316,"0")</f>
        <v>11.923076923076923</v>
      </c>
      <c r="Y317" s="569">
        <f>IFERROR(Y314/H314,"0")+IFERROR(Y315/H315,"0")+IFERROR(Y316/H316,"0")</f>
        <v>12</v>
      </c>
      <c r="Z317" s="569">
        <f>IFERROR(IF(Z314="",0,Z314),"0")+IFERROR(IF(Z315="",0,Z315),"0")+IFERROR(IF(Z316="",0,Z316),"0")</f>
        <v>0.22776000000000002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71</v>
      </c>
      <c r="Q318" s="584"/>
      <c r="R318" s="584"/>
      <c r="S318" s="584"/>
      <c r="T318" s="584"/>
      <c r="U318" s="584"/>
      <c r="V318" s="585"/>
      <c r="W318" s="37" t="s">
        <v>69</v>
      </c>
      <c r="X318" s="569">
        <f>IFERROR(SUM(X314:X316),"0")</f>
        <v>93</v>
      </c>
      <c r="Y318" s="569">
        <f>IFERROR(SUM(Y314:Y316),"0")</f>
        <v>93.6</v>
      </c>
      <c r="Z318" s="37"/>
      <c r="AA318" s="570"/>
      <c r="AB318" s="570"/>
      <c r="AC318" s="570"/>
    </row>
    <row r="319" spans="1:68" ht="14.25" customHeight="1" x14ac:dyDescent="0.25">
      <c r="A319" s="581" t="s">
        <v>94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509</v>
      </c>
      <c r="B320" s="54" t="s">
        <v>510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2"/>
      <c r="R320" s="572"/>
      <c r="S320" s="572"/>
      <c r="T320" s="573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33" t="s">
        <v>515</v>
      </c>
      <c r="Q321" s="572"/>
      <c r="R321" s="572"/>
      <c r="S321" s="572"/>
      <c r="T321" s="573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71</v>
      </c>
      <c r="Q324" s="584"/>
      <c r="R324" s="584"/>
      <c r="S324" s="584"/>
      <c r="T324" s="584"/>
      <c r="U324" s="584"/>
      <c r="V324" s="585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71</v>
      </c>
      <c r="Q325" s="584"/>
      <c r="R325" s="584"/>
      <c r="S325" s="584"/>
      <c r="T325" s="584"/>
      <c r="U325" s="584"/>
      <c r="V325" s="585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81" t="s">
        <v>521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71</v>
      </c>
      <c r="Q330" s="584"/>
      <c r="R330" s="584"/>
      <c r="S330" s="584"/>
      <c r="T330" s="584"/>
      <c r="U330" s="584"/>
      <c r="V330" s="585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71</v>
      </c>
      <c r="Q331" s="584"/>
      <c r="R331" s="584"/>
      <c r="S331" s="584"/>
      <c r="T331" s="584"/>
      <c r="U331" s="584"/>
      <c r="V331" s="585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530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73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71</v>
      </c>
      <c r="Q337" s="584"/>
      <c r="R337" s="584"/>
      <c r="S337" s="584"/>
      <c r="T337" s="584"/>
      <c r="U337" s="584"/>
      <c r="V337" s="585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71</v>
      </c>
      <c r="Q338" s="584"/>
      <c r="R338" s="584"/>
      <c r="S338" s="584"/>
      <c r="T338" s="584"/>
      <c r="U338" s="584"/>
      <c r="V338" s="585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632" t="s">
        <v>540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541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102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69</v>
      </c>
      <c r="X342" s="567">
        <v>141</v>
      </c>
      <c r="Y342" s="568">
        <f t="shared" ref="Y342:Y348" si="58">IFERROR(IF(X342="",0,CEILING((X342/$H342),1)*$H342),"")</f>
        <v>150</v>
      </c>
      <c r="Z342" s="36">
        <f>IFERROR(IF(Y342=0,"",ROUNDUP(Y342/H342,0)*0.02175),"")</f>
        <v>0.21749999999999997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145.512</v>
      </c>
      <c r="BN342" s="64">
        <f t="shared" ref="BN342:BN348" si="60">IFERROR(Y342*I342/H342,"0")</f>
        <v>154.80000000000001</v>
      </c>
      <c r="BO342" s="64">
        <f t="shared" ref="BO342:BO348" si="61">IFERROR(1/J342*(X342/H342),"0")</f>
        <v>0.19583333333333333</v>
      </c>
      <c r="BP342" s="64">
        <f t="shared" ref="BP342:BP348" si="62">IFERROR(1/J342*(Y342/H342),"0")</f>
        <v>0.20833333333333331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69</v>
      </c>
      <c r="X344" s="567">
        <v>91</v>
      </c>
      <c r="Y344" s="568">
        <f t="shared" si="58"/>
        <v>105</v>
      </c>
      <c r="Z344" s="36">
        <f>IFERROR(IF(Y344=0,"",ROUNDUP(Y344/H344,0)*0.02175),"")</f>
        <v>0.15225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93.912000000000006</v>
      </c>
      <c r="BN344" s="64">
        <f t="shared" si="60"/>
        <v>108.36</v>
      </c>
      <c r="BO344" s="64">
        <f t="shared" si="61"/>
        <v>0.12638888888888888</v>
      </c>
      <c r="BP344" s="64">
        <f t="shared" si="62"/>
        <v>0.14583333333333331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71</v>
      </c>
      <c r="Q349" s="584"/>
      <c r="R349" s="584"/>
      <c r="S349" s="584"/>
      <c r="T349" s="584"/>
      <c r="U349" s="584"/>
      <c r="V349" s="585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15.466666666666667</v>
      </c>
      <c r="Y349" s="569">
        <f>IFERROR(Y342/H342,"0")+IFERROR(Y343/H343,"0")+IFERROR(Y344/H344,"0")+IFERROR(Y345/H345,"0")+IFERROR(Y346/H346,"0")+IFERROR(Y347/H347,"0")+IFERROR(Y348/H348,"0")</f>
        <v>17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71</v>
      </c>
      <c r="Q350" s="584"/>
      <c r="R350" s="584"/>
      <c r="S350" s="584"/>
      <c r="T350" s="584"/>
      <c r="U350" s="584"/>
      <c r="V350" s="585"/>
      <c r="W350" s="37" t="s">
        <v>69</v>
      </c>
      <c r="X350" s="569">
        <f>IFERROR(SUM(X342:X348),"0")</f>
        <v>232</v>
      </c>
      <c r="Y350" s="569">
        <f>IFERROR(SUM(Y342:Y348),"0")</f>
        <v>255</v>
      </c>
      <c r="Z350" s="37"/>
      <c r="AA350" s="570"/>
      <c r="AB350" s="570"/>
      <c r="AC350" s="570"/>
    </row>
    <row r="351" spans="1:68" ht="14.25" customHeight="1" x14ac:dyDescent="0.25">
      <c r="A351" s="581" t="s">
        <v>134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69</v>
      </c>
      <c r="X352" s="567">
        <v>81</v>
      </c>
      <c r="Y352" s="568">
        <f>IFERROR(IF(X352="",0,CEILING((X352/$H352),1)*$H352),"")</f>
        <v>90</v>
      </c>
      <c r="Z352" s="36">
        <f>IFERROR(IF(Y352=0,"",ROUNDUP(Y352/H352,0)*0.02175),"")</f>
        <v>0.1305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83.592000000000013</v>
      </c>
      <c r="BN352" s="64">
        <f>IFERROR(Y352*I352/H352,"0")</f>
        <v>92.88000000000001</v>
      </c>
      <c r="BO352" s="64">
        <f>IFERROR(1/J352*(X352/H352),"0")</f>
        <v>0.1125</v>
      </c>
      <c r="BP352" s="64">
        <f>IFERROR(1/J352*(Y352/H352),"0")</f>
        <v>0.125</v>
      </c>
    </row>
    <row r="353" spans="1:68" ht="16.5" customHeight="1" x14ac:dyDescent="0.25">
      <c r="A353" s="54" t="s">
        <v>564</v>
      </c>
      <c r="B353" s="54" t="s">
        <v>565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71</v>
      </c>
      <c r="Q354" s="584"/>
      <c r="R354" s="584"/>
      <c r="S354" s="584"/>
      <c r="T354" s="584"/>
      <c r="U354" s="584"/>
      <c r="V354" s="585"/>
      <c r="W354" s="37" t="s">
        <v>72</v>
      </c>
      <c r="X354" s="569">
        <f>IFERROR(X352/H352,"0")+IFERROR(X353/H353,"0")</f>
        <v>5.4</v>
      </c>
      <c r="Y354" s="569">
        <f>IFERROR(Y352/H352,"0")+IFERROR(Y353/H353,"0")</f>
        <v>6</v>
      </c>
      <c r="Z354" s="569">
        <f>IFERROR(IF(Z352="",0,Z352),"0")+IFERROR(IF(Z353="",0,Z353),"0")</f>
        <v>0.1305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71</v>
      </c>
      <c r="Q355" s="584"/>
      <c r="R355" s="584"/>
      <c r="S355" s="584"/>
      <c r="T355" s="584"/>
      <c r="U355" s="584"/>
      <c r="V355" s="585"/>
      <c r="W355" s="37" t="s">
        <v>69</v>
      </c>
      <c r="X355" s="569">
        <f>IFERROR(SUM(X352:X353),"0")</f>
        <v>81</v>
      </c>
      <c r="Y355" s="569">
        <f>IFERROR(SUM(Y352:Y353),"0")</f>
        <v>90</v>
      </c>
      <c r="Z355" s="37"/>
      <c r="AA355" s="570"/>
      <c r="AB355" s="570"/>
      <c r="AC355" s="570"/>
    </row>
    <row r="356" spans="1:68" ht="14.25" customHeight="1" x14ac:dyDescent="0.25">
      <c r="A356" s="581" t="s">
        <v>73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566</v>
      </c>
      <c r="B357" s="54" t="s">
        <v>567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71</v>
      </c>
      <c r="Q359" s="584"/>
      <c r="R359" s="584"/>
      <c r="S359" s="584"/>
      <c r="T359" s="584"/>
      <c r="U359" s="584"/>
      <c r="V359" s="585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71</v>
      </c>
      <c r="Q360" s="584"/>
      <c r="R360" s="584"/>
      <c r="S360" s="584"/>
      <c r="T360" s="584"/>
      <c r="U360" s="584"/>
      <c r="V360" s="585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169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71</v>
      </c>
      <c r="Q363" s="584"/>
      <c r="R363" s="584"/>
      <c r="S363" s="584"/>
      <c r="T363" s="584"/>
      <c r="U363" s="584"/>
      <c r="V363" s="585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71</v>
      </c>
      <c r="Q364" s="584"/>
      <c r="R364" s="584"/>
      <c r="S364" s="584"/>
      <c r="T364" s="584"/>
      <c r="U364" s="584"/>
      <c r="V364" s="585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575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102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576</v>
      </c>
      <c r="B367" s="54" t="s">
        <v>577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579</v>
      </c>
      <c r="B368" s="54" t="s">
        <v>580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71</v>
      </c>
      <c r="Q371" s="584"/>
      <c r="R371" s="584"/>
      <c r="S371" s="584"/>
      <c r="T371" s="584"/>
      <c r="U371" s="584"/>
      <c r="V371" s="585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71</v>
      </c>
      <c r="Q372" s="584"/>
      <c r="R372" s="584"/>
      <c r="S372" s="584"/>
      <c r="T372" s="584"/>
      <c r="U372" s="584"/>
      <c r="V372" s="585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63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71</v>
      </c>
      <c r="Q375" s="584"/>
      <c r="R375" s="584"/>
      <c r="S375" s="584"/>
      <c r="T375" s="584"/>
      <c r="U375" s="584"/>
      <c r="V375" s="585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71</v>
      </c>
      <c r="Q376" s="584"/>
      <c r="R376" s="584"/>
      <c r="S376" s="584"/>
      <c r="T376" s="584"/>
      <c r="U376" s="584"/>
      <c r="V376" s="585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73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71</v>
      </c>
      <c r="Q380" s="584"/>
      <c r="R380" s="584"/>
      <c r="S380" s="584"/>
      <c r="T380" s="584"/>
      <c r="U380" s="584"/>
      <c r="V380" s="585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71</v>
      </c>
      <c r="Q381" s="584"/>
      <c r="R381" s="584"/>
      <c r="S381" s="584"/>
      <c r="T381" s="584"/>
      <c r="U381" s="584"/>
      <c r="V381" s="585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169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71</v>
      </c>
      <c r="Q384" s="584"/>
      <c r="R384" s="584"/>
      <c r="S384" s="584"/>
      <c r="T384" s="584"/>
      <c r="U384" s="584"/>
      <c r="V384" s="585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71</v>
      </c>
      <c r="Q385" s="584"/>
      <c r="R385" s="584"/>
      <c r="S385" s="584"/>
      <c r="T385" s="584"/>
      <c r="U385" s="584"/>
      <c r="V385" s="585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597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598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63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613</v>
      </c>
      <c r="B395" s="54" t="s">
        <v>614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622</v>
      </c>
      <c r="B398" s="54" t="s">
        <v>623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71</v>
      </c>
      <c r="Q399" s="584"/>
      <c r="R399" s="584"/>
      <c r="S399" s="584"/>
      <c r="T399" s="584"/>
      <c r="U399" s="584"/>
      <c r="V399" s="585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71</v>
      </c>
      <c r="Q400" s="584"/>
      <c r="R400" s="584"/>
      <c r="S400" s="584"/>
      <c r="T400" s="584"/>
      <c r="U400" s="584"/>
      <c r="V400" s="585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customHeight="1" x14ac:dyDescent="0.25">
      <c r="A401" s="581" t="s">
        <v>73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624</v>
      </c>
      <c r="B402" s="54" t="s">
        <v>625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627</v>
      </c>
      <c r="B403" s="54" t="s">
        <v>628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71</v>
      </c>
      <c r="Q404" s="584"/>
      <c r="R404" s="584"/>
      <c r="S404" s="584"/>
      <c r="T404" s="584"/>
      <c r="U404" s="584"/>
      <c r="V404" s="585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71</v>
      </c>
      <c r="Q405" s="584"/>
      <c r="R405" s="584"/>
      <c r="S405" s="584"/>
      <c r="T405" s="584"/>
      <c r="U405" s="584"/>
      <c r="V405" s="585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630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134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631</v>
      </c>
      <c r="B408" s="54" t="s">
        <v>632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71</v>
      </c>
      <c r="Q410" s="584"/>
      <c r="R410" s="584"/>
      <c r="S410" s="584"/>
      <c r="T410" s="584"/>
      <c r="U410" s="584"/>
      <c r="V410" s="585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71</v>
      </c>
      <c r="Q411" s="584"/>
      <c r="R411" s="584"/>
      <c r="S411" s="584"/>
      <c r="T411" s="584"/>
      <c r="U411" s="584"/>
      <c r="V411" s="585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63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71</v>
      </c>
      <c r="Q417" s="584"/>
      <c r="R417" s="584"/>
      <c r="S417" s="584"/>
      <c r="T417" s="584"/>
      <c r="U417" s="584"/>
      <c r="V417" s="585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71</v>
      </c>
      <c r="Q418" s="584"/>
      <c r="R418" s="584"/>
      <c r="S418" s="584"/>
      <c r="T418" s="584"/>
      <c r="U418" s="584"/>
      <c r="V418" s="585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648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63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71</v>
      </c>
      <c r="Q422" s="584"/>
      <c r="R422" s="584"/>
      <c r="S422" s="584"/>
      <c r="T422" s="584"/>
      <c r="U422" s="584"/>
      <c r="V422" s="585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71</v>
      </c>
      <c r="Q423" s="584"/>
      <c r="R423" s="584"/>
      <c r="S423" s="584"/>
      <c r="T423" s="584"/>
      <c r="U423" s="584"/>
      <c r="V423" s="585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652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63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71</v>
      </c>
      <c r="Q427" s="584"/>
      <c r="R427" s="584"/>
      <c r="S427" s="584"/>
      <c r="T427" s="584"/>
      <c r="U427" s="584"/>
      <c r="V427" s="585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71</v>
      </c>
      <c r="Q428" s="584"/>
      <c r="R428" s="584"/>
      <c r="S428" s="584"/>
      <c r="T428" s="584"/>
      <c r="U428" s="584"/>
      <c r="V428" s="585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656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656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102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">
        <v>668</v>
      </c>
      <c r="Q435" s="572"/>
      <c r="R435" s="572"/>
      <c r="S435" s="572"/>
      <c r="T435" s="573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69</v>
      </c>
      <c r="X437" s="567">
        <v>208</v>
      </c>
      <c r="Y437" s="568">
        <f t="shared" si="69"/>
        <v>211.20000000000002</v>
      </c>
      <c r="Z437" s="36">
        <f t="shared" si="70"/>
        <v>0.47839999999999999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222.18181818181816</v>
      </c>
      <c r="BN437" s="64">
        <f t="shared" si="72"/>
        <v>225.60000000000002</v>
      </c>
      <c r="BO437" s="64">
        <f t="shared" si="73"/>
        <v>0.37878787878787878</v>
      </c>
      <c r="BP437" s="64">
        <f t="shared" si="74"/>
        <v>0.38461538461538464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681</v>
      </c>
      <c r="B441" s="54" t="s">
        <v>683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684</v>
      </c>
      <c r="B442" s="54" t="s">
        <v>685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3" t="s">
        <v>686</v>
      </c>
      <c r="Q442" s="572"/>
      <c r="R442" s="572"/>
      <c r="S442" s="572"/>
      <c r="T442" s="573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689</v>
      </c>
      <c r="B444" s="54" t="s">
        <v>690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691</v>
      </c>
      <c r="B445" s="54" t="s">
        <v>692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691</v>
      </c>
      <c r="B446" s="54" t="s">
        <v>693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71</v>
      </c>
      <c r="Q447" s="584"/>
      <c r="R447" s="584"/>
      <c r="S447" s="584"/>
      <c r="T447" s="584"/>
      <c r="U447" s="584"/>
      <c r="V447" s="585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39.393939393939391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40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0.47839999999999999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71</v>
      </c>
      <c r="Q448" s="584"/>
      <c r="R448" s="584"/>
      <c r="S448" s="584"/>
      <c r="T448" s="584"/>
      <c r="U448" s="584"/>
      <c r="V448" s="585"/>
      <c r="W448" s="37" t="s">
        <v>69</v>
      </c>
      <c r="X448" s="569">
        <f>IFERROR(SUM(X432:X446),"0")</f>
        <v>208</v>
      </c>
      <c r="Y448" s="569">
        <f>IFERROR(SUM(Y432:Y446),"0")</f>
        <v>211.20000000000002</v>
      </c>
      <c r="Z448" s="37"/>
      <c r="AA448" s="570"/>
      <c r="AB448" s="570"/>
      <c r="AC448" s="570"/>
    </row>
    <row r="449" spans="1:68" ht="14.25" customHeight="1" x14ac:dyDescent="0.25">
      <c r="A449" s="581" t="s">
        <v>134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69</v>
      </c>
      <c r="X450" s="567">
        <v>112</v>
      </c>
      <c r="Y450" s="568">
        <f>IFERROR(IF(X450="",0,CEILING((X450/$H450),1)*$H450),"")</f>
        <v>116.16000000000001</v>
      </c>
      <c r="Z450" s="36">
        <f>IFERROR(IF(Y450=0,"",ROUNDUP(Y450/H450,0)*0.01196),"")</f>
        <v>0.26312000000000002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119.63636363636363</v>
      </c>
      <c r="BN450" s="64">
        <f>IFERROR(Y450*I450/H450,"0")</f>
        <v>124.08000000000001</v>
      </c>
      <c r="BO450" s="64">
        <f>IFERROR(1/J450*(X450/H450),"0")</f>
        <v>0.20396270396270397</v>
      </c>
      <c r="BP450" s="64">
        <f>IFERROR(1/J450*(Y450/H450),"0")</f>
        <v>0.21153846153846156</v>
      </c>
    </row>
    <row r="451" spans="1:68" ht="16.5" customHeight="1" x14ac:dyDescent="0.25">
      <c r="A451" s="54" t="s">
        <v>697</v>
      </c>
      <c r="B451" s="54" t="s">
        <v>698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71</v>
      </c>
      <c r="Q453" s="584"/>
      <c r="R453" s="584"/>
      <c r="S453" s="584"/>
      <c r="T453" s="584"/>
      <c r="U453" s="584"/>
      <c r="V453" s="585"/>
      <c r="W453" s="37" t="s">
        <v>72</v>
      </c>
      <c r="X453" s="569">
        <f>IFERROR(X450/H450,"0")+IFERROR(X451/H451,"0")+IFERROR(X452/H452,"0")</f>
        <v>21.212121212121211</v>
      </c>
      <c r="Y453" s="569">
        <f>IFERROR(Y450/H450,"0")+IFERROR(Y451/H451,"0")+IFERROR(Y452/H452,"0")</f>
        <v>22</v>
      </c>
      <c r="Z453" s="569">
        <f>IFERROR(IF(Z450="",0,Z450),"0")+IFERROR(IF(Z451="",0,Z451),"0")+IFERROR(IF(Z452="",0,Z452),"0")</f>
        <v>0.26312000000000002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71</v>
      </c>
      <c r="Q454" s="584"/>
      <c r="R454" s="584"/>
      <c r="S454" s="584"/>
      <c r="T454" s="584"/>
      <c r="U454" s="584"/>
      <c r="V454" s="585"/>
      <c r="W454" s="37" t="s">
        <v>69</v>
      </c>
      <c r="X454" s="569">
        <f>IFERROR(SUM(X450:X452),"0")</f>
        <v>112</v>
      </c>
      <c r="Y454" s="569">
        <f>IFERROR(SUM(Y450:Y452),"0")</f>
        <v>116.16000000000001</v>
      </c>
      <c r="Z454" s="37"/>
      <c r="AA454" s="570"/>
      <c r="AB454" s="570"/>
      <c r="AC454" s="570"/>
    </row>
    <row r="455" spans="1:68" ht="14.25" customHeight="1" x14ac:dyDescent="0.25">
      <c r="A455" s="581" t="s">
        <v>63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69</v>
      </c>
      <c r="X456" s="567">
        <v>73</v>
      </c>
      <c r="Y456" s="568">
        <f t="shared" ref="Y456:Y462" si="75">IFERROR(IF(X456="",0,CEILING((X456/$H456),1)*$H456),"")</f>
        <v>73.92</v>
      </c>
      <c r="Z456" s="36">
        <f>IFERROR(IF(Y456=0,"",ROUNDUP(Y456/H456,0)*0.01196),"")</f>
        <v>0.16744000000000001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77.97727272727272</v>
      </c>
      <c r="BN456" s="64">
        <f t="shared" ref="BN456:BN462" si="77">IFERROR(Y456*I456/H456,"0")</f>
        <v>78.959999999999994</v>
      </c>
      <c r="BO456" s="64">
        <f t="shared" ref="BO456:BO462" si="78">IFERROR(1/J456*(X456/H456),"0")</f>
        <v>0.13293997668997667</v>
      </c>
      <c r="BP456" s="64">
        <f t="shared" ref="BP456:BP462" si="79">IFERROR(1/J456*(Y456/H456),"0")</f>
        <v>0.13461538461538464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69</v>
      </c>
      <c r="X457" s="567">
        <v>57</v>
      </c>
      <c r="Y457" s="568">
        <f t="shared" si="75"/>
        <v>58.080000000000005</v>
      </c>
      <c r="Z457" s="36">
        <f>IFERROR(IF(Y457=0,"",ROUNDUP(Y457/H457,0)*0.01196),"")</f>
        <v>0.13156000000000001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60.886363636363626</v>
      </c>
      <c r="BN457" s="64">
        <f t="shared" si="77"/>
        <v>62.040000000000006</v>
      </c>
      <c r="BO457" s="64">
        <f t="shared" si="78"/>
        <v>0.10380244755244755</v>
      </c>
      <c r="BP457" s="64">
        <f t="shared" si="79"/>
        <v>0.10576923076923078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69</v>
      </c>
      <c r="X458" s="567">
        <v>74</v>
      </c>
      <c r="Y458" s="568">
        <f t="shared" si="75"/>
        <v>79.2</v>
      </c>
      <c r="Z458" s="36">
        <f>IFERROR(IF(Y458=0,"",ROUNDUP(Y458/H458,0)*0.01196),"")</f>
        <v>0.1794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79.045454545454533</v>
      </c>
      <c r="BN458" s="64">
        <f t="shared" si="77"/>
        <v>84.6</v>
      </c>
      <c r="BO458" s="64">
        <f t="shared" si="78"/>
        <v>0.13476107226107226</v>
      </c>
      <c r="BP458" s="64">
        <f t="shared" si="79"/>
        <v>0.14423076923076925</v>
      </c>
    </row>
    <row r="459" spans="1:68" ht="27" customHeight="1" x14ac:dyDescent="0.25">
      <c r="A459" s="54" t="s">
        <v>710</v>
      </c>
      <c r="B459" s="54" t="s">
        <v>711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710</v>
      </c>
      <c r="B460" s="54" t="s">
        <v>712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713</v>
      </c>
      <c r="B461" s="54" t="s">
        <v>714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715</v>
      </c>
      <c r="B462" s="54" t="s">
        <v>716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71</v>
      </c>
      <c r="Q463" s="584"/>
      <c r="R463" s="584"/>
      <c r="S463" s="584"/>
      <c r="T463" s="584"/>
      <c r="U463" s="584"/>
      <c r="V463" s="585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38.636363636363633</v>
      </c>
      <c r="Y463" s="569">
        <f>IFERROR(Y456/H456,"0")+IFERROR(Y457/H457,"0")+IFERROR(Y458/H458,"0")+IFERROR(Y459/H459,"0")+IFERROR(Y460/H460,"0")+IFERROR(Y461/H461,"0")+IFERROR(Y462/H462,"0")</f>
        <v>40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0.47840000000000005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71</v>
      </c>
      <c r="Q464" s="584"/>
      <c r="R464" s="584"/>
      <c r="S464" s="584"/>
      <c r="T464" s="584"/>
      <c r="U464" s="584"/>
      <c r="V464" s="585"/>
      <c r="W464" s="37" t="s">
        <v>69</v>
      </c>
      <c r="X464" s="569">
        <f>IFERROR(SUM(X456:X462),"0")</f>
        <v>204</v>
      </c>
      <c r="Y464" s="569">
        <f>IFERROR(SUM(Y456:Y462),"0")</f>
        <v>211.2</v>
      </c>
      <c r="Z464" s="37"/>
      <c r="AA464" s="570"/>
      <c r="AB464" s="570"/>
      <c r="AC464" s="570"/>
    </row>
    <row r="465" spans="1:68" ht="14.25" customHeight="1" x14ac:dyDescent="0.25">
      <c r="A465" s="581" t="s">
        <v>73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717</v>
      </c>
      <c r="B466" s="54" t="s">
        <v>718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720</v>
      </c>
      <c r="B467" s="54" t="s">
        <v>721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71</v>
      </c>
      <c r="Q469" s="584"/>
      <c r="R469" s="584"/>
      <c r="S469" s="584"/>
      <c r="T469" s="584"/>
      <c r="U469" s="584"/>
      <c r="V469" s="585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71</v>
      </c>
      <c r="Q470" s="584"/>
      <c r="R470" s="584"/>
      <c r="S470" s="584"/>
      <c r="T470" s="584"/>
      <c r="U470" s="584"/>
      <c r="V470" s="585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726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726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102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727</v>
      </c>
      <c r="B474" s="54" t="s">
        <v>728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68" t="s">
        <v>729</v>
      </c>
      <c r="Q474" s="572"/>
      <c r="R474" s="572"/>
      <c r="S474" s="572"/>
      <c r="T474" s="573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20" t="s">
        <v>733</v>
      </c>
      <c r="Q475" s="572"/>
      <c r="R475" s="572"/>
      <c r="S475" s="572"/>
      <c r="T475" s="573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54" t="s">
        <v>737</v>
      </c>
      <c r="Q476" s="572"/>
      <c r="R476" s="572"/>
      <c r="S476" s="572"/>
      <c r="T476" s="573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2" t="s">
        <v>741</v>
      </c>
      <c r="Q477" s="572"/>
      <c r="R477" s="572"/>
      <c r="S477" s="572"/>
      <c r="T477" s="573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71</v>
      </c>
      <c r="Q478" s="584"/>
      <c r="R478" s="584"/>
      <c r="S478" s="584"/>
      <c r="T478" s="584"/>
      <c r="U478" s="584"/>
      <c r="V478" s="585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71</v>
      </c>
      <c r="Q479" s="584"/>
      <c r="R479" s="584"/>
      <c r="S479" s="584"/>
      <c r="T479" s="584"/>
      <c r="U479" s="584"/>
      <c r="V479" s="585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134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742</v>
      </c>
      <c r="B481" s="54" t="s">
        <v>743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691" t="s">
        <v>744</v>
      </c>
      <c r="Q481" s="572"/>
      <c r="R481" s="572"/>
      <c r="S481" s="572"/>
      <c r="T481" s="573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746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4" t="s">
        <v>747</v>
      </c>
      <c r="Q482" s="572"/>
      <c r="R482" s="572"/>
      <c r="S482" s="572"/>
      <c r="T482" s="573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749</v>
      </c>
      <c r="B483" s="54" t="s">
        <v>750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42" t="s">
        <v>751</v>
      </c>
      <c r="Q483" s="572"/>
      <c r="R483" s="572"/>
      <c r="S483" s="572"/>
      <c r="T483" s="573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752</v>
      </c>
      <c r="B484" s="54" t="s">
        <v>753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87" t="s">
        <v>754</v>
      </c>
      <c r="Q484" s="572"/>
      <c r="R484" s="572"/>
      <c r="S484" s="572"/>
      <c r="T484" s="573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71</v>
      </c>
      <c r="Q485" s="584"/>
      <c r="R485" s="584"/>
      <c r="S485" s="584"/>
      <c r="T485" s="584"/>
      <c r="U485" s="584"/>
      <c r="V485" s="585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71</v>
      </c>
      <c r="Q486" s="584"/>
      <c r="R486" s="584"/>
      <c r="S486" s="584"/>
      <c r="T486" s="584"/>
      <c r="U486" s="584"/>
      <c r="V486" s="585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26" t="s">
        <v>758</v>
      </c>
      <c r="Q488" s="572"/>
      <c r="R488" s="572"/>
      <c r="S488" s="572"/>
      <c r="T488" s="573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5" t="s">
        <v>762</v>
      </c>
      <c r="Q489" s="572"/>
      <c r="R489" s="572"/>
      <c r="S489" s="572"/>
      <c r="T489" s="573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71</v>
      </c>
      <c r="Q490" s="584"/>
      <c r="R490" s="584"/>
      <c r="S490" s="584"/>
      <c r="T490" s="584"/>
      <c r="U490" s="584"/>
      <c r="V490" s="585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71</v>
      </c>
      <c r="Q491" s="584"/>
      <c r="R491" s="584"/>
      <c r="S491" s="584"/>
      <c r="T491" s="584"/>
      <c r="U491" s="584"/>
      <c r="V491" s="585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81" t="s">
        <v>73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7" t="s">
        <v>766</v>
      </c>
      <c r="Q493" s="572"/>
      <c r="R493" s="572"/>
      <c r="S493" s="572"/>
      <c r="T493" s="573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768</v>
      </c>
      <c r="B494" s="54" t="s">
        <v>769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9" t="s">
        <v>770</v>
      </c>
      <c r="Q494" s="572"/>
      <c r="R494" s="572"/>
      <c r="S494" s="572"/>
      <c r="T494" s="573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71</v>
      </c>
      <c r="Q495" s="584"/>
      <c r="R495" s="584"/>
      <c r="S495" s="584"/>
      <c r="T495" s="584"/>
      <c r="U495" s="584"/>
      <c r="V495" s="585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71</v>
      </c>
      <c r="Q496" s="584"/>
      <c r="R496" s="584"/>
      <c r="S496" s="584"/>
      <c r="T496" s="584"/>
      <c r="U496" s="584"/>
      <c r="V496" s="585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169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771</v>
      </c>
      <c r="B498" s="54" t="s">
        <v>772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6" t="s">
        <v>773</v>
      </c>
      <c r="Q498" s="572"/>
      <c r="R498" s="572"/>
      <c r="S498" s="572"/>
      <c r="T498" s="573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775</v>
      </c>
      <c r="B499" s="54" t="s">
        <v>776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92" t="s">
        <v>777</v>
      </c>
      <c r="Q499" s="572"/>
      <c r="R499" s="572"/>
      <c r="S499" s="572"/>
      <c r="T499" s="573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71</v>
      </c>
      <c r="Q500" s="584"/>
      <c r="R500" s="584"/>
      <c r="S500" s="584"/>
      <c r="T500" s="584"/>
      <c r="U500" s="584"/>
      <c r="V500" s="585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71</v>
      </c>
      <c r="Q501" s="584"/>
      <c r="R501" s="584"/>
      <c r="S501" s="584"/>
      <c r="T501" s="584"/>
      <c r="U501" s="584"/>
      <c r="V501" s="585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779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134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780</v>
      </c>
      <c r="B504" s="54" t="s">
        <v>781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69" t="s">
        <v>782</v>
      </c>
      <c r="Q504" s="572"/>
      <c r="R504" s="572"/>
      <c r="S504" s="572"/>
      <c r="T504" s="573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71</v>
      </c>
      <c r="Q505" s="584"/>
      <c r="R505" s="584"/>
      <c r="S505" s="584"/>
      <c r="T505" s="584"/>
      <c r="U505" s="584"/>
      <c r="V505" s="585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71</v>
      </c>
      <c r="Q506" s="584"/>
      <c r="R506" s="584"/>
      <c r="S506" s="584"/>
      <c r="T506" s="584"/>
      <c r="U506" s="584"/>
      <c r="V506" s="585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784</v>
      </c>
      <c r="Q507" s="595"/>
      <c r="R507" s="595"/>
      <c r="S507" s="595"/>
      <c r="T507" s="595"/>
      <c r="U507" s="595"/>
      <c r="V507" s="596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1275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1329.96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785</v>
      </c>
      <c r="Q508" s="595"/>
      <c r="R508" s="595"/>
      <c r="S508" s="595"/>
      <c r="T508" s="595"/>
      <c r="U508" s="595"/>
      <c r="V508" s="596"/>
      <c r="W508" s="37" t="s">
        <v>69</v>
      </c>
      <c r="X508" s="569">
        <f>IFERROR(SUM(BM22:BM504),"0")</f>
        <v>1354.0485718725718</v>
      </c>
      <c r="Y508" s="569">
        <f>IFERROR(SUM(BN22:BN504),"0")</f>
        <v>1411.6679999999997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786</v>
      </c>
      <c r="Q509" s="595"/>
      <c r="R509" s="595"/>
      <c r="S509" s="595"/>
      <c r="T509" s="595"/>
      <c r="U509" s="595"/>
      <c r="V509" s="596"/>
      <c r="W509" s="37" t="s">
        <v>787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788</v>
      </c>
      <c r="Q510" s="595"/>
      <c r="R510" s="595"/>
      <c r="S510" s="595"/>
      <c r="T510" s="595"/>
      <c r="U510" s="595"/>
      <c r="V510" s="596"/>
      <c r="W510" s="37" t="s">
        <v>69</v>
      </c>
      <c r="X510" s="569">
        <f>GrossWeightTotal+PalletQtyTotal*25</f>
        <v>1429.0485718725718</v>
      </c>
      <c r="Y510" s="569">
        <f>GrossWeightTotalR+PalletQtyTotalR*25</f>
        <v>1486.6679999999997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789</v>
      </c>
      <c r="Q511" s="595"/>
      <c r="R511" s="595"/>
      <c r="S511" s="595"/>
      <c r="T511" s="595"/>
      <c r="U511" s="595"/>
      <c r="V511" s="596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220.07229128895796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227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790</v>
      </c>
      <c r="Q512" s="595"/>
      <c r="R512" s="595"/>
      <c r="S512" s="595"/>
      <c r="T512" s="595"/>
      <c r="U512" s="595"/>
      <c r="V512" s="596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2.83311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88" t="s">
        <v>100</v>
      </c>
      <c r="D514" s="651"/>
      <c r="E514" s="651"/>
      <c r="F514" s="651"/>
      <c r="G514" s="651"/>
      <c r="H514" s="652"/>
      <c r="I514" s="588" t="s">
        <v>253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540</v>
      </c>
      <c r="U514" s="652"/>
      <c r="V514" s="588" t="s">
        <v>597</v>
      </c>
      <c r="W514" s="651"/>
      <c r="X514" s="651"/>
      <c r="Y514" s="652"/>
      <c r="Z514" s="564" t="s">
        <v>656</v>
      </c>
      <c r="AA514" s="588" t="s">
        <v>726</v>
      </c>
      <c r="AB514" s="652"/>
      <c r="AC514" s="52"/>
      <c r="AF514" s="565"/>
    </row>
    <row r="515" spans="1:32" ht="14.25" customHeight="1" thickTop="1" x14ac:dyDescent="0.2">
      <c r="A515" s="827" t="s">
        <v>793</v>
      </c>
      <c r="B515" s="588" t="s">
        <v>62</v>
      </c>
      <c r="C515" s="588" t="s">
        <v>101</v>
      </c>
      <c r="D515" s="588" t="s">
        <v>116</v>
      </c>
      <c r="E515" s="588" t="s">
        <v>176</v>
      </c>
      <c r="F515" s="588" t="s">
        <v>199</v>
      </c>
      <c r="G515" s="588" t="s">
        <v>232</v>
      </c>
      <c r="H515" s="588" t="s">
        <v>100</v>
      </c>
      <c r="I515" s="588" t="s">
        <v>254</v>
      </c>
      <c r="J515" s="588" t="s">
        <v>294</v>
      </c>
      <c r="K515" s="588" t="s">
        <v>355</v>
      </c>
      <c r="L515" s="588" t="s">
        <v>397</v>
      </c>
      <c r="M515" s="588" t="s">
        <v>413</v>
      </c>
      <c r="N515" s="565"/>
      <c r="O515" s="588" t="s">
        <v>426</v>
      </c>
      <c r="P515" s="588" t="s">
        <v>436</v>
      </c>
      <c r="Q515" s="588" t="s">
        <v>443</v>
      </c>
      <c r="R515" s="588" t="s">
        <v>448</v>
      </c>
      <c r="S515" s="588" t="s">
        <v>530</v>
      </c>
      <c r="T515" s="588" t="s">
        <v>541</v>
      </c>
      <c r="U515" s="588" t="s">
        <v>575</v>
      </c>
      <c r="V515" s="588" t="s">
        <v>598</v>
      </c>
      <c r="W515" s="588" t="s">
        <v>630</v>
      </c>
      <c r="X515" s="588" t="s">
        <v>648</v>
      </c>
      <c r="Y515" s="588" t="s">
        <v>652</v>
      </c>
      <c r="Z515" s="588" t="s">
        <v>656</v>
      </c>
      <c r="AA515" s="588" t="s">
        <v>726</v>
      </c>
      <c r="AB515" s="588" t="s">
        <v>779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97.199999999999989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97.199999999999989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84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74.399999999999991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93.6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345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538.56000000000006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2025-07-10T06:22:29Z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