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953B25-043E-4412-AF97-E41020A95C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70" i="1" l="1"/>
  <c r="BN70" i="1"/>
  <c r="Z70" i="1"/>
  <c r="BP97" i="1"/>
  <c r="BN97" i="1"/>
  <c r="Z97" i="1"/>
  <c r="BP126" i="1"/>
  <c r="BN126" i="1"/>
  <c r="Z126" i="1"/>
  <c r="BP166" i="1"/>
  <c r="BN166" i="1"/>
  <c r="Z166" i="1"/>
  <c r="BP203" i="1"/>
  <c r="BN203" i="1"/>
  <c r="Z203" i="1"/>
  <c r="BP226" i="1"/>
  <c r="BN226" i="1"/>
  <c r="Z226" i="1"/>
  <c r="BP260" i="1"/>
  <c r="BN260" i="1"/>
  <c r="Z260" i="1"/>
  <c r="BP291" i="1"/>
  <c r="BN291" i="1"/>
  <c r="Z291" i="1"/>
  <c r="BP329" i="1"/>
  <c r="BN329" i="1"/>
  <c r="Z329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B517" i="1"/>
  <c r="X509" i="1"/>
  <c r="X507" i="1"/>
  <c r="Y33" i="1"/>
  <c r="Z42" i="1"/>
  <c r="BN42" i="1"/>
  <c r="BP83" i="1"/>
  <c r="BN83" i="1"/>
  <c r="Z83" i="1"/>
  <c r="BP112" i="1"/>
  <c r="BN112" i="1"/>
  <c r="Z112" i="1"/>
  <c r="Y155" i="1"/>
  <c r="BP154" i="1"/>
  <c r="BN154" i="1"/>
  <c r="Z154" i="1"/>
  <c r="Z155" i="1" s="1"/>
  <c r="BP158" i="1"/>
  <c r="BN158" i="1"/>
  <c r="Z158" i="1"/>
  <c r="BP191" i="1"/>
  <c r="BN191" i="1"/>
  <c r="Z191" i="1"/>
  <c r="BP215" i="1"/>
  <c r="BN215" i="1"/>
  <c r="Z215" i="1"/>
  <c r="BP249" i="1"/>
  <c r="BN249" i="1"/>
  <c r="Z249" i="1"/>
  <c r="BP261" i="1"/>
  <c r="BN261" i="1"/>
  <c r="Z261" i="1"/>
  <c r="BP307" i="1"/>
  <c r="BN307" i="1"/>
  <c r="Z307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Z490" i="1" s="1"/>
  <c r="D517" i="1"/>
  <c r="BP120" i="1"/>
  <c r="BN120" i="1"/>
  <c r="Z120" i="1"/>
  <c r="BP148" i="1"/>
  <c r="BN148" i="1"/>
  <c r="Z148" i="1"/>
  <c r="BP164" i="1"/>
  <c r="BN164" i="1"/>
  <c r="Z164" i="1"/>
  <c r="BP187" i="1"/>
  <c r="BN187" i="1"/>
  <c r="Z187" i="1"/>
  <c r="BP197" i="1"/>
  <c r="BN197" i="1"/>
  <c r="Z197" i="1"/>
  <c r="BP209" i="1"/>
  <c r="BN209" i="1"/>
  <c r="Z209" i="1"/>
  <c r="BP224" i="1"/>
  <c r="BN224" i="1"/>
  <c r="Z224" i="1"/>
  <c r="Y237" i="1"/>
  <c r="Y236" i="1"/>
  <c r="BP235" i="1"/>
  <c r="BN235" i="1"/>
  <c r="Z235" i="1"/>
  <c r="Z236" i="1" s="1"/>
  <c r="BP239" i="1"/>
  <c r="BN239" i="1"/>
  <c r="Z239" i="1"/>
  <c r="BP244" i="1"/>
  <c r="BN244" i="1"/>
  <c r="Z244" i="1"/>
  <c r="BP258" i="1"/>
  <c r="BN258" i="1"/>
  <c r="Z258" i="1"/>
  <c r="BP289" i="1"/>
  <c r="BN289" i="1"/>
  <c r="Z289" i="1"/>
  <c r="BP301" i="1"/>
  <c r="BN301" i="1"/>
  <c r="Z301" i="1"/>
  <c r="BP320" i="1"/>
  <c r="BN320" i="1"/>
  <c r="Z320" i="1"/>
  <c r="Y331" i="1"/>
  <c r="BP327" i="1"/>
  <c r="BN327" i="1"/>
  <c r="Z327" i="1"/>
  <c r="Y330" i="1"/>
  <c r="X508" i="1"/>
  <c r="X511" i="1"/>
  <c r="Z26" i="1"/>
  <c r="BN26" i="1"/>
  <c r="BP26" i="1"/>
  <c r="Z30" i="1"/>
  <c r="BN30" i="1"/>
  <c r="C517" i="1"/>
  <c r="Z52" i="1"/>
  <c r="BN52" i="1"/>
  <c r="BP52" i="1"/>
  <c r="Z68" i="1"/>
  <c r="BN68" i="1"/>
  <c r="BP68" i="1"/>
  <c r="Z75" i="1"/>
  <c r="BN75" i="1"/>
  <c r="Z79" i="1"/>
  <c r="BN79" i="1"/>
  <c r="Y85" i="1"/>
  <c r="Z90" i="1"/>
  <c r="BN90" i="1"/>
  <c r="Z95" i="1"/>
  <c r="BN95" i="1"/>
  <c r="Z99" i="1"/>
  <c r="BN99" i="1"/>
  <c r="Z108" i="1"/>
  <c r="BN108" i="1"/>
  <c r="Y116" i="1"/>
  <c r="Z114" i="1"/>
  <c r="BN114" i="1"/>
  <c r="Y122" i="1"/>
  <c r="BP131" i="1"/>
  <c r="BN131" i="1"/>
  <c r="Z131" i="1"/>
  <c r="BP160" i="1"/>
  <c r="BN160" i="1"/>
  <c r="Z160" i="1"/>
  <c r="Y174" i="1"/>
  <c r="BP170" i="1"/>
  <c r="BN170" i="1"/>
  <c r="Z170" i="1"/>
  <c r="Y200" i="1"/>
  <c r="BP193" i="1"/>
  <c r="BN193" i="1"/>
  <c r="Z193" i="1"/>
  <c r="BP205" i="1"/>
  <c r="BN205" i="1"/>
  <c r="Z205" i="1"/>
  <c r="BP220" i="1"/>
  <c r="BN220" i="1"/>
  <c r="Z220" i="1"/>
  <c r="BP230" i="1"/>
  <c r="BN230" i="1"/>
  <c r="Z230" i="1"/>
  <c r="BP240" i="1"/>
  <c r="BN240" i="1"/>
  <c r="Z240" i="1"/>
  <c r="BP251" i="1"/>
  <c r="BN251" i="1"/>
  <c r="Z251" i="1"/>
  <c r="Y270" i="1"/>
  <c r="BP266" i="1"/>
  <c r="BN266" i="1"/>
  <c r="Z266" i="1"/>
  <c r="BP297" i="1"/>
  <c r="BN297" i="1"/>
  <c r="Z297" i="1"/>
  <c r="BP309" i="1"/>
  <c r="BN309" i="1"/>
  <c r="Z309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Y150" i="1"/>
  <c r="Y168" i="1"/>
  <c r="Y199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69" i="1"/>
  <c r="BN369" i="1"/>
  <c r="Z369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Y404" i="1"/>
  <c r="F9" i="1"/>
  <c r="J9" i="1"/>
  <c r="F10" i="1"/>
  <c r="Y24" i="1"/>
  <c r="Z27" i="1"/>
  <c r="BN27" i="1"/>
  <c r="Z29" i="1"/>
  <c r="BN29" i="1"/>
  <c r="Z31" i="1"/>
  <c r="BN31" i="1"/>
  <c r="Y32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Y59" i="1"/>
  <c r="Z62" i="1"/>
  <c r="BN62" i="1"/>
  <c r="Z64" i="1"/>
  <c r="BN64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F517" i="1"/>
  <c r="Y110" i="1"/>
  <c r="BP105" i="1"/>
  <c r="BN105" i="1"/>
  <c r="Z105" i="1"/>
  <c r="Y109" i="1"/>
  <c r="BP113" i="1"/>
  <c r="BN113" i="1"/>
  <c r="Z113" i="1"/>
  <c r="BP121" i="1"/>
  <c r="BN121" i="1"/>
  <c r="Z121" i="1"/>
  <c r="Y128" i="1"/>
  <c r="BP125" i="1"/>
  <c r="BN125" i="1"/>
  <c r="Z125" i="1"/>
  <c r="Z127" i="1" s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BP194" i="1"/>
  <c r="BN194" i="1"/>
  <c r="Z194" i="1"/>
  <c r="BP198" i="1"/>
  <c r="BN198" i="1"/>
  <c r="Z198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Y355" i="1"/>
  <c r="Y360" i="1"/>
  <c r="BP357" i="1"/>
  <c r="BN357" i="1"/>
  <c r="Z357" i="1"/>
  <c r="Z359" i="1" s="1"/>
  <c r="Y359" i="1"/>
  <c r="H9" i="1"/>
  <c r="Z22" i="1"/>
  <c r="Z23" i="1" s="1"/>
  <c r="BN22" i="1"/>
  <c r="BP22" i="1"/>
  <c r="Y23" i="1"/>
  <c r="Y4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Y101" i="1"/>
  <c r="BP98" i="1"/>
  <c r="BN98" i="1"/>
  <c r="Z98" i="1"/>
  <c r="BP107" i="1"/>
  <c r="BN107" i="1"/>
  <c r="Z107" i="1"/>
  <c r="Y115" i="1"/>
  <c r="BP119" i="1"/>
  <c r="BN119" i="1"/>
  <c r="Z119" i="1"/>
  <c r="Y127" i="1"/>
  <c r="BP132" i="1"/>
  <c r="BN132" i="1"/>
  <c r="Z132" i="1"/>
  <c r="Y134" i="1"/>
  <c r="Y139" i="1"/>
  <c r="BP136" i="1"/>
  <c r="BN136" i="1"/>
  <c r="Z136" i="1"/>
  <c r="Z138" i="1" s="1"/>
  <c r="Y149" i="1"/>
  <c r="BP159" i="1"/>
  <c r="BN159" i="1"/>
  <c r="Z159" i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Z262" i="1" s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7" i="1"/>
  <c r="BP343" i="1"/>
  <c r="BN343" i="1"/>
  <c r="Z343" i="1"/>
  <c r="BP347" i="1"/>
  <c r="BN347" i="1"/>
  <c r="Z347" i="1"/>
  <c r="Z349" i="1" s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84" i="1"/>
  <c r="BN484" i="1"/>
  <c r="Z484" i="1"/>
  <c r="Y495" i="1"/>
  <c r="BP493" i="1"/>
  <c r="BN493" i="1"/>
  <c r="Z493" i="1"/>
  <c r="Z469" i="1" l="1"/>
  <c r="Z254" i="1"/>
  <c r="Z167" i="1"/>
  <c r="Z133" i="1"/>
  <c r="Z122" i="1"/>
  <c r="Z354" i="1"/>
  <c r="Z324" i="1"/>
  <c r="Z293" i="1"/>
  <c r="Z101" i="1"/>
  <c r="Z44" i="1"/>
  <c r="Z500" i="1"/>
  <c r="X510" i="1"/>
  <c r="Z495" i="1"/>
  <c r="Z453" i="1"/>
  <c r="Z410" i="1"/>
  <c r="Z417" i="1"/>
  <c r="Z330" i="1"/>
  <c r="Z317" i="1"/>
  <c r="Z227" i="1"/>
  <c r="Z245" i="1"/>
  <c r="Z199" i="1"/>
  <c r="Z92" i="1"/>
  <c r="Z58" i="1"/>
  <c r="Z188" i="1"/>
  <c r="Z149" i="1"/>
  <c r="Z115" i="1"/>
  <c r="Z32" i="1"/>
  <c r="Z478" i="1"/>
  <c r="Z447" i="1"/>
  <c r="Z399" i="1"/>
  <c r="Y511" i="1"/>
  <c r="Y508" i="1"/>
  <c r="Z303" i="1"/>
  <c r="Z80" i="1"/>
  <c r="Y507" i="1"/>
  <c r="Z485" i="1"/>
  <c r="Z463" i="1"/>
  <c r="Z311" i="1"/>
  <c r="Z65" i="1"/>
  <c r="Y509" i="1"/>
  <c r="Z211" i="1"/>
  <c r="Z109" i="1"/>
  <c r="Z512" i="1" s="1"/>
  <c r="Y510" i="1" l="1"/>
</calcChain>
</file>

<file path=xl/sharedStrings.xml><?xml version="1.0" encoding="utf-8"?>
<sst xmlns="http://schemas.openxmlformats.org/spreadsheetml/2006/main" count="2278" uniqueCount="832">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</sst>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" fillId="0" borderId="0" xfId="0" applyFont="1" applyProtection="1">
      <protection hidden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827" t="s">
        <v>0</v>
      </c>
      <c r="E1" s="593"/>
      <c r="F1" s="593"/>
      <c r="G1" s="12" t="s">
        <v>1</v>
      </c>
      <c r="H1" s="827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883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5" t="s">
        <v>8</v>
      </c>
      <c r="B5" s="684"/>
      <c r="C5" s="599"/>
      <c r="D5" s="676"/>
      <c r="E5" s="678"/>
      <c r="F5" s="627" t="s">
        <v>9</v>
      </c>
      <c r="G5" s="599"/>
      <c r="H5" s="676" t="s">
        <v>831</v>
      </c>
      <c r="I5" s="677"/>
      <c r="J5" s="677"/>
      <c r="K5" s="677"/>
      <c r="L5" s="677"/>
      <c r="M5" s="678"/>
      <c r="N5" s="58"/>
      <c r="P5" s="24" t="s">
        <v>10</v>
      </c>
      <c r="Q5" s="619">
        <v>45850</v>
      </c>
      <c r="R5" s="620"/>
      <c r="T5" s="772" t="s">
        <v>11</v>
      </c>
      <c r="U5" s="765"/>
      <c r="V5" s="774" t="s">
        <v>12</v>
      </c>
      <c r="W5" s="620"/>
      <c r="AB5" s="51"/>
      <c r="AC5" s="51"/>
      <c r="AD5" s="51"/>
      <c r="AE5" s="51"/>
    </row>
    <row r="6" spans="1:32" s="561" customFormat="1" ht="24" customHeight="1" x14ac:dyDescent="0.2">
      <c r="A6" s="685" t="s">
        <v>13</v>
      </c>
      <c r="B6" s="684"/>
      <c r="C6" s="599"/>
      <c r="D6" s="691" t="s">
        <v>811</v>
      </c>
      <c r="E6" s="692"/>
      <c r="F6" s="692"/>
      <c r="G6" s="692"/>
      <c r="H6" s="692"/>
      <c r="I6" s="692"/>
      <c r="J6" s="692"/>
      <c r="K6" s="692"/>
      <c r="L6" s="692"/>
      <c r="M6" s="620"/>
      <c r="N6" s="59"/>
      <c r="P6" s="24" t="s">
        <v>15</v>
      </c>
      <c r="Q6" s="625" t="str">
        <f>IF(Q5=0," ",CHOOSE(WEEKDAY(Q5,2),"Понедельник","Вторник","Среда","Четверг","Пятница","Суббота","Воскресенье"))</f>
        <v>Суббота</v>
      </c>
      <c r="R6" s="577"/>
      <c r="T6" s="764" t="s">
        <v>16</v>
      </c>
      <c r="U6" s="765"/>
      <c r="V6" s="695" t="s">
        <v>17</v>
      </c>
      <c r="W6" s="69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846" t="str">
        <f>IFERROR(VLOOKUP(DeliveryAddress,Table,3,0),1)</f>
        <v>6</v>
      </c>
      <c r="E7" s="847"/>
      <c r="F7" s="847"/>
      <c r="G7" s="847"/>
      <c r="H7" s="847"/>
      <c r="I7" s="847"/>
      <c r="J7" s="847"/>
      <c r="K7" s="847"/>
      <c r="L7" s="847"/>
      <c r="M7" s="688"/>
      <c r="N7" s="60"/>
      <c r="P7" s="24"/>
      <c r="Q7" s="42"/>
      <c r="R7" s="42"/>
      <c r="T7" s="575"/>
      <c r="U7" s="765"/>
      <c r="V7" s="697"/>
      <c r="W7" s="698"/>
      <c r="AB7" s="51"/>
      <c r="AC7" s="51"/>
      <c r="AD7" s="51"/>
      <c r="AE7" s="51"/>
    </row>
    <row r="8" spans="1:32" s="561" customFormat="1" ht="25.5" customHeight="1" x14ac:dyDescent="0.2">
      <c r="A8" s="571" t="s">
        <v>18</v>
      </c>
      <c r="B8" s="572"/>
      <c r="C8" s="573"/>
      <c r="D8" s="853"/>
      <c r="E8" s="854"/>
      <c r="F8" s="854"/>
      <c r="G8" s="854"/>
      <c r="H8" s="854"/>
      <c r="I8" s="854"/>
      <c r="J8" s="854"/>
      <c r="K8" s="854"/>
      <c r="L8" s="854"/>
      <c r="M8" s="855"/>
      <c r="N8" s="61"/>
      <c r="P8" s="24" t="s">
        <v>19</v>
      </c>
      <c r="Q8" s="687">
        <v>0.41666666666666669</v>
      </c>
      <c r="R8" s="688"/>
      <c r="T8" s="575"/>
      <c r="U8" s="765"/>
      <c r="V8" s="697"/>
      <c r="W8" s="698"/>
      <c r="AB8" s="51"/>
      <c r="AC8" s="51"/>
      <c r="AD8" s="51"/>
      <c r="AE8" s="51"/>
    </row>
    <row r="9" spans="1:32" s="56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653"/>
      <c r="E9" s="654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777" t="str">
        <f>IF(AND($A$9="Тип доверенности/получателя при получении в адресе перегруза:",$D$9="Разовая доверенность"),"Введите ФИО","")</f>
        <v/>
      </c>
      <c r="I9" s="654"/>
      <c r="J9" s="7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4"/>
      <c r="L9" s="654"/>
      <c r="M9" s="654"/>
      <c r="N9" s="559"/>
      <c r="P9" s="26" t="s">
        <v>20</v>
      </c>
      <c r="Q9" s="811"/>
      <c r="R9" s="661"/>
      <c r="T9" s="575"/>
      <c r="U9" s="765"/>
      <c r="V9" s="699"/>
      <c r="W9" s="700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653"/>
      <c r="E10" s="654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715" t="str">
        <f>IFERROR(VLOOKUP($D$10,Proxy,2,FALSE),"")</f>
        <v/>
      </c>
      <c r="I10" s="575"/>
      <c r="J10" s="575"/>
      <c r="K10" s="575"/>
      <c r="L10" s="575"/>
      <c r="M10" s="575"/>
      <c r="N10" s="560"/>
      <c r="P10" s="26" t="s">
        <v>21</v>
      </c>
      <c r="Q10" s="756"/>
      <c r="R10" s="757"/>
      <c r="U10" s="24" t="s">
        <v>22</v>
      </c>
      <c r="V10" s="862" t="s">
        <v>23</v>
      </c>
      <c r="W10" s="69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2"/>
      <c r="R11" s="620"/>
      <c r="U11" s="24" t="s">
        <v>26</v>
      </c>
      <c r="V11" s="660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83" t="s">
        <v>28</v>
      </c>
      <c r="B12" s="684"/>
      <c r="C12" s="684"/>
      <c r="D12" s="684"/>
      <c r="E12" s="684"/>
      <c r="F12" s="684"/>
      <c r="G12" s="684"/>
      <c r="H12" s="684"/>
      <c r="I12" s="684"/>
      <c r="J12" s="684"/>
      <c r="K12" s="684"/>
      <c r="L12" s="684"/>
      <c r="M12" s="599"/>
      <c r="N12" s="62"/>
      <c r="P12" s="24" t="s">
        <v>29</v>
      </c>
      <c r="Q12" s="687"/>
      <c r="R12" s="688"/>
      <c r="S12" s="23"/>
      <c r="U12" s="24"/>
      <c r="V12" s="593"/>
      <c r="W12" s="575"/>
      <c r="AB12" s="51"/>
      <c r="AC12" s="51"/>
      <c r="AD12" s="51"/>
      <c r="AE12" s="51"/>
    </row>
    <row r="13" spans="1:32" s="561" customFormat="1" ht="23.25" customHeight="1" x14ac:dyDescent="0.2">
      <c r="A13" s="683" t="s">
        <v>30</v>
      </c>
      <c r="B13" s="684"/>
      <c r="C13" s="684"/>
      <c r="D13" s="684"/>
      <c r="E13" s="684"/>
      <c r="F13" s="684"/>
      <c r="G13" s="684"/>
      <c r="H13" s="684"/>
      <c r="I13" s="684"/>
      <c r="J13" s="684"/>
      <c r="K13" s="684"/>
      <c r="L13" s="684"/>
      <c r="M13" s="599"/>
      <c r="N13" s="62"/>
      <c r="O13" s="26"/>
      <c r="P13" s="26" t="s">
        <v>31</v>
      </c>
      <c r="Q13" s="660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83" t="s">
        <v>32</v>
      </c>
      <c r="B14" s="684"/>
      <c r="C14" s="684"/>
      <c r="D14" s="684"/>
      <c r="E14" s="684"/>
      <c r="F14" s="684"/>
      <c r="G14" s="684"/>
      <c r="H14" s="684"/>
      <c r="I14" s="684"/>
      <c r="J14" s="684"/>
      <c r="K14" s="684"/>
      <c r="L14" s="684"/>
      <c r="M14" s="59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1" t="s">
        <v>33</v>
      </c>
      <c r="B15" s="684"/>
      <c r="C15" s="684"/>
      <c r="D15" s="684"/>
      <c r="E15" s="684"/>
      <c r="F15" s="684"/>
      <c r="G15" s="684"/>
      <c r="H15" s="684"/>
      <c r="I15" s="684"/>
      <c r="J15" s="684"/>
      <c r="K15" s="684"/>
      <c r="L15" s="684"/>
      <c r="M15" s="599"/>
      <c r="N15" s="63"/>
      <c r="P15" s="813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4"/>
      <c r="Q16" s="814"/>
      <c r="R16" s="814"/>
      <c r="S16" s="814"/>
      <c r="T16" s="8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35</v>
      </c>
      <c r="B17" s="584" t="s">
        <v>36</v>
      </c>
      <c r="C17" s="779" t="s">
        <v>37</v>
      </c>
      <c r="D17" s="584" t="s">
        <v>38</v>
      </c>
      <c r="E17" s="585"/>
      <c r="F17" s="584" t="s">
        <v>39</v>
      </c>
      <c r="G17" s="584" t="s">
        <v>40</v>
      </c>
      <c r="H17" s="584" t="s">
        <v>41</v>
      </c>
      <c r="I17" s="584" t="s">
        <v>42</v>
      </c>
      <c r="J17" s="584" t="s">
        <v>43</v>
      </c>
      <c r="K17" s="584" t="s">
        <v>44</v>
      </c>
      <c r="L17" s="584" t="s">
        <v>45</v>
      </c>
      <c r="M17" s="584" t="s">
        <v>46</v>
      </c>
      <c r="N17" s="584" t="s">
        <v>47</v>
      </c>
      <c r="O17" s="584" t="s">
        <v>48</v>
      </c>
      <c r="P17" s="584" t="s">
        <v>49</v>
      </c>
      <c r="Q17" s="832"/>
      <c r="R17" s="832"/>
      <c r="S17" s="832"/>
      <c r="T17" s="585"/>
      <c r="U17" s="598" t="s">
        <v>50</v>
      </c>
      <c r="V17" s="599"/>
      <c r="W17" s="584" t="s">
        <v>51</v>
      </c>
      <c r="X17" s="584" t="s">
        <v>52</v>
      </c>
      <c r="Y17" s="600" t="s">
        <v>53</v>
      </c>
      <c r="Z17" s="702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636"/>
      <c r="AF17" s="637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586"/>
      <c r="E18" s="587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586"/>
      <c r="Q18" s="833"/>
      <c r="R18" s="833"/>
      <c r="S18" s="833"/>
      <c r="T18" s="587"/>
      <c r="U18" s="67" t="s">
        <v>60</v>
      </c>
      <c r="V18" s="67" t="s">
        <v>61</v>
      </c>
      <c r="W18" s="602"/>
      <c r="X18" s="602"/>
      <c r="Y18" s="601"/>
      <c r="Z18" s="703"/>
      <c r="AA18" s="714"/>
      <c r="AB18" s="714"/>
      <c r="AC18" s="714"/>
      <c r="AD18" s="638"/>
      <c r="AE18" s="639"/>
      <c r="AF18" s="640"/>
      <c r="AG18" s="66"/>
      <c r="BD18" s="65"/>
    </row>
    <row r="19" spans="1:68" ht="27.75" hidden="1" customHeight="1" x14ac:dyDescent="0.2">
      <c r="A19" s="596" t="s">
        <v>62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48"/>
      <c r="AB19" s="48"/>
      <c r="AC19" s="48"/>
    </row>
    <row r="20" spans="1:68" ht="16.5" hidden="1" customHeight="1" x14ac:dyDescent="0.25">
      <c r="A20" s="583" t="s">
        <v>62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62"/>
      <c r="AB20" s="562"/>
      <c r="AC20" s="562"/>
    </row>
    <row r="21" spans="1:68" ht="14.25" hidden="1" customHeight="1" x14ac:dyDescent="0.25">
      <c r="A21" s="574" t="s">
        <v>63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6">
        <v>4680115886643</v>
      </c>
      <c r="E22" s="577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08" t="s">
        <v>68</v>
      </c>
      <c r="Q22" s="581"/>
      <c r="R22" s="581"/>
      <c r="S22" s="581"/>
      <c r="T22" s="582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1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2"/>
      <c r="P23" s="578" t="s">
        <v>71</v>
      </c>
      <c r="Q23" s="572"/>
      <c r="R23" s="572"/>
      <c r="S23" s="572"/>
      <c r="T23" s="572"/>
      <c r="U23" s="572"/>
      <c r="V23" s="573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2"/>
      <c r="P24" s="578" t="s">
        <v>71</v>
      </c>
      <c r="Q24" s="572"/>
      <c r="R24" s="572"/>
      <c r="S24" s="572"/>
      <c r="T24" s="572"/>
      <c r="U24" s="572"/>
      <c r="V24" s="573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4" t="s">
        <v>73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6">
        <v>4680115885912</v>
      </c>
      <c r="E26" s="577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1"/>
      <c r="R26" s="581"/>
      <c r="S26" s="581"/>
      <c r="T26" s="582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6">
        <v>4607091388237</v>
      </c>
      <c r="E27" s="577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1"/>
      <c r="R27" s="581"/>
      <c r="S27" s="581"/>
      <c r="T27" s="582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6">
        <v>4680115886230</v>
      </c>
      <c r="E28" s="577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1"/>
      <c r="R28" s="581"/>
      <c r="S28" s="581"/>
      <c r="T28" s="582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6">
        <v>4680115886247</v>
      </c>
      <c r="E29" s="577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5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1"/>
      <c r="R29" s="581"/>
      <c r="S29" s="581"/>
      <c r="T29" s="582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6">
        <v>4680115885905</v>
      </c>
      <c r="E30" s="577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1"/>
      <c r="R30" s="581"/>
      <c r="S30" s="581"/>
      <c r="T30" s="582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6">
        <v>4607091388244</v>
      </c>
      <c r="E31" s="577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1"/>
      <c r="R31" s="581"/>
      <c r="S31" s="581"/>
      <c r="T31" s="582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1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2"/>
      <c r="P32" s="578" t="s">
        <v>71</v>
      </c>
      <c r="Q32" s="572"/>
      <c r="R32" s="572"/>
      <c r="S32" s="572"/>
      <c r="T32" s="572"/>
      <c r="U32" s="572"/>
      <c r="V32" s="573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2"/>
      <c r="P33" s="578" t="s">
        <v>71</v>
      </c>
      <c r="Q33" s="572"/>
      <c r="R33" s="572"/>
      <c r="S33" s="572"/>
      <c r="T33" s="572"/>
      <c r="U33" s="572"/>
      <c r="V33" s="573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4" t="s">
        <v>94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6">
        <v>4607091388503</v>
      </c>
      <c r="E35" s="577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1"/>
      <c r="R35" s="581"/>
      <c r="S35" s="581"/>
      <c r="T35" s="582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1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2"/>
      <c r="P36" s="578" t="s">
        <v>71</v>
      </c>
      <c r="Q36" s="572"/>
      <c r="R36" s="572"/>
      <c r="S36" s="572"/>
      <c r="T36" s="572"/>
      <c r="U36" s="572"/>
      <c r="V36" s="573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2"/>
      <c r="P37" s="578" t="s">
        <v>71</v>
      </c>
      <c r="Q37" s="572"/>
      <c r="R37" s="572"/>
      <c r="S37" s="572"/>
      <c r="T37" s="572"/>
      <c r="U37" s="572"/>
      <c r="V37" s="573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596" t="s">
        <v>100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48"/>
      <c r="AB38" s="48"/>
      <c r="AC38" s="48"/>
    </row>
    <row r="39" spans="1:68" ht="16.5" hidden="1" customHeight="1" x14ac:dyDescent="0.25">
      <c r="A39" s="583" t="s">
        <v>101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62"/>
      <c r="AB39" s="562"/>
      <c r="AC39" s="562"/>
    </row>
    <row r="40" spans="1:68" ht="14.25" hidden="1" customHeight="1" x14ac:dyDescent="0.25">
      <c r="A40" s="574" t="s">
        <v>102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6">
        <v>4607091385670</v>
      </c>
      <c r="E41" s="577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1"/>
      <c r="R41" s="581"/>
      <c r="S41" s="581"/>
      <c r="T41" s="582"/>
      <c r="U41" s="34"/>
      <c r="V41" s="34"/>
      <c r="W41" s="35" t="s">
        <v>69</v>
      </c>
      <c r="X41" s="567">
        <v>1036.8</v>
      </c>
      <c r="Y41" s="568">
        <f>IFERROR(IF(X41="",0,CEILING((X41/$H41),1)*$H41),"")</f>
        <v>1036.8000000000002</v>
      </c>
      <c r="Z41" s="36">
        <f>IFERROR(IF(Y41=0,"",ROUNDUP(Y41/H41,0)*0.01898),"")</f>
        <v>1.8220800000000001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1078.5599999999997</v>
      </c>
      <c r="BN41" s="64">
        <f>IFERROR(Y41*I41/H41,"0")</f>
        <v>1078.5600000000002</v>
      </c>
      <c r="BO41" s="64">
        <f>IFERROR(1/J41*(X41/H41),"0")</f>
        <v>1.4999999999999998</v>
      </c>
      <c r="BP41" s="64">
        <f>IFERROR(1/J41*(Y41/H41),"0")</f>
        <v>1.5000000000000002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6">
        <v>4607091385687</v>
      </c>
      <c r="E42" s="577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1"/>
      <c r="R42" s="581"/>
      <c r="S42" s="581"/>
      <c r="T42" s="582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6">
        <v>4680115882539</v>
      </c>
      <c r="E43" s="577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1"/>
      <c r="R43" s="581"/>
      <c r="S43" s="581"/>
      <c r="T43" s="582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1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2"/>
      <c r="P44" s="578" t="s">
        <v>71</v>
      </c>
      <c r="Q44" s="572"/>
      <c r="R44" s="572"/>
      <c r="S44" s="572"/>
      <c r="T44" s="572"/>
      <c r="U44" s="572"/>
      <c r="V44" s="573"/>
      <c r="W44" s="37" t="s">
        <v>72</v>
      </c>
      <c r="X44" s="569">
        <f>IFERROR(X41/H41,"0")+IFERROR(X42/H42,"0")+IFERROR(X43/H43,"0")</f>
        <v>95.999999999999986</v>
      </c>
      <c r="Y44" s="569">
        <f>IFERROR(Y41/H41,"0")+IFERROR(Y42/H42,"0")+IFERROR(Y43/H43,"0")</f>
        <v>96.000000000000014</v>
      </c>
      <c r="Z44" s="569">
        <f>IFERROR(IF(Z41="",0,Z41),"0")+IFERROR(IF(Z42="",0,Z42),"0")+IFERROR(IF(Z43="",0,Z43),"0")</f>
        <v>1.8220800000000001</v>
      </c>
      <c r="AA44" s="570"/>
      <c r="AB44" s="570"/>
      <c r="AC44" s="570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2"/>
      <c r="P45" s="578" t="s">
        <v>71</v>
      </c>
      <c r="Q45" s="572"/>
      <c r="R45" s="572"/>
      <c r="S45" s="572"/>
      <c r="T45" s="572"/>
      <c r="U45" s="572"/>
      <c r="V45" s="573"/>
      <c r="W45" s="37" t="s">
        <v>69</v>
      </c>
      <c r="X45" s="569">
        <f>IFERROR(SUM(X41:X43),"0")</f>
        <v>1036.8</v>
      </c>
      <c r="Y45" s="569">
        <f>IFERROR(SUM(Y41:Y43),"0")</f>
        <v>1036.8000000000002</v>
      </c>
      <c r="Z45" s="37"/>
      <c r="AA45" s="570"/>
      <c r="AB45" s="570"/>
      <c r="AC45" s="570"/>
    </row>
    <row r="46" spans="1:68" ht="14.25" hidden="1" customHeight="1" x14ac:dyDescent="0.25">
      <c r="A46" s="574" t="s">
        <v>73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6">
        <v>4680115884915</v>
      </c>
      <c r="E47" s="577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2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1"/>
      <c r="R47" s="581"/>
      <c r="S47" s="581"/>
      <c r="T47" s="582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1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2"/>
      <c r="P48" s="578" t="s">
        <v>71</v>
      </c>
      <c r="Q48" s="572"/>
      <c r="R48" s="572"/>
      <c r="S48" s="572"/>
      <c r="T48" s="572"/>
      <c r="U48" s="572"/>
      <c r="V48" s="573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2"/>
      <c r="P49" s="578" t="s">
        <v>71</v>
      </c>
      <c r="Q49" s="572"/>
      <c r="R49" s="572"/>
      <c r="S49" s="572"/>
      <c r="T49" s="572"/>
      <c r="U49" s="572"/>
      <c r="V49" s="573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3" t="s">
        <v>116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62"/>
      <c r="AB50" s="562"/>
      <c r="AC50" s="562"/>
    </row>
    <row r="51" spans="1:68" ht="14.25" hidden="1" customHeight="1" x14ac:dyDescent="0.25">
      <c r="A51" s="574" t="s">
        <v>102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6">
        <v>4680115885882</v>
      </c>
      <c r="E52" s="577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1"/>
      <c r="R52" s="581"/>
      <c r="S52" s="581"/>
      <c r="T52" s="582"/>
      <c r="U52" s="34"/>
      <c r="V52" s="34"/>
      <c r="W52" s="35" t="s">
        <v>69</v>
      </c>
      <c r="X52" s="567">
        <v>537.6</v>
      </c>
      <c r="Y52" s="568">
        <f t="shared" ref="Y52:Y57" si="6">IFERROR(IF(X52="",0,CEILING((X52/$H52),1)*$H52),"")</f>
        <v>537.59999999999991</v>
      </c>
      <c r="Z52" s="36">
        <f>IFERROR(IF(Y52=0,"",ROUNDUP(Y52/H52,0)*0.01898),"")</f>
        <v>0.91104000000000007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558.48000000000013</v>
      </c>
      <c r="BN52" s="64">
        <f t="shared" ref="BN52:BN57" si="8">IFERROR(Y52*I52/H52,"0")</f>
        <v>558.4799999999999</v>
      </c>
      <c r="BO52" s="64">
        <f t="shared" ref="BO52:BO57" si="9">IFERROR(1/J52*(X52/H52),"0")</f>
        <v>0.75000000000000011</v>
      </c>
      <c r="BP52" s="64">
        <f t="shared" ref="BP52:BP57" si="10">IFERROR(1/J52*(Y52/H52),"0")</f>
        <v>0.74999999999999989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6">
        <v>4680115881426</v>
      </c>
      <c r="E53" s="577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9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1"/>
      <c r="R53" s="581"/>
      <c r="S53" s="581"/>
      <c r="T53" s="582"/>
      <c r="U53" s="34"/>
      <c r="V53" s="34"/>
      <c r="W53" s="35" t="s">
        <v>69</v>
      </c>
      <c r="X53" s="567">
        <v>1036.8</v>
      </c>
      <c r="Y53" s="568">
        <f t="shared" si="6"/>
        <v>1036.8000000000002</v>
      </c>
      <c r="Z53" s="36">
        <f>IFERROR(IF(Y53=0,"",ROUNDUP(Y53/H53,0)*0.01898),"")</f>
        <v>1.8220800000000001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1078.5599999999997</v>
      </c>
      <c r="BN53" s="64">
        <f t="shared" si="8"/>
        <v>1078.5600000000002</v>
      </c>
      <c r="BO53" s="64">
        <f t="shared" si="9"/>
        <v>1.4999999999999998</v>
      </c>
      <c r="BP53" s="64">
        <f t="shared" si="10"/>
        <v>1.5000000000000002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6">
        <v>4680115880283</v>
      </c>
      <c r="E54" s="577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1"/>
      <c r="R54" s="581"/>
      <c r="S54" s="581"/>
      <c r="T54" s="582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6">
        <v>4680115881525</v>
      </c>
      <c r="E55" s="577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1"/>
      <c r="R55" s="581"/>
      <c r="S55" s="581"/>
      <c r="T55" s="582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6">
        <v>4680115885899</v>
      </c>
      <c r="E56" s="577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1"/>
      <c r="R56" s="581"/>
      <c r="S56" s="581"/>
      <c r="T56" s="582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6">
        <v>4680115881419</v>
      </c>
      <c r="E57" s="577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6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1"/>
      <c r="R57" s="581"/>
      <c r="S57" s="581"/>
      <c r="T57" s="582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1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2"/>
      <c r="P58" s="578" t="s">
        <v>71</v>
      </c>
      <c r="Q58" s="572"/>
      <c r="R58" s="572"/>
      <c r="S58" s="572"/>
      <c r="T58" s="572"/>
      <c r="U58" s="572"/>
      <c r="V58" s="573"/>
      <c r="W58" s="37" t="s">
        <v>72</v>
      </c>
      <c r="X58" s="569">
        <f>IFERROR(X52/H52,"0")+IFERROR(X53/H53,"0")+IFERROR(X54/H54,"0")+IFERROR(X55/H55,"0")+IFERROR(X56/H56,"0")+IFERROR(X57/H57,"0")</f>
        <v>144</v>
      </c>
      <c r="Y58" s="569">
        <f>IFERROR(Y52/H52,"0")+IFERROR(Y53/H53,"0")+IFERROR(Y54/H54,"0")+IFERROR(Y55/H55,"0")+IFERROR(Y56/H56,"0")+IFERROR(Y57/H57,"0")</f>
        <v>144</v>
      </c>
      <c r="Z58" s="569">
        <f>IFERROR(IF(Z52="",0,Z52),"0")+IFERROR(IF(Z53="",0,Z53),"0")+IFERROR(IF(Z54="",0,Z54),"0")+IFERROR(IF(Z55="",0,Z55),"0")+IFERROR(IF(Z56="",0,Z56),"0")+IFERROR(IF(Z57="",0,Z57),"0")</f>
        <v>2.7331200000000004</v>
      </c>
      <c r="AA58" s="570"/>
      <c r="AB58" s="570"/>
      <c r="AC58" s="570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2"/>
      <c r="P59" s="578" t="s">
        <v>71</v>
      </c>
      <c r="Q59" s="572"/>
      <c r="R59" s="572"/>
      <c r="S59" s="572"/>
      <c r="T59" s="572"/>
      <c r="U59" s="572"/>
      <c r="V59" s="573"/>
      <c r="W59" s="37" t="s">
        <v>69</v>
      </c>
      <c r="X59" s="569">
        <f>IFERROR(SUM(X52:X57),"0")</f>
        <v>1574.4</v>
      </c>
      <c r="Y59" s="569">
        <f>IFERROR(SUM(Y52:Y57),"0")</f>
        <v>1574.4</v>
      </c>
      <c r="Z59" s="37"/>
      <c r="AA59" s="570"/>
      <c r="AB59" s="570"/>
      <c r="AC59" s="570"/>
    </row>
    <row r="60" spans="1:68" ht="14.25" hidden="1" customHeight="1" x14ac:dyDescent="0.25">
      <c r="A60" s="574" t="s">
        <v>134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6">
        <v>4680115881440</v>
      </c>
      <c r="E61" s="577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1"/>
      <c r="R61" s="581"/>
      <c r="S61" s="581"/>
      <c r="T61" s="582"/>
      <c r="U61" s="34"/>
      <c r="V61" s="34"/>
      <c r="W61" s="35" t="s">
        <v>69</v>
      </c>
      <c r="X61" s="567">
        <v>432</v>
      </c>
      <c r="Y61" s="568">
        <f>IFERROR(IF(X61="",0,CEILING((X61/$H61),1)*$H61),"")</f>
        <v>432</v>
      </c>
      <c r="Z61" s="36">
        <f>IFERROR(IF(Y61=0,"",ROUNDUP(Y61/H61,0)*0.01898),"")</f>
        <v>0.75919999999999999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449.39999999999992</v>
      </c>
      <c r="BN61" s="64">
        <f>IFERROR(Y61*I61/H61,"0")</f>
        <v>449.39999999999992</v>
      </c>
      <c r="BO61" s="64">
        <f>IFERROR(1/J61*(X61/H61),"0")</f>
        <v>0.625</v>
      </c>
      <c r="BP61" s="64">
        <f>IFERROR(1/J61*(Y61/H61),"0")</f>
        <v>0.625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6">
        <v>4680115882751</v>
      </c>
      <c r="E62" s="577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1"/>
      <c r="R62" s="581"/>
      <c r="S62" s="581"/>
      <c r="T62" s="582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6">
        <v>4680115885950</v>
      </c>
      <c r="E63" s="577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3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1"/>
      <c r="R63" s="581"/>
      <c r="S63" s="581"/>
      <c r="T63" s="582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6">
        <v>4680115881433</v>
      </c>
      <c r="E64" s="577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1"/>
      <c r="R64" s="581"/>
      <c r="S64" s="581"/>
      <c r="T64" s="582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1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2"/>
      <c r="P65" s="578" t="s">
        <v>71</v>
      </c>
      <c r="Q65" s="572"/>
      <c r="R65" s="572"/>
      <c r="S65" s="572"/>
      <c r="T65" s="572"/>
      <c r="U65" s="572"/>
      <c r="V65" s="573"/>
      <c r="W65" s="37" t="s">
        <v>72</v>
      </c>
      <c r="X65" s="569">
        <f>IFERROR(X61/H61,"0")+IFERROR(X62/H62,"0")+IFERROR(X63/H63,"0")+IFERROR(X64/H64,"0")</f>
        <v>40</v>
      </c>
      <c r="Y65" s="569">
        <f>IFERROR(Y61/H61,"0")+IFERROR(Y62/H62,"0")+IFERROR(Y63/H63,"0")+IFERROR(Y64/H64,"0")</f>
        <v>40</v>
      </c>
      <c r="Z65" s="569">
        <f>IFERROR(IF(Z61="",0,Z61),"0")+IFERROR(IF(Z62="",0,Z62),"0")+IFERROR(IF(Z63="",0,Z63),"0")+IFERROR(IF(Z64="",0,Z64),"0")</f>
        <v>0.75919999999999999</v>
      </c>
      <c r="AA65" s="570"/>
      <c r="AB65" s="570"/>
      <c r="AC65" s="570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2"/>
      <c r="P66" s="578" t="s">
        <v>71</v>
      </c>
      <c r="Q66" s="572"/>
      <c r="R66" s="572"/>
      <c r="S66" s="572"/>
      <c r="T66" s="572"/>
      <c r="U66" s="572"/>
      <c r="V66" s="573"/>
      <c r="W66" s="37" t="s">
        <v>69</v>
      </c>
      <c r="X66" s="569">
        <f>IFERROR(SUM(X61:X64),"0")</f>
        <v>432</v>
      </c>
      <c r="Y66" s="569">
        <f>IFERROR(SUM(Y61:Y64),"0")</f>
        <v>432</v>
      </c>
      <c r="Z66" s="37"/>
      <c r="AA66" s="570"/>
      <c r="AB66" s="570"/>
      <c r="AC66" s="570"/>
    </row>
    <row r="67" spans="1:68" ht="14.25" hidden="1" customHeight="1" x14ac:dyDescent="0.25">
      <c r="A67" s="574" t="s">
        <v>63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6">
        <v>4680115885073</v>
      </c>
      <c r="E68" s="577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1"/>
      <c r="R68" s="581"/>
      <c r="S68" s="581"/>
      <c r="T68" s="582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6">
        <v>4680115885059</v>
      </c>
      <c r="E69" s="577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1"/>
      <c r="R69" s="581"/>
      <c r="S69" s="581"/>
      <c r="T69" s="582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6">
        <v>4680115885097</v>
      </c>
      <c r="E70" s="577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1"/>
      <c r="R70" s="581"/>
      <c r="S70" s="581"/>
      <c r="T70" s="582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1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2"/>
      <c r="P71" s="578" t="s">
        <v>71</v>
      </c>
      <c r="Q71" s="572"/>
      <c r="R71" s="572"/>
      <c r="S71" s="572"/>
      <c r="T71" s="572"/>
      <c r="U71" s="572"/>
      <c r="V71" s="573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2"/>
      <c r="P72" s="578" t="s">
        <v>71</v>
      </c>
      <c r="Q72" s="572"/>
      <c r="R72" s="572"/>
      <c r="S72" s="572"/>
      <c r="T72" s="572"/>
      <c r="U72" s="572"/>
      <c r="V72" s="573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4" t="s">
        <v>73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6">
        <v>4680115881891</v>
      </c>
      <c r="E74" s="577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8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1"/>
      <c r="R74" s="581"/>
      <c r="S74" s="581"/>
      <c r="T74" s="582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6">
        <v>4680115885769</v>
      </c>
      <c r="E75" s="577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1"/>
      <c r="R75" s="581"/>
      <c r="S75" s="581"/>
      <c r="T75" s="582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6">
        <v>4680115884410</v>
      </c>
      <c r="E76" s="577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1"/>
      <c r="R76" s="581"/>
      <c r="S76" s="581"/>
      <c r="T76" s="582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6">
        <v>4680115884311</v>
      </c>
      <c r="E77" s="577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1"/>
      <c r="R77" s="581"/>
      <c r="S77" s="581"/>
      <c r="T77" s="582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6">
        <v>4680115885929</v>
      </c>
      <c r="E78" s="577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1"/>
      <c r="R78" s="581"/>
      <c r="S78" s="581"/>
      <c r="T78" s="582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6">
        <v>4680115884403</v>
      </c>
      <c r="E79" s="577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9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1"/>
      <c r="R79" s="581"/>
      <c r="S79" s="581"/>
      <c r="T79" s="582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1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2"/>
      <c r="P80" s="578" t="s">
        <v>71</v>
      </c>
      <c r="Q80" s="572"/>
      <c r="R80" s="572"/>
      <c r="S80" s="572"/>
      <c r="T80" s="572"/>
      <c r="U80" s="572"/>
      <c r="V80" s="573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2"/>
      <c r="P81" s="578" t="s">
        <v>71</v>
      </c>
      <c r="Q81" s="572"/>
      <c r="R81" s="572"/>
      <c r="S81" s="572"/>
      <c r="T81" s="572"/>
      <c r="U81" s="572"/>
      <c r="V81" s="573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4" t="s">
        <v>169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6">
        <v>4680115881532</v>
      </c>
      <c r="E83" s="577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1"/>
      <c r="R83" s="581"/>
      <c r="S83" s="581"/>
      <c r="T83" s="582"/>
      <c r="U83" s="34"/>
      <c r="V83" s="34"/>
      <c r="W83" s="35" t="s">
        <v>69</v>
      </c>
      <c r="X83" s="567">
        <v>124.8</v>
      </c>
      <c r="Y83" s="568">
        <f>IFERROR(IF(X83="",0,CEILING((X83/$H83),1)*$H83),"")</f>
        <v>124.8</v>
      </c>
      <c r="Z83" s="36">
        <f>IFERROR(IF(Y83=0,"",ROUNDUP(Y83/H83,0)*0.01898),"")</f>
        <v>0.30368000000000001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131.76</v>
      </c>
      <c r="BN83" s="64">
        <f>IFERROR(Y83*I83/H83,"0")</f>
        <v>131.76</v>
      </c>
      <c r="BO83" s="64">
        <f>IFERROR(1/J83*(X83/H83),"0")</f>
        <v>0.25</v>
      </c>
      <c r="BP83" s="64">
        <f>IFERROR(1/J83*(Y83/H83),"0")</f>
        <v>0.25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6">
        <v>4680115881464</v>
      </c>
      <c r="E84" s="577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1"/>
      <c r="R84" s="581"/>
      <c r="S84" s="581"/>
      <c r="T84" s="582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1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2"/>
      <c r="P85" s="578" t="s">
        <v>71</v>
      </c>
      <c r="Q85" s="572"/>
      <c r="R85" s="572"/>
      <c r="S85" s="572"/>
      <c r="T85" s="572"/>
      <c r="U85" s="572"/>
      <c r="V85" s="573"/>
      <c r="W85" s="37" t="s">
        <v>72</v>
      </c>
      <c r="X85" s="569">
        <f>IFERROR(X83/H83,"0")+IFERROR(X84/H84,"0")</f>
        <v>16</v>
      </c>
      <c r="Y85" s="569">
        <f>IFERROR(Y83/H83,"0")+IFERROR(Y84/H84,"0")</f>
        <v>16</v>
      </c>
      <c r="Z85" s="569">
        <f>IFERROR(IF(Z83="",0,Z83),"0")+IFERROR(IF(Z84="",0,Z84),"0")</f>
        <v>0.30368000000000001</v>
      </c>
      <c r="AA85" s="570"/>
      <c r="AB85" s="570"/>
      <c r="AC85" s="570"/>
    </row>
    <row r="86" spans="1:68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2"/>
      <c r="P86" s="578" t="s">
        <v>71</v>
      </c>
      <c r="Q86" s="572"/>
      <c r="R86" s="572"/>
      <c r="S86" s="572"/>
      <c r="T86" s="572"/>
      <c r="U86" s="572"/>
      <c r="V86" s="573"/>
      <c r="W86" s="37" t="s">
        <v>69</v>
      </c>
      <c r="X86" s="569">
        <f>IFERROR(SUM(X83:X84),"0")</f>
        <v>124.8</v>
      </c>
      <c r="Y86" s="569">
        <f>IFERROR(SUM(Y83:Y84),"0")</f>
        <v>124.8</v>
      </c>
      <c r="Z86" s="37"/>
      <c r="AA86" s="570"/>
      <c r="AB86" s="570"/>
      <c r="AC86" s="570"/>
    </row>
    <row r="87" spans="1:68" ht="16.5" hidden="1" customHeight="1" x14ac:dyDescent="0.25">
      <c r="A87" s="583" t="s">
        <v>176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62"/>
      <c r="AB87" s="562"/>
      <c r="AC87" s="562"/>
    </row>
    <row r="88" spans="1:68" ht="14.25" hidden="1" customHeight="1" x14ac:dyDescent="0.25">
      <c r="A88" s="574" t="s">
        <v>102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6">
        <v>4680115881327</v>
      </c>
      <c r="E89" s="577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1"/>
      <c r="R89" s="581"/>
      <c r="S89" s="581"/>
      <c r="T89" s="582"/>
      <c r="U89" s="34"/>
      <c r="V89" s="34"/>
      <c r="W89" s="35" t="s">
        <v>69</v>
      </c>
      <c r="X89" s="567">
        <v>691.2</v>
      </c>
      <c r="Y89" s="568">
        <f>IFERROR(IF(X89="",0,CEILING((X89/$H89),1)*$H89),"")</f>
        <v>691.2</v>
      </c>
      <c r="Z89" s="36">
        <f>IFERROR(IF(Y89=0,"",ROUNDUP(Y89/H89,0)*0.01898),"")</f>
        <v>1.21472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719.04</v>
      </c>
      <c r="BN89" s="64">
        <f>IFERROR(Y89*I89/H89,"0")</f>
        <v>719.04</v>
      </c>
      <c r="BO89" s="64">
        <f>IFERROR(1/J89*(X89/H89),"0")</f>
        <v>1</v>
      </c>
      <c r="BP89" s="64">
        <f>IFERROR(1/J89*(Y89/H89),"0")</f>
        <v>1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76">
        <v>4680115881518</v>
      </c>
      <c r="E90" s="577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1"/>
      <c r="R90" s="581"/>
      <c r="S90" s="581"/>
      <c r="T90" s="582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6">
        <v>4680115881303</v>
      </c>
      <c r="E91" s="577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1"/>
      <c r="R91" s="581"/>
      <c r="S91" s="581"/>
      <c r="T91" s="582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1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2"/>
      <c r="P92" s="578" t="s">
        <v>71</v>
      </c>
      <c r="Q92" s="572"/>
      <c r="R92" s="572"/>
      <c r="S92" s="572"/>
      <c r="T92" s="572"/>
      <c r="U92" s="572"/>
      <c r="V92" s="573"/>
      <c r="W92" s="37" t="s">
        <v>72</v>
      </c>
      <c r="X92" s="569">
        <f>IFERROR(X89/H89,"0")+IFERROR(X90/H90,"0")+IFERROR(X91/H91,"0")</f>
        <v>64</v>
      </c>
      <c r="Y92" s="569">
        <f>IFERROR(Y89/H89,"0")+IFERROR(Y90/H90,"0")+IFERROR(Y91/H91,"0")</f>
        <v>64</v>
      </c>
      <c r="Z92" s="569">
        <f>IFERROR(IF(Z89="",0,Z89),"0")+IFERROR(IF(Z90="",0,Z90),"0")+IFERROR(IF(Z91="",0,Z91),"0")</f>
        <v>1.21472</v>
      </c>
      <c r="AA92" s="570"/>
      <c r="AB92" s="570"/>
      <c r="AC92" s="570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2"/>
      <c r="P93" s="578" t="s">
        <v>71</v>
      </c>
      <c r="Q93" s="572"/>
      <c r="R93" s="572"/>
      <c r="S93" s="572"/>
      <c r="T93" s="572"/>
      <c r="U93" s="572"/>
      <c r="V93" s="573"/>
      <c r="W93" s="37" t="s">
        <v>69</v>
      </c>
      <c r="X93" s="569">
        <f>IFERROR(SUM(X89:X91),"0")</f>
        <v>691.2</v>
      </c>
      <c r="Y93" s="569">
        <f>IFERROR(SUM(Y89:Y91),"0")</f>
        <v>691.2</v>
      </c>
      <c r="Z93" s="37"/>
      <c r="AA93" s="570"/>
      <c r="AB93" s="570"/>
      <c r="AC93" s="570"/>
    </row>
    <row r="94" spans="1:68" ht="14.25" hidden="1" customHeight="1" x14ac:dyDescent="0.25">
      <c r="A94" s="574" t="s">
        <v>73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63"/>
      <c r="AB94" s="563"/>
      <c r="AC94" s="56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6">
        <v>4607091386967</v>
      </c>
      <c r="E95" s="577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60" t="s">
        <v>186</v>
      </c>
      <c r="Q95" s="581"/>
      <c r="R95" s="581"/>
      <c r="S95" s="581"/>
      <c r="T95" s="582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6">
        <v>4607091386967</v>
      </c>
      <c r="E96" s="577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1"/>
      <c r="R96" s="581"/>
      <c r="S96" s="581"/>
      <c r="T96" s="582"/>
      <c r="U96" s="34"/>
      <c r="V96" s="34"/>
      <c r="W96" s="35" t="s">
        <v>69</v>
      </c>
      <c r="X96" s="567">
        <v>324</v>
      </c>
      <c r="Y96" s="568">
        <f t="shared" si="16"/>
        <v>324</v>
      </c>
      <c r="Z96" s="36">
        <f>IFERROR(IF(Y96=0,"",ROUNDUP(Y96/H96,0)*0.01898),"")</f>
        <v>0.75919999999999999</v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344.76000000000005</v>
      </c>
      <c r="BN96" s="64">
        <f t="shared" si="18"/>
        <v>344.76000000000005</v>
      </c>
      <c r="BO96" s="64">
        <f t="shared" si="19"/>
        <v>0.625</v>
      </c>
      <c r="BP96" s="64">
        <f t="shared" si="20"/>
        <v>0.625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6">
        <v>4680115884953</v>
      </c>
      <c r="E97" s="577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7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1"/>
      <c r="R97" s="581"/>
      <c r="S97" s="581"/>
      <c r="T97" s="582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6">
        <v>4607091385731</v>
      </c>
      <c r="E98" s="577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6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1"/>
      <c r="R98" s="581"/>
      <c r="S98" s="581"/>
      <c r="T98" s="582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6">
        <v>4607091385731</v>
      </c>
      <c r="E99" s="577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1"/>
      <c r="R99" s="581"/>
      <c r="S99" s="581"/>
      <c r="T99" s="582"/>
      <c r="U99" s="34"/>
      <c r="V99" s="34"/>
      <c r="W99" s="35" t="s">
        <v>69</v>
      </c>
      <c r="X99" s="567">
        <v>75.599999999999994</v>
      </c>
      <c r="Y99" s="568">
        <f t="shared" si="16"/>
        <v>75.600000000000009</v>
      </c>
      <c r="Z99" s="36">
        <f>IFERROR(IF(Y99=0,"",ROUNDUP(Y99/H99,0)*0.00651),"")</f>
        <v>0.18228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82.655999999999977</v>
      </c>
      <c r="BN99" s="64">
        <f t="shared" si="18"/>
        <v>82.656000000000006</v>
      </c>
      <c r="BO99" s="64">
        <f t="shared" si="19"/>
        <v>0.15384615384615383</v>
      </c>
      <c r="BP99" s="64">
        <f t="shared" si="20"/>
        <v>0.15384615384615385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6">
        <v>4680115880894</v>
      </c>
      <c r="E100" s="577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1"/>
      <c r="R100" s="581"/>
      <c r="S100" s="581"/>
      <c r="T100" s="582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1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2"/>
      <c r="P101" s="578" t="s">
        <v>71</v>
      </c>
      <c r="Q101" s="572"/>
      <c r="R101" s="572"/>
      <c r="S101" s="572"/>
      <c r="T101" s="572"/>
      <c r="U101" s="572"/>
      <c r="V101" s="573"/>
      <c r="W101" s="37" t="s">
        <v>72</v>
      </c>
      <c r="X101" s="569">
        <f>IFERROR(X95/H95,"0")+IFERROR(X96/H96,"0")+IFERROR(X97/H97,"0")+IFERROR(X98/H98,"0")+IFERROR(X99/H99,"0")+IFERROR(X100/H100,"0")</f>
        <v>68</v>
      </c>
      <c r="Y101" s="569">
        <f>IFERROR(Y95/H95,"0")+IFERROR(Y96/H96,"0")+IFERROR(Y97/H97,"0")+IFERROR(Y98/H98,"0")+IFERROR(Y99/H99,"0")+IFERROR(Y100/H100,"0")</f>
        <v>68</v>
      </c>
      <c r="Z101" s="569">
        <f>IFERROR(IF(Z95="",0,Z95),"0")+IFERROR(IF(Z96="",0,Z96),"0")+IFERROR(IF(Z97="",0,Z97),"0")+IFERROR(IF(Z98="",0,Z98),"0")+IFERROR(IF(Z99="",0,Z99),"0")+IFERROR(IF(Z100="",0,Z100),"0")</f>
        <v>0.94147999999999998</v>
      </c>
      <c r="AA101" s="570"/>
      <c r="AB101" s="570"/>
      <c r="AC101" s="570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2"/>
      <c r="P102" s="578" t="s">
        <v>71</v>
      </c>
      <c r="Q102" s="572"/>
      <c r="R102" s="572"/>
      <c r="S102" s="572"/>
      <c r="T102" s="572"/>
      <c r="U102" s="572"/>
      <c r="V102" s="573"/>
      <c r="W102" s="37" t="s">
        <v>69</v>
      </c>
      <c r="X102" s="569">
        <f>IFERROR(SUM(X95:X100),"0")</f>
        <v>399.6</v>
      </c>
      <c r="Y102" s="569">
        <f>IFERROR(SUM(Y95:Y100),"0")</f>
        <v>399.6</v>
      </c>
      <c r="Z102" s="37"/>
      <c r="AA102" s="570"/>
      <c r="AB102" s="570"/>
      <c r="AC102" s="570"/>
    </row>
    <row r="103" spans="1:68" ht="16.5" hidden="1" customHeight="1" x14ac:dyDescent="0.25">
      <c r="A103" s="583" t="s">
        <v>199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62"/>
      <c r="AB103" s="562"/>
      <c r="AC103" s="562"/>
    </row>
    <row r="104" spans="1:68" ht="14.25" hidden="1" customHeight="1" x14ac:dyDescent="0.25">
      <c r="A104" s="574" t="s">
        <v>102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6">
        <v>4680115882133</v>
      </c>
      <c r="E105" s="577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1"/>
      <c r="R105" s="581"/>
      <c r="S105" s="581"/>
      <c r="T105" s="582"/>
      <c r="U105" s="34"/>
      <c r="V105" s="34"/>
      <c r="W105" s="35" t="s">
        <v>69</v>
      </c>
      <c r="X105" s="567">
        <v>777.6</v>
      </c>
      <c r="Y105" s="568">
        <f>IFERROR(IF(X105="",0,CEILING((X105/$H105),1)*$H105),"")</f>
        <v>777.6</v>
      </c>
      <c r="Z105" s="36">
        <f>IFERROR(IF(Y105=0,"",ROUNDUP(Y105/H105,0)*0.01898),"")</f>
        <v>1.36656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808.91999999999985</v>
      </c>
      <c r="BN105" s="64">
        <f>IFERROR(Y105*I105/H105,"0")</f>
        <v>808.91999999999985</v>
      </c>
      <c r="BO105" s="64">
        <f>IFERROR(1/J105*(X105/H105),"0")</f>
        <v>1.125</v>
      </c>
      <c r="BP105" s="64">
        <f>IFERROR(1/J105*(Y105/H105),"0")</f>
        <v>1.125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6">
        <v>4680115880269</v>
      </c>
      <c r="E106" s="577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1"/>
      <c r="R106" s="581"/>
      <c r="S106" s="581"/>
      <c r="T106" s="582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76">
        <v>4680115880429</v>
      </c>
      <c r="E107" s="577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1"/>
      <c r="R107" s="581"/>
      <c r="S107" s="581"/>
      <c r="T107" s="582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6">
        <v>4680115881457</v>
      </c>
      <c r="E108" s="577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1"/>
      <c r="R108" s="581"/>
      <c r="S108" s="581"/>
      <c r="T108" s="582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1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2"/>
      <c r="P109" s="578" t="s">
        <v>71</v>
      </c>
      <c r="Q109" s="572"/>
      <c r="R109" s="572"/>
      <c r="S109" s="572"/>
      <c r="T109" s="572"/>
      <c r="U109" s="572"/>
      <c r="V109" s="573"/>
      <c r="W109" s="37" t="s">
        <v>72</v>
      </c>
      <c r="X109" s="569">
        <f>IFERROR(X105/H105,"0")+IFERROR(X106/H106,"0")+IFERROR(X107/H107,"0")+IFERROR(X108/H108,"0")</f>
        <v>72</v>
      </c>
      <c r="Y109" s="569">
        <f>IFERROR(Y105/H105,"0")+IFERROR(Y106/H106,"0")+IFERROR(Y107/H107,"0")+IFERROR(Y108/H108,"0")</f>
        <v>72</v>
      </c>
      <c r="Z109" s="569">
        <f>IFERROR(IF(Z105="",0,Z105),"0")+IFERROR(IF(Z106="",0,Z106),"0")+IFERROR(IF(Z107="",0,Z107),"0")+IFERROR(IF(Z108="",0,Z108),"0")</f>
        <v>1.36656</v>
      </c>
      <c r="AA109" s="570"/>
      <c r="AB109" s="570"/>
      <c r="AC109" s="570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2"/>
      <c r="P110" s="578" t="s">
        <v>71</v>
      </c>
      <c r="Q110" s="572"/>
      <c r="R110" s="572"/>
      <c r="S110" s="572"/>
      <c r="T110" s="572"/>
      <c r="U110" s="572"/>
      <c r="V110" s="573"/>
      <c r="W110" s="37" t="s">
        <v>69</v>
      </c>
      <c r="X110" s="569">
        <f>IFERROR(SUM(X105:X108),"0")</f>
        <v>777.6</v>
      </c>
      <c r="Y110" s="569">
        <f>IFERROR(SUM(Y105:Y108),"0")</f>
        <v>777.6</v>
      </c>
      <c r="Z110" s="37"/>
      <c r="AA110" s="570"/>
      <c r="AB110" s="570"/>
      <c r="AC110" s="570"/>
    </row>
    <row r="111" spans="1:68" ht="14.25" hidden="1" customHeight="1" x14ac:dyDescent="0.25">
      <c r="A111" s="574" t="s">
        <v>134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63"/>
      <c r="AB111" s="563"/>
      <c r="AC111" s="563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76">
        <v>4680115881488</v>
      </c>
      <c r="E112" s="577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1"/>
      <c r="R112" s="581"/>
      <c r="S112" s="581"/>
      <c r="T112" s="582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6">
        <v>4680115882775</v>
      </c>
      <c r="E113" s="577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3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1"/>
      <c r="R113" s="581"/>
      <c r="S113" s="581"/>
      <c r="T113" s="582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76">
        <v>4680115880658</v>
      </c>
      <c r="E114" s="577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1"/>
      <c r="R114" s="581"/>
      <c r="S114" s="581"/>
      <c r="T114" s="582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1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2"/>
      <c r="P115" s="578" t="s">
        <v>71</v>
      </c>
      <c r="Q115" s="572"/>
      <c r="R115" s="572"/>
      <c r="S115" s="572"/>
      <c r="T115" s="572"/>
      <c r="U115" s="572"/>
      <c r="V115" s="573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2"/>
      <c r="P116" s="578" t="s">
        <v>71</v>
      </c>
      <c r="Q116" s="572"/>
      <c r="R116" s="572"/>
      <c r="S116" s="572"/>
      <c r="T116" s="572"/>
      <c r="U116" s="572"/>
      <c r="V116" s="573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4" t="s">
        <v>73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6">
        <v>4607091385168</v>
      </c>
      <c r="E118" s="577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4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1"/>
      <c r="R118" s="581"/>
      <c r="S118" s="581"/>
      <c r="T118" s="582"/>
      <c r="U118" s="34"/>
      <c r="V118" s="34"/>
      <c r="W118" s="35" t="s">
        <v>69</v>
      </c>
      <c r="X118" s="567">
        <v>712.8</v>
      </c>
      <c r="Y118" s="568">
        <f>IFERROR(IF(X118="",0,CEILING((X118/$H118),1)*$H118),"")</f>
        <v>712.8</v>
      </c>
      <c r="Z118" s="36">
        <f>IFERROR(IF(Y118=0,"",ROUNDUP(Y118/H118,0)*0.01898),"")</f>
        <v>1.6702399999999999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757.94399999999996</v>
      </c>
      <c r="BN118" s="64">
        <f>IFERROR(Y118*I118/H118,"0")</f>
        <v>757.94399999999996</v>
      </c>
      <c r="BO118" s="64">
        <f>IFERROR(1/J118*(X118/H118),"0")</f>
        <v>1.375</v>
      </c>
      <c r="BP118" s="64">
        <f>IFERROR(1/J118*(Y118/H118),"0")</f>
        <v>1.375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6">
        <v>4607091383256</v>
      </c>
      <c r="E119" s="577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1"/>
      <c r="R119" s="581"/>
      <c r="S119" s="581"/>
      <c r="T119" s="582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6">
        <v>4607091385748</v>
      </c>
      <c r="E120" s="577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1"/>
      <c r="R120" s="581"/>
      <c r="S120" s="581"/>
      <c r="T120" s="582"/>
      <c r="U120" s="34"/>
      <c r="V120" s="34"/>
      <c r="W120" s="35" t="s">
        <v>69</v>
      </c>
      <c r="X120" s="567">
        <v>64.8</v>
      </c>
      <c r="Y120" s="568">
        <f>IFERROR(IF(X120="",0,CEILING((X120/$H120),1)*$H120),"")</f>
        <v>64.800000000000011</v>
      </c>
      <c r="Z120" s="36">
        <f>IFERROR(IF(Y120=0,"",ROUNDUP(Y120/H120,0)*0.00651),"")</f>
        <v>0.15623999999999999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70.847999999999985</v>
      </c>
      <c r="BN120" s="64">
        <f>IFERROR(Y120*I120/H120,"0")</f>
        <v>70.848000000000013</v>
      </c>
      <c r="BO120" s="64">
        <f>IFERROR(1/J120*(X120/H120),"0")</f>
        <v>0.13186813186813187</v>
      </c>
      <c r="BP120" s="64">
        <f>IFERROR(1/J120*(Y120/H120),"0")</f>
        <v>0.1318681318681319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6">
        <v>4680115884533</v>
      </c>
      <c r="E121" s="577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1"/>
      <c r="R121" s="581"/>
      <c r="S121" s="581"/>
      <c r="T121" s="582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1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2"/>
      <c r="P122" s="578" t="s">
        <v>71</v>
      </c>
      <c r="Q122" s="572"/>
      <c r="R122" s="572"/>
      <c r="S122" s="572"/>
      <c r="T122" s="572"/>
      <c r="U122" s="572"/>
      <c r="V122" s="573"/>
      <c r="W122" s="37" t="s">
        <v>72</v>
      </c>
      <c r="X122" s="569">
        <f>IFERROR(X118/H118,"0")+IFERROR(X119/H119,"0")+IFERROR(X120/H120,"0")+IFERROR(X121/H121,"0")</f>
        <v>112</v>
      </c>
      <c r="Y122" s="569">
        <f>IFERROR(Y118/H118,"0")+IFERROR(Y119/H119,"0")+IFERROR(Y120/H120,"0")+IFERROR(Y121/H121,"0")</f>
        <v>112</v>
      </c>
      <c r="Z122" s="569">
        <f>IFERROR(IF(Z118="",0,Z118),"0")+IFERROR(IF(Z119="",0,Z119),"0")+IFERROR(IF(Z120="",0,Z120),"0")+IFERROR(IF(Z121="",0,Z121),"0")</f>
        <v>1.8264799999999999</v>
      </c>
      <c r="AA122" s="570"/>
      <c r="AB122" s="570"/>
      <c r="AC122" s="570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2"/>
      <c r="P123" s="578" t="s">
        <v>71</v>
      </c>
      <c r="Q123" s="572"/>
      <c r="R123" s="572"/>
      <c r="S123" s="572"/>
      <c r="T123" s="572"/>
      <c r="U123" s="572"/>
      <c r="V123" s="573"/>
      <c r="W123" s="37" t="s">
        <v>69</v>
      </c>
      <c r="X123" s="569">
        <f>IFERROR(SUM(X118:X121),"0")</f>
        <v>777.59999999999991</v>
      </c>
      <c r="Y123" s="569">
        <f>IFERROR(SUM(Y118:Y121),"0")</f>
        <v>777.59999999999991</v>
      </c>
      <c r="Z123" s="37"/>
      <c r="AA123" s="570"/>
      <c r="AB123" s="570"/>
      <c r="AC123" s="570"/>
    </row>
    <row r="124" spans="1:68" ht="14.25" hidden="1" customHeight="1" x14ac:dyDescent="0.25">
      <c r="A124" s="574" t="s">
        <v>169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6">
        <v>4680115882652</v>
      </c>
      <c r="E125" s="577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1"/>
      <c r="R125" s="581"/>
      <c r="S125" s="581"/>
      <c r="T125" s="582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6">
        <v>4680115880238</v>
      </c>
      <c r="E126" s="577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5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1"/>
      <c r="R126" s="581"/>
      <c r="S126" s="581"/>
      <c r="T126" s="582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1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2"/>
      <c r="P127" s="578" t="s">
        <v>71</v>
      </c>
      <c r="Q127" s="572"/>
      <c r="R127" s="572"/>
      <c r="S127" s="572"/>
      <c r="T127" s="572"/>
      <c r="U127" s="572"/>
      <c r="V127" s="573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2"/>
      <c r="P128" s="578" t="s">
        <v>71</v>
      </c>
      <c r="Q128" s="572"/>
      <c r="R128" s="572"/>
      <c r="S128" s="572"/>
      <c r="T128" s="572"/>
      <c r="U128" s="572"/>
      <c r="V128" s="573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3" t="s">
        <v>232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62"/>
      <c r="AB129" s="562"/>
      <c r="AC129" s="562"/>
    </row>
    <row r="130" spans="1:68" ht="14.25" hidden="1" customHeight="1" x14ac:dyDescent="0.25">
      <c r="A130" s="574" t="s">
        <v>63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76">
        <v>4680115883444</v>
      </c>
      <c r="E131" s="577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1"/>
      <c r="R131" s="581"/>
      <c r="S131" s="581"/>
      <c r="T131" s="582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76">
        <v>4680115883444</v>
      </c>
      <c r="E132" s="577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1"/>
      <c r="R132" s="581"/>
      <c r="S132" s="581"/>
      <c r="T132" s="582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1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2"/>
      <c r="P133" s="578" t="s">
        <v>71</v>
      </c>
      <c r="Q133" s="572"/>
      <c r="R133" s="572"/>
      <c r="S133" s="572"/>
      <c r="T133" s="572"/>
      <c r="U133" s="572"/>
      <c r="V133" s="573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2"/>
      <c r="P134" s="578" t="s">
        <v>71</v>
      </c>
      <c r="Q134" s="572"/>
      <c r="R134" s="572"/>
      <c r="S134" s="572"/>
      <c r="T134" s="572"/>
      <c r="U134" s="572"/>
      <c r="V134" s="573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4" t="s">
        <v>73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63"/>
      <c r="AB135" s="563"/>
      <c r="AC135" s="563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76">
        <v>4680115882584</v>
      </c>
      <c r="E136" s="577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61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1"/>
      <c r="R136" s="581"/>
      <c r="S136" s="581"/>
      <c r="T136" s="582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76">
        <v>4680115882584</v>
      </c>
      <c r="E137" s="577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1"/>
      <c r="R137" s="581"/>
      <c r="S137" s="581"/>
      <c r="T137" s="582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1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2"/>
      <c r="P138" s="578" t="s">
        <v>71</v>
      </c>
      <c r="Q138" s="572"/>
      <c r="R138" s="572"/>
      <c r="S138" s="572"/>
      <c r="T138" s="572"/>
      <c r="U138" s="572"/>
      <c r="V138" s="573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2"/>
      <c r="P139" s="578" t="s">
        <v>71</v>
      </c>
      <c r="Q139" s="572"/>
      <c r="R139" s="572"/>
      <c r="S139" s="572"/>
      <c r="T139" s="572"/>
      <c r="U139" s="572"/>
      <c r="V139" s="573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3" t="s">
        <v>100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62"/>
      <c r="AB140" s="562"/>
      <c r="AC140" s="562"/>
    </row>
    <row r="141" spans="1:68" ht="14.25" hidden="1" customHeight="1" x14ac:dyDescent="0.25">
      <c r="A141" s="574" t="s">
        <v>102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63"/>
      <c r="AB141" s="563"/>
      <c r="AC141" s="563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76">
        <v>4607091384604</v>
      </c>
      <c r="E142" s="577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1"/>
      <c r="R142" s="581"/>
      <c r="S142" s="581"/>
      <c r="T142" s="582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1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2"/>
      <c r="P143" s="578" t="s">
        <v>71</v>
      </c>
      <c r="Q143" s="572"/>
      <c r="R143" s="572"/>
      <c r="S143" s="572"/>
      <c r="T143" s="572"/>
      <c r="U143" s="572"/>
      <c r="V143" s="573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2"/>
      <c r="P144" s="578" t="s">
        <v>71</v>
      </c>
      <c r="Q144" s="572"/>
      <c r="R144" s="572"/>
      <c r="S144" s="572"/>
      <c r="T144" s="572"/>
      <c r="U144" s="572"/>
      <c r="V144" s="573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4" t="s">
        <v>63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63"/>
      <c r="AB145" s="563"/>
      <c r="AC145" s="563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76">
        <v>4607091387667</v>
      </c>
      <c r="E146" s="577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1"/>
      <c r="R146" s="581"/>
      <c r="S146" s="581"/>
      <c r="T146" s="582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76">
        <v>4607091387636</v>
      </c>
      <c r="E147" s="577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1"/>
      <c r="R147" s="581"/>
      <c r="S147" s="581"/>
      <c r="T147" s="582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76">
        <v>4607091382426</v>
      </c>
      <c r="E148" s="577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8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1"/>
      <c r="R148" s="581"/>
      <c r="S148" s="581"/>
      <c r="T148" s="582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1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2"/>
      <c r="P149" s="578" t="s">
        <v>71</v>
      </c>
      <c r="Q149" s="572"/>
      <c r="R149" s="572"/>
      <c r="S149" s="572"/>
      <c r="T149" s="572"/>
      <c r="U149" s="572"/>
      <c r="V149" s="573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2"/>
      <c r="P150" s="578" t="s">
        <v>71</v>
      </c>
      <c r="Q150" s="572"/>
      <c r="R150" s="572"/>
      <c r="S150" s="572"/>
      <c r="T150" s="572"/>
      <c r="U150" s="572"/>
      <c r="V150" s="573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596" t="s">
        <v>253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48"/>
      <c r="AB151" s="48"/>
      <c r="AC151" s="48"/>
    </row>
    <row r="152" spans="1:68" ht="16.5" hidden="1" customHeight="1" x14ac:dyDescent="0.25">
      <c r="A152" s="583" t="s">
        <v>254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62"/>
      <c r="AB152" s="562"/>
      <c r="AC152" s="562"/>
    </row>
    <row r="153" spans="1:68" ht="14.25" hidden="1" customHeight="1" x14ac:dyDescent="0.25">
      <c r="A153" s="574" t="s">
        <v>134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63"/>
      <c r="AB153" s="563"/>
      <c r="AC153" s="563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76">
        <v>4680115886223</v>
      </c>
      <c r="E154" s="577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1"/>
      <c r="R154" s="581"/>
      <c r="S154" s="581"/>
      <c r="T154" s="582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1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2"/>
      <c r="P155" s="578" t="s">
        <v>71</v>
      </c>
      <c r="Q155" s="572"/>
      <c r="R155" s="572"/>
      <c r="S155" s="572"/>
      <c r="T155" s="572"/>
      <c r="U155" s="572"/>
      <c r="V155" s="573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2"/>
      <c r="P156" s="578" t="s">
        <v>71</v>
      </c>
      <c r="Q156" s="572"/>
      <c r="R156" s="572"/>
      <c r="S156" s="572"/>
      <c r="T156" s="572"/>
      <c r="U156" s="572"/>
      <c r="V156" s="573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4" t="s">
        <v>63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6">
        <v>4680115880993</v>
      </c>
      <c r="E158" s="577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8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1"/>
      <c r="R158" s="581"/>
      <c r="S158" s="581"/>
      <c r="T158" s="582"/>
      <c r="U158" s="34"/>
      <c r="V158" s="34"/>
      <c r="W158" s="35" t="s">
        <v>69</v>
      </c>
      <c r="X158" s="567">
        <v>151.19999999999999</v>
      </c>
      <c r="Y158" s="568">
        <f t="shared" ref="Y158:Y166" si="21">IFERROR(IF(X158="",0,CEILING((X158/$H158),1)*$H158),"")</f>
        <v>151.20000000000002</v>
      </c>
      <c r="Z158" s="36">
        <f>IFERROR(IF(Y158=0,"",ROUNDUP(Y158/H158,0)*0.00902),"")</f>
        <v>0.32472000000000001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160.91999999999999</v>
      </c>
      <c r="BN158" s="64">
        <f t="shared" ref="BN158:BN166" si="23">IFERROR(Y158*I158/H158,"0")</f>
        <v>160.91999999999999</v>
      </c>
      <c r="BO158" s="64">
        <f t="shared" ref="BO158:BO166" si="24">IFERROR(1/J158*(X158/H158),"0")</f>
        <v>0.27272727272727271</v>
      </c>
      <c r="BP158" s="64">
        <f t="shared" ref="BP158:BP166" si="25">IFERROR(1/J158*(Y158/H158),"0")</f>
        <v>0.27272727272727271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76">
        <v>4680115881761</v>
      </c>
      <c r="E159" s="577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1"/>
      <c r="R159" s="581"/>
      <c r="S159" s="581"/>
      <c r="T159" s="582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6">
        <v>4680115881563</v>
      </c>
      <c r="E160" s="577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1"/>
      <c r="R160" s="581"/>
      <c r="S160" s="581"/>
      <c r="T160" s="582"/>
      <c r="U160" s="34"/>
      <c r="V160" s="34"/>
      <c r="W160" s="35" t="s">
        <v>69</v>
      </c>
      <c r="X160" s="567">
        <v>352.8</v>
      </c>
      <c r="Y160" s="568">
        <f t="shared" si="21"/>
        <v>352.8</v>
      </c>
      <c r="Z160" s="36">
        <f>IFERROR(IF(Y160=0,"",ROUNDUP(Y160/H160,0)*0.00902),"")</f>
        <v>0.75768000000000002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370.44000000000005</v>
      </c>
      <c r="BN160" s="64">
        <f t="shared" si="23"/>
        <v>370.44000000000005</v>
      </c>
      <c r="BO160" s="64">
        <f t="shared" si="24"/>
        <v>0.63636363636363635</v>
      </c>
      <c r="BP160" s="64">
        <f t="shared" si="25"/>
        <v>0.63636363636363635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6">
        <v>4680115880986</v>
      </c>
      <c r="E161" s="577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1"/>
      <c r="R161" s="581"/>
      <c r="S161" s="581"/>
      <c r="T161" s="582"/>
      <c r="U161" s="34"/>
      <c r="V161" s="34"/>
      <c r="W161" s="35" t="s">
        <v>69</v>
      </c>
      <c r="X161" s="567">
        <v>189</v>
      </c>
      <c r="Y161" s="568">
        <f t="shared" si="21"/>
        <v>189</v>
      </c>
      <c r="Z161" s="36">
        <f>IFERROR(IF(Y161=0,"",ROUNDUP(Y161/H161,0)*0.00502),"")</f>
        <v>0.45180000000000003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200.7</v>
      </c>
      <c r="BN161" s="64">
        <f t="shared" si="23"/>
        <v>200.7</v>
      </c>
      <c r="BO161" s="64">
        <f t="shared" si="24"/>
        <v>0.38461538461538464</v>
      </c>
      <c r="BP161" s="64">
        <f t="shared" si="25"/>
        <v>0.38461538461538464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76">
        <v>4680115881785</v>
      </c>
      <c r="E162" s="577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1"/>
      <c r="R162" s="581"/>
      <c r="S162" s="581"/>
      <c r="T162" s="582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76">
        <v>4680115886537</v>
      </c>
      <c r="E163" s="577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1"/>
      <c r="R163" s="581"/>
      <c r="S163" s="581"/>
      <c r="T163" s="582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6">
        <v>4680115881679</v>
      </c>
      <c r="E164" s="577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1"/>
      <c r="R164" s="581"/>
      <c r="S164" s="581"/>
      <c r="T164" s="582"/>
      <c r="U164" s="34"/>
      <c r="V164" s="34"/>
      <c r="W164" s="35" t="s">
        <v>69</v>
      </c>
      <c r="X164" s="567">
        <v>529.20000000000005</v>
      </c>
      <c r="Y164" s="568">
        <f t="shared" si="21"/>
        <v>529.20000000000005</v>
      </c>
      <c r="Z164" s="36">
        <f>IFERROR(IF(Y164=0,"",ROUNDUP(Y164/H164,0)*0.00502),"")</f>
        <v>1.2650399999999999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554.40000000000009</v>
      </c>
      <c r="BN164" s="64">
        <f t="shared" si="23"/>
        <v>554.40000000000009</v>
      </c>
      <c r="BO164" s="64">
        <f t="shared" si="24"/>
        <v>1.0769230769230771</v>
      </c>
      <c r="BP164" s="64">
        <f t="shared" si="25"/>
        <v>1.0769230769230771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76">
        <v>4680115880191</v>
      </c>
      <c r="E165" s="577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8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1"/>
      <c r="R165" s="581"/>
      <c r="S165" s="581"/>
      <c r="T165" s="582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76">
        <v>4680115883963</v>
      </c>
      <c r="E166" s="577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1"/>
      <c r="R166" s="581"/>
      <c r="S166" s="581"/>
      <c r="T166" s="582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1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2"/>
      <c r="P167" s="578" t="s">
        <v>71</v>
      </c>
      <c r="Q167" s="572"/>
      <c r="R167" s="572"/>
      <c r="S167" s="572"/>
      <c r="T167" s="572"/>
      <c r="U167" s="572"/>
      <c r="V167" s="573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462</v>
      </c>
      <c r="Y167" s="569">
        <f>IFERROR(Y158/H158,"0")+IFERROR(Y159/H159,"0")+IFERROR(Y160/H160,"0")+IFERROR(Y161/H161,"0")+IFERROR(Y162/H162,"0")+IFERROR(Y163/H163,"0")+IFERROR(Y164/H164,"0")+IFERROR(Y165/H165,"0")+IFERROR(Y166/H166,"0")</f>
        <v>462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2.7992400000000002</v>
      </c>
      <c r="AA167" s="570"/>
      <c r="AB167" s="570"/>
      <c r="AC167" s="570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2"/>
      <c r="P168" s="578" t="s">
        <v>71</v>
      </c>
      <c r="Q168" s="572"/>
      <c r="R168" s="572"/>
      <c r="S168" s="572"/>
      <c r="T168" s="572"/>
      <c r="U168" s="572"/>
      <c r="V168" s="573"/>
      <c r="W168" s="37" t="s">
        <v>69</v>
      </c>
      <c r="X168" s="569">
        <f>IFERROR(SUM(X158:X166),"0")</f>
        <v>1222.2</v>
      </c>
      <c r="Y168" s="569">
        <f>IFERROR(SUM(Y158:Y166),"0")</f>
        <v>1222.2</v>
      </c>
      <c r="Z168" s="37"/>
      <c r="AA168" s="570"/>
      <c r="AB168" s="570"/>
      <c r="AC168" s="570"/>
    </row>
    <row r="169" spans="1:68" ht="14.25" hidden="1" customHeight="1" x14ac:dyDescent="0.25">
      <c r="A169" s="574" t="s">
        <v>94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63"/>
      <c r="AB169" s="563"/>
      <c r="AC169" s="563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76">
        <v>4680115886780</v>
      </c>
      <c r="E170" s="577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86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1"/>
      <c r="R170" s="581"/>
      <c r="S170" s="581"/>
      <c r="T170" s="582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76">
        <v>4680115886742</v>
      </c>
      <c r="E171" s="577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84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1"/>
      <c r="R171" s="581"/>
      <c r="S171" s="581"/>
      <c r="T171" s="582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76">
        <v>4680115886766</v>
      </c>
      <c r="E172" s="577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90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1"/>
      <c r="R172" s="581"/>
      <c r="S172" s="581"/>
      <c r="T172" s="582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1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2"/>
      <c r="P173" s="578" t="s">
        <v>71</v>
      </c>
      <c r="Q173" s="572"/>
      <c r="R173" s="572"/>
      <c r="S173" s="572"/>
      <c r="T173" s="572"/>
      <c r="U173" s="572"/>
      <c r="V173" s="573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2"/>
      <c r="P174" s="578" t="s">
        <v>71</v>
      </c>
      <c r="Q174" s="572"/>
      <c r="R174" s="572"/>
      <c r="S174" s="572"/>
      <c r="T174" s="572"/>
      <c r="U174" s="572"/>
      <c r="V174" s="573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4" t="s">
        <v>291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63"/>
      <c r="AB175" s="563"/>
      <c r="AC175" s="563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76">
        <v>4680115886797</v>
      </c>
      <c r="E176" s="577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66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1"/>
      <c r="R176" s="581"/>
      <c r="S176" s="581"/>
      <c r="T176" s="582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1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2"/>
      <c r="P177" s="578" t="s">
        <v>71</v>
      </c>
      <c r="Q177" s="572"/>
      <c r="R177" s="572"/>
      <c r="S177" s="572"/>
      <c r="T177" s="572"/>
      <c r="U177" s="572"/>
      <c r="V177" s="573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2"/>
      <c r="P178" s="578" t="s">
        <v>71</v>
      </c>
      <c r="Q178" s="572"/>
      <c r="R178" s="572"/>
      <c r="S178" s="572"/>
      <c r="T178" s="572"/>
      <c r="U178" s="572"/>
      <c r="V178" s="573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3" t="s">
        <v>294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62"/>
      <c r="AB179" s="562"/>
      <c r="AC179" s="562"/>
    </row>
    <row r="180" spans="1:68" ht="14.25" hidden="1" customHeight="1" x14ac:dyDescent="0.25">
      <c r="A180" s="574" t="s">
        <v>102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63"/>
      <c r="AB180" s="563"/>
      <c r="AC180" s="563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76">
        <v>4680115881402</v>
      </c>
      <c r="E181" s="577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6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1"/>
      <c r="R181" s="581"/>
      <c r="S181" s="581"/>
      <c r="T181" s="582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76">
        <v>4680115881396</v>
      </c>
      <c r="E182" s="577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1"/>
      <c r="R182" s="581"/>
      <c r="S182" s="581"/>
      <c r="T182" s="582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1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2"/>
      <c r="P183" s="578" t="s">
        <v>71</v>
      </c>
      <c r="Q183" s="572"/>
      <c r="R183" s="572"/>
      <c r="S183" s="572"/>
      <c r="T183" s="572"/>
      <c r="U183" s="572"/>
      <c r="V183" s="573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2"/>
      <c r="P184" s="578" t="s">
        <v>71</v>
      </c>
      <c r="Q184" s="572"/>
      <c r="R184" s="572"/>
      <c r="S184" s="572"/>
      <c r="T184" s="572"/>
      <c r="U184" s="572"/>
      <c r="V184" s="573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4" t="s">
        <v>134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63"/>
      <c r="AB185" s="563"/>
      <c r="AC185" s="563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76">
        <v>4680115882935</v>
      </c>
      <c r="E186" s="577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6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1"/>
      <c r="R186" s="581"/>
      <c r="S186" s="581"/>
      <c r="T186" s="582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76">
        <v>4680115880764</v>
      </c>
      <c r="E187" s="577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1"/>
      <c r="R187" s="581"/>
      <c r="S187" s="581"/>
      <c r="T187" s="582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1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2"/>
      <c r="P188" s="578" t="s">
        <v>71</v>
      </c>
      <c r="Q188" s="572"/>
      <c r="R188" s="572"/>
      <c r="S188" s="572"/>
      <c r="T188" s="572"/>
      <c r="U188" s="572"/>
      <c r="V188" s="573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2"/>
      <c r="P189" s="578" t="s">
        <v>71</v>
      </c>
      <c r="Q189" s="572"/>
      <c r="R189" s="572"/>
      <c r="S189" s="572"/>
      <c r="T189" s="572"/>
      <c r="U189" s="572"/>
      <c r="V189" s="573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4" t="s">
        <v>63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6">
        <v>4680115882683</v>
      </c>
      <c r="E191" s="577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6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1"/>
      <c r="R191" s="581"/>
      <c r="S191" s="581"/>
      <c r="T191" s="582"/>
      <c r="U191" s="34"/>
      <c r="V191" s="34"/>
      <c r="W191" s="35" t="s">
        <v>69</v>
      </c>
      <c r="X191" s="567">
        <v>324</v>
      </c>
      <c r="Y191" s="568">
        <f t="shared" ref="Y191:Y198" si="26">IFERROR(IF(X191="",0,CEILING((X191/$H191),1)*$H191),"")</f>
        <v>324</v>
      </c>
      <c r="Z191" s="36">
        <f>IFERROR(IF(Y191=0,"",ROUNDUP(Y191/H191,0)*0.00902),"")</f>
        <v>0.54120000000000001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336.6</v>
      </c>
      <c r="BN191" s="64">
        <f t="shared" ref="BN191:BN198" si="28">IFERROR(Y191*I191/H191,"0")</f>
        <v>336.6</v>
      </c>
      <c r="BO191" s="64">
        <f t="shared" ref="BO191:BO198" si="29">IFERROR(1/J191*(X191/H191),"0")</f>
        <v>0.45454545454545453</v>
      </c>
      <c r="BP191" s="64">
        <f t="shared" ref="BP191:BP198" si="30">IFERROR(1/J191*(Y191/H191),"0")</f>
        <v>0.45454545454545453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6">
        <v>4680115882690</v>
      </c>
      <c r="E192" s="577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1"/>
      <c r="R192" s="581"/>
      <c r="S192" s="581"/>
      <c r="T192" s="582"/>
      <c r="U192" s="34"/>
      <c r="V192" s="34"/>
      <c r="W192" s="35" t="s">
        <v>69</v>
      </c>
      <c r="X192" s="567">
        <v>129.6</v>
      </c>
      <c r="Y192" s="568">
        <f t="shared" si="26"/>
        <v>129.60000000000002</v>
      </c>
      <c r="Z192" s="36">
        <f>IFERROR(IF(Y192=0,"",ROUNDUP(Y192/H192,0)*0.00902),"")</f>
        <v>0.21648000000000001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134.63999999999999</v>
      </c>
      <c r="BN192" s="64">
        <f t="shared" si="28"/>
        <v>134.64000000000001</v>
      </c>
      <c r="BO192" s="64">
        <f t="shared" si="29"/>
        <v>0.1818181818181818</v>
      </c>
      <c r="BP192" s="64">
        <f t="shared" si="30"/>
        <v>0.18181818181818185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6">
        <v>4680115882669</v>
      </c>
      <c r="E193" s="577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1"/>
      <c r="R193" s="581"/>
      <c r="S193" s="581"/>
      <c r="T193" s="582"/>
      <c r="U193" s="34"/>
      <c r="V193" s="34"/>
      <c r="W193" s="35" t="s">
        <v>69</v>
      </c>
      <c r="X193" s="567">
        <v>129.6</v>
      </c>
      <c r="Y193" s="568">
        <f t="shared" si="26"/>
        <v>129.60000000000002</v>
      </c>
      <c r="Z193" s="36">
        <f>IFERROR(IF(Y193=0,"",ROUNDUP(Y193/H193,0)*0.00902),"")</f>
        <v>0.21648000000000001</v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134.63999999999999</v>
      </c>
      <c r="BN193" s="64">
        <f t="shared" si="28"/>
        <v>134.64000000000001</v>
      </c>
      <c r="BO193" s="64">
        <f t="shared" si="29"/>
        <v>0.1818181818181818</v>
      </c>
      <c r="BP193" s="64">
        <f t="shared" si="30"/>
        <v>0.18181818181818185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6">
        <v>4680115882676</v>
      </c>
      <c r="E194" s="577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1"/>
      <c r="R194" s="581"/>
      <c r="S194" s="581"/>
      <c r="T194" s="582"/>
      <c r="U194" s="34"/>
      <c r="V194" s="34"/>
      <c r="W194" s="35" t="s">
        <v>69</v>
      </c>
      <c r="X194" s="567">
        <v>129.6</v>
      </c>
      <c r="Y194" s="568">
        <f t="shared" si="26"/>
        <v>129.60000000000002</v>
      </c>
      <c r="Z194" s="36">
        <f>IFERROR(IF(Y194=0,"",ROUNDUP(Y194/H194,0)*0.00902),"")</f>
        <v>0.21648000000000001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134.63999999999999</v>
      </c>
      <c r="BN194" s="64">
        <f t="shared" si="28"/>
        <v>134.64000000000001</v>
      </c>
      <c r="BO194" s="64">
        <f t="shared" si="29"/>
        <v>0.1818181818181818</v>
      </c>
      <c r="BP194" s="64">
        <f t="shared" si="30"/>
        <v>0.18181818181818185</v>
      </c>
    </row>
    <row r="195" spans="1:68" ht="27" hidden="1" customHeight="1" x14ac:dyDescent="0.25">
      <c r="A195" s="54" t="s">
        <v>317</v>
      </c>
      <c r="B195" s="54" t="s">
        <v>318</v>
      </c>
      <c r="C195" s="31">
        <v>4301031223</v>
      </c>
      <c r="D195" s="576">
        <v>4680115884014</v>
      </c>
      <c r="E195" s="577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1"/>
      <c r="R195" s="581"/>
      <c r="S195" s="581"/>
      <c r="T195" s="582"/>
      <c r="U195" s="34"/>
      <c r="V195" s="34"/>
      <c r="W195" s="35" t="s">
        <v>69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319</v>
      </c>
      <c r="B196" s="54" t="s">
        <v>320</v>
      </c>
      <c r="C196" s="31">
        <v>4301031222</v>
      </c>
      <c r="D196" s="576">
        <v>4680115884007</v>
      </c>
      <c r="E196" s="577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1"/>
      <c r="R196" s="581"/>
      <c r="S196" s="581"/>
      <c r="T196" s="582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76">
        <v>4680115884038</v>
      </c>
      <c r="E197" s="577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1"/>
      <c r="R197" s="581"/>
      <c r="S197" s="581"/>
      <c r="T197" s="582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323</v>
      </c>
      <c r="B198" s="54" t="s">
        <v>324</v>
      </c>
      <c r="C198" s="31">
        <v>4301031225</v>
      </c>
      <c r="D198" s="576">
        <v>4680115884021</v>
      </c>
      <c r="E198" s="577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1"/>
      <c r="R198" s="581"/>
      <c r="S198" s="581"/>
      <c r="T198" s="582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1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2"/>
      <c r="P199" s="578" t="s">
        <v>71</v>
      </c>
      <c r="Q199" s="572"/>
      <c r="R199" s="572"/>
      <c r="S199" s="572"/>
      <c r="T199" s="572"/>
      <c r="U199" s="572"/>
      <c r="V199" s="573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131.99999999999997</v>
      </c>
      <c r="Y199" s="569">
        <f>IFERROR(Y191/H191,"0")+IFERROR(Y192/H192,"0")+IFERROR(Y193/H193,"0")+IFERROR(Y194/H194,"0")+IFERROR(Y195/H195,"0")+IFERROR(Y196/H196,"0")+IFERROR(Y197/H197,"0")+IFERROR(Y198/H198,"0")</f>
        <v>132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1.1906400000000001</v>
      </c>
      <c r="AA199" s="570"/>
      <c r="AB199" s="570"/>
      <c r="AC199" s="570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2"/>
      <c r="P200" s="578" t="s">
        <v>71</v>
      </c>
      <c r="Q200" s="572"/>
      <c r="R200" s="572"/>
      <c r="S200" s="572"/>
      <c r="T200" s="572"/>
      <c r="U200" s="572"/>
      <c r="V200" s="573"/>
      <c r="W200" s="37" t="s">
        <v>69</v>
      </c>
      <c r="X200" s="569">
        <f>IFERROR(SUM(X191:X198),"0")</f>
        <v>712.80000000000007</v>
      </c>
      <c r="Y200" s="569">
        <f>IFERROR(SUM(Y191:Y198),"0")</f>
        <v>712.80000000000007</v>
      </c>
      <c r="Z200" s="37"/>
      <c r="AA200" s="570"/>
      <c r="AB200" s="570"/>
      <c r="AC200" s="570"/>
    </row>
    <row r="201" spans="1:68" ht="14.25" hidden="1" customHeight="1" x14ac:dyDescent="0.25">
      <c r="A201" s="574" t="s">
        <v>73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63"/>
      <c r="AB201" s="563"/>
      <c r="AC201" s="563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76">
        <v>4680115881594</v>
      </c>
      <c r="E202" s="577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5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1"/>
      <c r="R202" s="581"/>
      <c r="S202" s="581"/>
      <c r="T202" s="582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76">
        <v>4680115881617</v>
      </c>
      <c r="E203" s="577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1"/>
      <c r="R203" s="581"/>
      <c r="S203" s="581"/>
      <c r="T203" s="582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6">
        <v>4680115880573</v>
      </c>
      <c r="E204" s="577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5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1"/>
      <c r="R204" s="581"/>
      <c r="S204" s="581"/>
      <c r="T204" s="582"/>
      <c r="U204" s="34"/>
      <c r="V204" s="34"/>
      <c r="W204" s="35" t="s">
        <v>69</v>
      </c>
      <c r="X204" s="567">
        <v>696</v>
      </c>
      <c r="Y204" s="568">
        <f t="shared" si="31"/>
        <v>696</v>
      </c>
      <c r="Z204" s="36">
        <f>IFERROR(IF(Y204=0,"",ROUNDUP(Y204/H204,0)*0.01898),"")</f>
        <v>1.5184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737.5200000000001</v>
      </c>
      <c r="BN204" s="64">
        <f t="shared" si="33"/>
        <v>737.5200000000001</v>
      </c>
      <c r="BO204" s="64">
        <f t="shared" si="34"/>
        <v>1.25</v>
      </c>
      <c r="BP204" s="64">
        <f t="shared" si="35"/>
        <v>1.25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6">
        <v>4680115882195</v>
      </c>
      <c r="E205" s="577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1"/>
      <c r="R205" s="581"/>
      <c r="S205" s="581"/>
      <c r="T205" s="582"/>
      <c r="U205" s="34"/>
      <c r="V205" s="34"/>
      <c r="W205" s="35" t="s">
        <v>69</v>
      </c>
      <c r="X205" s="567">
        <v>57.6</v>
      </c>
      <c r="Y205" s="568">
        <f t="shared" si="31"/>
        <v>57.599999999999994</v>
      </c>
      <c r="Z205" s="36">
        <f t="shared" ref="Z205:Z210" si="36">IFERROR(IF(Y205=0,"",ROUNDUP(Y205/H205,0)*0.00651),"")</f>
        <v>0.15623999999999999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64.08</v>
      </c>
      <c r="BN205" s="64">
        <f t="shared" si="33"/>
        <v>64.079999999999984</v>
      </c>
      <c r="BO205" s="64">
        <f t="shared" si="34"/>
        <v>0.13186813186813187</v>
      </c>
      <c r="BP205" s="64">
        <f t="shared" si="35"/>
        <v>0.13186813186813187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76">
        <v>4680115882607</v>
      </c>
      <c r="E206" s="577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1"/>
      <c r="R206" s="581"/>
      <c r="S206" s="581"/>
      <c r="T206" s="582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6">
        <v>4680115880092</v>
      </c>
      <c r="E207" s="577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1"/>
      <c r="R207" s="581"/>
      <c r="S207" s="581"/>
      <c r="T207" s="582"/>
      <c r="U207" s="34"/>
      <c r="V207" s="34"/>
      <c r="W207" s="35" t="s">
        <v>69</v>
      </c>
      <c r="X207" s="567">
        <v>144</v>
      </c>
      <c r="Y207" s="568">
        <f t="shared" si="31"/>
        <v>144</v>
      </c>
      <c r="Z207" s="36">
        <f t="shared" si="36"/>
        <v>0.3906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159.12000000000003</v>
      </c>
      <c r="BN207" s="64">
        <f t="shared" si="33"/>
        <v>159.12000000000003</v>
      </c>
      <c r="BO207" s="64">
        <f t="shared" si="34"/>
        <v>0.32967032967032972</v>
      </c>
      <c r="BP207" s="64">
        <f t="shared" si="35"/>
        <v>0.32967032967032972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6">
        <v>4680115880221</v>
      </c>
      <c r="E208" s="577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1"/>
      <c r="R208" s="581"/>
      <c r="S208" s="581"/>
      <c r="T208" s="582"/>
      <c r="U208" s="34"/>
      <c r="V208" s="34"/>
      <c r="W208" s="35" t="s">
        <v>69</v>
      </c>
      <c r="X208" s="567">
        <v>201.6</v>
      </c>
      <c r="Y208" s="568">
        <f t="shared" si="31"/>
        <v>201.6</v>
      </c>
      <c r="Z208" s="36">
        <f t="shared" si="36"/>
        <v>0.54683999999999999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222.768</v>
      </c>
      <c r="BN208" s="64">
        <f t="shared" si="33"/>
        <v>222.768</v>
      </c>
      <c r="BO208" s="64">
        <f t="shared" si="34"/>
        <v>0.46153846153846156</v>
      </c>
      <c r="BP208" s="64">
        <f t="shared" si="35"/>
        <v>0.46153846153846156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4301051945</v>
      </c>
      <c r="D209" s="576">
        <v>4680115880504</v>
      </c>
      <c r="E209" s="577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8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1"/>
      <c r="R209" s="581"/>
      <c r="S209" s="581"/>
      <c r="T209" s="582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6">
        <v>4680115882164</v>
      </c>
      <c r="E210" s="577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1"/>
      <c r="R210" s="581"/>
      <c r="S210" s="581"/>
      <c r="T210" s="582"/>
      <c r="U210" s="34"/>
      <c r="V210" s="34"/>
      <c r="W210" s="35" t="s">
        <v>69</v>
      </c>
      <c r="X210" s="567">
        <v>57.6</v>
      </c>
      <c r="Y210" s="568">
        <f t="shared" si="31"/>
        <v>57.599999999999994</v>
      </c>
      <c r="Z210" s="36">
        <f t="shared" si="36"/>
        <v>0.15623999999999999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63.792000000000002</v>
      </c>
      <c r="BN210" s="64">
        <f t="shared" si="33"/>
        <v>63.792000000000002</v>
      </c>
      <c r="BO210" s="64">
        <f t="shared" si="34"/>
        <v>0.13186813186813187</v>
      </c>
      <c r="BP210" s="64">
        <f t="shared" si="35"/>
        <v>0.13186813186813187</v>
      </c>
    </row>
    <row r="211" spans="1:68" x14ac:dyDescent="0.2">
      <c r="A211" s="591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2"/>
      <c r="P211" s="578" t="s">
        <v>71</v>
      </c>
      <c r="Q211" s="572"/>
      <c r="R211" s="572"/>
      <c r="S211" s="572"/>
      <c r="T211" s="572"/>
      <c r="U211" s="572"/>
      <c r="V211" s="573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272</v>
      </c>
      <c r="Y211" s="569">
        <f>IFERROR(Y202/H202,"0")+IFERROR(Y203/H203,"0")+IFERROR(Y204/H204,"0")+IFERROR(Y205/H205,"0")+IFERROR(Y206/H206,"0")+IFERROR(Y207/H207,"0")+IFERROR(Y208/H208,"0")+IFERROR(Y209/H209,"0")+IFERROR(Y210/H210,"0")</f>
        <v>272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2.7683199999999997</v>
      </c>
      <c r="AA211" s="570"/>
      <c r="AB211" s="570"/>
      <c r="AC211" s="570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2"/>
      <c r="P212" s="578" t="s">
        <v>71</v>
      </c>
      <c r="Q212" s="572"/>
      <c r="R212" s="572"/>
      <c r="S212" s="572"/>
      <c r="T212" s="572"/>
      <c r="U212" s="572"/>
      <c r="V212" s="573"/>
      <c r="W212" s="37" t="s">
        <v>69</v>
      </c>
      <c r="X212" s="569">
        <f>IFERROR(SUM(X202:X210),"0")</f>
        <v>1156.8</v>
      </c>
      <c r="Y212" s="569">
        <f>IFERROR(SUM(Y202:Y210),"0")</f>
        <v>1156.8</v>
      </c>
      <c r="Z212" s="37"/>
      <c r="AA212" s="570"/>
      <c r="AB212" s="570"/>
      <c r="AC212" s="570"/>
    </row>
    <row r="213" spans="1:68" ht="14.25" hidden="1" customHeight="1" x14ac:dyDescent="0.25">
      <c r="A213" s="574" t="s">
        <v>169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63"/>
      <c r="AB213" s="563"/>
      <c r="AC213" s="563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76">
        <v>4680115880818</v>
      </c>
      <c r="E214" s="577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2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1"/>
      <c r="R214" s="581"/>
      <c r="S214" s="581"/>
      <c r="T214" s="582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76">
        <v>4680115880801</v>
      </c>
      <c r="E215" s="577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1"/>
      <c r="R215" s="581"/>
      <c r="S215" s="581"/>
      <c r="T215" s="582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1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2"/>
      <c r="P216" s="578" t="s">
        <v>71</v>
      </c>
      <c r="Q216" s="572"/>
      <c r="R216" s="572"/>
      <c r="S216" s="572"/>
      <c r="T216" s="572"/>
      <c r="U216" s="572"/>
      <c r="V216" s="573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2"/>
      <c r="P217" s="578" t="s">
        <v>71</v>
      </c>
      <c r="Q217" s="572"/>
      <c r="R217" s="572"/>
      <c r="S217" s="572"/>
      <c r="T217" s="572"/>
      <c r="U217" s="572"/>
      <c r="V217" s="573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3" t="s">
        <v>355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62"/>
      <c r="AB218" s="562"/>
      <c r="AC218" s="562"/>
    </row>
    <row r="219" spans="1:68" ht="14.25" hidden="1" customHeight="1" x14ac:dyDescent="0.25">
      <c r="A219" s="574" t="s">
        <v>102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63"/>
      <c r="AB219" s="563"/>
      <c r="AC219" s="563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76">
        <v>4680115884137</v>
      </c>
      <c r="E220" s="577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1"/>
      <c r="R220" s="581"/>
      <c r="S220" s="581"/>
      <c r="T220" s="582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76">
        <v>4680115884236</v>
      </c>
      <c r="E221" s="577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8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1"/>
      <c r="R221" s="581"/>
      <c r="S221" s="581"/>
      <c r="T221" s="582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76">
        <v>4680115884175</v>
      </c>
      <c r="E222" s="577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1"/>
      <c r="R222" s="581"/>
      <c r="S222" s="581"/>
      <c r="T222" s="582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76">
        <v>4680115884144</v>
      </c>
      <c r="E223" s="577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8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1"/>
      <c r="R223" s="581"/>
      <c r="S223" s="581"/>
      <c r="T223" s="582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76">
        <v>4680115886551</v>
      </c>
      <c r="E224" s="577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1"/>
      <c r="R224" s="581"/>
      <c r="S224" s="581"/>
      <c r="T224" s="582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76">
        <v>4680115884182</v>
      </c>
      <c r="E225" s="577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1"/>
      <c r="R225" s="581"/>
      <c r="S225" s="581"/>
      <c r="T225" s="582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76">
        <v>4680115884205</v>
      </c>
      <c r="E226" s="577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1"/>
      <c r="R226" s="581"/>
      <c r="S226" s="581"/>
      <c r="T226" s="582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1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2"/>
      <c r="P227" s="578" t="s">
        <v>71</v>
      </c>
      <c r="Q227" s="572"/>
      <c r="R227" s="572"/>
      <c r="S227" s="572"/>
      <c r="T227" s="572"/>
      <c r="U227" s="572"/>
      <c r="V227" s="573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2"/>
      <c r="P228" s="578" t="s">
        <v>71</v>
      </c>
      <c r="Q228" s="572"/>
      <c r="R228" s="572"/>
      <c r="S228" s="572"/>
      <c r="T228" s="572"/>
      <c r="U228" s="572"/>
      <c r="V228" s="573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4" t="s">
        <v>134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63"/>
      <c r="AB229" s="563"/>
      <c r="AC229" s="563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76">
        <v>4680115885721</v>
      </c>
      <c r="E230" s="577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8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1"/>
      <c r="R230" s="581"/>
      <c r="S230" s="581"/>
      <c r="T230" s="582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76">
        <v>4680115885981</v>
      </c>
      <c r="E231" s="577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9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1"/>
      <c r="R231" s="581"/>
      <c r="S231" s="581"/>
      <c r="T231" s="582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1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2"/>
      <c r="P232" s="578" t="s">
        <v>71</v>
      </c>
      <c r="Q232" s="572"/>
      <c r="R232" s="572"/>
      <c r="S232" s="572"/>
      <c r="T232" s="572"/>
      <c r="U232" s="572"/>
      <c r="V232" s="573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2"/>
      <c r="P233" s="578" t="s">
        <v>71</v>
      </c>
      <c r="Q233" s="572"/>
      <c r="R233" s="572"/>
      <c r="S233" s="572"/>
      <c r="T233" s="572"/>
      <c r="U233" s="572"/>
      <c r="V233" s="573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4" t="s">
        <v>378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63"/>
      <c r="AB234" s="563"/>
      <c r="AC234" s="563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76">
        <v>4680115886803</v>
      </c>
      <c r="E235" s="577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682" t="s">
        <v>381</v>
      </c>
      <c r="Q235" s="581"/>
      <c r="R235" s="581"/>
      <c r="S235" s="581"/>
      <c r="T235" s="582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1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2"/>
      <c r="P236" s="578" t="s">
        <v>71</v>
      </c>
      <c r="Q236" s="572"/>
      <c r="R236" s="572"/>
      <c r="S236" s="572"/>
      <c r="T236" s="572"/>
      <c r="U236" s="572"/>
      <c r="V236" s="573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2"/>
      <c r="P237" s="578" t="s">
        <v>71</v>
      </c>
      <c r="Q237" s="572"/>
      <c r="R237" s="572"/>
      <c r="S237" s="572"/>
      <c r="T237" s="572"/>
      <c r="U237" s="572"/>
      <c r="V237" s="573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4" t="s">
        <v>383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63"/>
      <c r="AB238" s="563"/>
      <c r="AC238" s="563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76">
        <v>4680115886704</v>
      </c>
      <c r="E239" s="577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1"/>
      <c r="R239" s="581"/>
      <c r="S239" s="581"/>
      <c r="T239" s="582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76">
        <v>4680115886681</v>
      </c>
      <c r="E240" s="577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838" t="s">
        <v>389</v>
      </c>
      <c r="Q240" s="581"/>
      <c r="R240" s="581"/>
      <c r="S240" s="581"/>
      <c r="T240" s="582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387</v>
      </c>
      <c r="B241" s="54" t="s">
        <v>390</v>
      </c>
      <c r="C241" s="31">
        <v>4301041003</v>
      </c>
      <c r="D241" s="576">
        <v>4680115886681</v>
      </c>
      <c r="E241" s="577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66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81"/>
      <c r="R241" s="581"/>
      <c r="S241" s="581"/>
      <c r="T241" s="582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391</v>
      </c>
      <c r="B242" s="54" t="s">
        <v>392</v>
      </c>
      <c r="C242" s="31">
        <v>4301041007</v>
      </c>
      <c r="D242" s="576">
        <v>4680115886735</v>
      </c>
      <c r="E242" s="577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81"/>
      <c r="R242" s="581"/>
      <c r="S242" s="581"/>
      <c r="T242" s="582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4301041006</v>
      </c>
      <c r="D243" s="576">
        <v>4680115886728</v>
      </c>
      <c r="E243" s="577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61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81"/>
      <c r="R243" s="581"/>
      <c r="S243" s="581"/>
      <c r="T243" s="582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4301041005</v>
      </c>
      <c r="D244" s="576">
        <v>4680115886711</v>
      </c>
      <c r="E244" s="577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81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81"/>
      <c r="R244" s="581"/>
      <c r="S244" s="581"/>
      <c r="T244" s="582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91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2"/>
      <c r="P245" s="578" t="s">
        <v>71</v>
      </c>
      <c r="Q245" s="572"/>
      <c r="R245" s="572"/>
      <c r="S245" s="572"/>
      <c r="T245" s="572"/>
      <c r="U245" s="572"/>
      <c r="V245" s="573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75"/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92"/>
      <c r="P246" s="578" t="s">
        <v>71</v>
      </c>
      <c r="Q246" s="572"/>
      <c r="R246" s="572"/>
      <c r="S246" s="572"/>
      <c r="T246" s="572"/>
      <c r="U246" s="572"/>
      <c r="V246" s="573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3" t="s">
        <v>397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62"/>
      <c r="AB247" s="562"/>
      <c r="AC247" s="562"/>
    </row>
    <row r="248" spans="1:68" ht="14.25" hidden="1" customHeight="1" x14ac:dyDescent="0.25">
      <c r="A248" s="574" t="s">
        <v>102</v>
      </c>
      <c r="B248" s="575"/>
      <c r="C248" s="575"/>
      <c r="D248" s="575"/>
      <c r="E248" s="575"/>
      <c r="F248" s="575"/>
      <c r="G248" s="575"/>
      <c r="H248" s="575"/>
      <c r="I248" s="575"/>
      <c r="J248" s="575"/>
      <c r="K248" s="575"/>
      <c r="L248" s="575"/>
      <c r="M248" s="575"/>
      <c r="N248" s="575"/>
      <c r="O248" s="575"/>
      <c r="P248" s="575"/>
      <c r="Q248" s="575"/>
      <c r="R248" s="575"/>
      <c r="S248" s="575"/>
      <c r="T248" s="575"/>
      <c r="U248" s="575"/>
      <c r="V248" s="575"/>
      <c r="W248" s="575"/>
      <c r="X248" s="575"/>
      <c r="Y248" s="575"/>
      <c r="Z248" s="575"/>
      <c r="AA248" s="563"/>
      <c r="AB248" s="563"/>
      <c r="AC248" s="563"/>
    </row>
    <row r="249" spans="1:68" ht="27" hidden="1" customHeight="1" x14ac:dyDescent="0.25">
      <c r="A249" s="54" t="s">
        <v>398</v>
      </c>
      <c r="B249" s="54" t="s">
        <v>399</v>
      </c>
      <c r="C249" s="31">
        <v>4301011855</v>
      </c>
      <c r="D249" s="576">
        <v>4680115885837</v>
      </c>
      <c r="E249" s="577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90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81"/>
      <c r="R249" s="581"/>
      <c r="S249" s="581"/>
      <c r="T249" s="582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401</v>
      </c>
      <c r="B250" s="54" t="s">
        <v>402</v>
      </c>
      <c r="C250" s="31">
        <v>4301011850</v>
      </c>
      <c r="D250" s="576">
        <v>4680115885806</v>
      </c>
      <c r="E250" s="577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81"/>
      <c r="R250" s="581"/>
      <c r="S250" s="581"/>
      <c r="T250" s="582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76">
        <v>4680115885851</v>
      </c>
      <c r="E251" s="577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81"/>
      <c r="R251" s="581"/>
      <c r="S251" s="581"/>
      <c r="T251" s="582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4301011852</v>
      </c>
      <c r="D252" s="576">
        <v>4680115885844</v>
      </c>
      <c r="E252" s="577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81"/>
      <c r="R252" s="581"/>
      <c r="S252" s="581"/>
      <c r="T252" s="582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4301011851</v>
      </c>
      <c r="D253" s="576">
        <v>4680115885820</v>
      </c>
      <c r="E253" s="577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81"/>
      <c r="R253" s="581"/>
      <c r="S253" s="581"/>
      <c r="T253" s="582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91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2"/>
      <c r="P254" s="578" t="s">
        <v>71</v>
      </c>
      <c r="Q254" s="572"/>
      <c r="R254" s="572"/>
      <c r="S254" s="572"/>
      <c r="T254" s="572"/>
      <c r="U254" s="572"/>
      <c r="V254" s="573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75"/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92"/>
      <c r="P255" s="578" t="s">
        <v>71</v>
      </c>
      <c r="Q255" s="572"/>
      <c r="R255" s="572"/>
      <c r="S255" s="572"/>
      <c r="T255" s="572"/>
      <c r="U255" s="572"/>
      <c r="V255" s="573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3" t="s">
        <v>413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62"/>
      <c r="AB256" s="562"/>
      <c r="AC256" s="562"/>
    </row>
    <row r="257" spans="1:68" ht="14.25" hidden="1" customHeight="1" x14ac:dyDescent="0.25">
      <c r="A257" s="574" t="s">
        <v>102</v>
      </c>
      <c r="B257" s="575"/>
      <c r="C257" s="575"/>
      <c r="D257" s="575"/>
      <c r="E257" s="575"/>
      <c r="F257" s="575"/>
      <c r="G257" s="575"/>
      <c r="H257" s="575"/>
      <c r="I257" s="575"/>
      <c r="J257" s="575"/>
      <c r="K257" s="575"/>
      <c r="L257" s="575"/>
      <c r="M257" s="575"/>
      <c r="N257" s="575"/>
      <c r="O257" s="575"/>
      <c r="P257" s="575"/>
      <c r="Q257" s="575"/>
      <c r="R257" s="575"/>
      <c r="S257" s="575"/>
      <c r="T257" s="575"/>
      <c r="U257" s="575"/>
      <c r="V257" s="575"/>
      <c r="W257" s="575"/>
      <c r="X257" s="575"/>
      <c r="Y257" s="575"/>
      <c r="Z257" s="575"/>
      <c r="AA257" s="563"/>
      <c r="AB257" s="563"/>
      <c r="AC257" s="563"/>
    </row>
    <row r="258" spans="1:68" ht="27" hidden="1" customHeight="1" x14ac:dyDescent="0.25">
      <c r="A258" s="54" t="s">
        <v>414</v>
      </c>
      <c r="B258" s="54" t="s">
        <v>415</v>
      </c>
      <c r="C258" s="31">
        <v>4301011223</v>
      </c>
      <c r="D258" s="576">
        <v>4607091383423</v>
      </c>
      <c r="E258" s="577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8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81"/>
      <c r="R258" s="581"/>
      <c r="S258" s="581"/>
      <c r="T258" s="582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416</v>
      </c>
      <c r="B259" s="54" t="s">
        <v>417</v>
      </c>
      <c r="C259" s="31">
        <v>4301012099</v>
      </c>
      <c r="D259" s="576">
        <v>4680115885691</v>
      </c>
      <c r="E259" s="577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8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81"/>
      <c r="R259" s="581"/>
      <c r="S259" s="581"/>
      <c r="T259" s="582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4301012098</v>
      </c>
      <c r="D260" s="576">
        <v>4680115885660</v>
      </c>
      <c r="E260" s="577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81"/>
      <c r="R260" s="581"/>
      <c r="S260" s="581"/>
      <c r="T260" s="582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422</v>
      </c>
      <c r="B261" s="54" t="s">
        <v>423</v>
      </c>
      <c r="C261" s="31">
        <v>4301012176</v>
      </c>
      <c r="D261" s="576">
        <v>4680115886773</v>
      </c>
      <c r="E261" s="577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33" t="s">
        <v>424</v>
      </c>
      <c r="Q261" s="581"/>
      <c r="R261" s="581"/>
      <c r="S261" s="581"/>
      <c r="T261" s="582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91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2"/>
      <c r="P262" s="578" t="s">
        <v>71</v>
      </c>
      <c r="Q262" s="572"/>
      <c r="R262" s="572"/>
      <c r="S262" s="572"/>
      <c r="T262" s="572"/>
      <c r="U262" s="572"/>
      <c r="V262" s="573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75"/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92"/>
      <c r="P263" s="578" t="s">
        <v>71</v>
      </c>
      <c r="Q263" s="572"/>
      <c r="R263" s="572"/>
      <c r="S263" s="572"/>
      <c r="T263" s="572"/>
      <c r="U263" s="572"/>
      <c r="V263" s="573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3" t="s">
        <v>426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62"/>
      <c r="AB264" s="562"/>
      <c r="AC264" s="562"/>
    </row>
    <row r="265" spans="1:68" ht="14.25" hidden="1" customHeight="1" x14ac:dyDescent="0.25">
      <c r="A265" s="574" t="s">
        <v>73</v>
      </c>
      <c r="B265" s="575"/>
      <c r="C265" s="575"/>
      <c r="D265" s="575"/>
      <c r="E265" s="575"/>
      <c r="F265" s="575"/>
      <c r="G265" s="575"/>
      <c r="H265" s="575"/>
      <c r="I265" s="575"/>
      <c r="J265" s="575"/>
      <c r="K265" s="575"/>
      <c r="L265" s="575"/>
      <c r="M265" s="575"/>
      <c r="N265" s="575"/>
      <c r="O265" s="575"/>
      <c r="P265" s="575"/>
      <c r="Q265" s="575"/>
      <c r="R265" s="575"/>
      <c r="S265" s="575"/>
      <c r="T265" s="575"/>
      <c r="U265" s="575"/>
      <c r="V265" s="575"/>
      <c r="W265" s="575"/>
      <c r="X265" s="575"/>
      <c r="Y265" s="575"/>
      <c r="Z265" s="575"/>
      <c r="AA265" s="563"/>
      <c r="AB265" s="563"/>
      <c r="AC265" s="563"/>
    </row>
    <row r="266" spans="1:68" ht="27" hidden="1" customHeight="1" x14ac:dyDescent="0.25">
      <c r="A266" s="54" t="s">
        <v>427</v>
      </c>
      <c r="B266" s="54" t="s">
        <v>428</v>
      </c>
      <c r="C266" s="31">
        <v>4301051893</v>
      </c>
      <c r="D266" s="576">
        <v>4680115886186</v>
      </c>
      <c r="E266" s="577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8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81"/>
      <c r="R266" s="581"/>
      <c r="S266" s="581"/>
      <c r="T266" s="582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6">
        <v>4680115881228</v>
      </c>
      <c r="E267" s="577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81"/>
      <c r="R267" s="581"/>
      <c r="S267" s="581"/>
      <c r="T267" s="582"/>
      <c r="U267" s="34"/>
      <c r="V267" s="34"/>
      <c r="W267" s="35" t="s">
        <v>69</v>
      </c>
      <c r="X267" s="567">
        <v>115.2</v>
      </c>
      <c r="Y267" s="568">
        <f>IFERROR(IF(X267="",0,CEILING((X267/$H267),1)*$H267),"")</f>
        <v>115.19999999999999</v>
      </c>
      <c r="Z267" s="36">
        <f>IFERROR(IF(Y267=0,"",ROUNDUP(Y267/H267,0)*0.00651),"")</f>
        <v>0.31247999999999998</v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127.29600000000001</v>
      </c>
      <c r="BN267" s="64">
        <f>IFERROR(Y267*I267/H267,"0")</f>
        <v>127.29600000000001</v>
      </c>
      <c r="BO267" s="64">
        <f>IFERROR(1/J267*(X267/H267),"0")</f>
        <v>0.26373626373626374</v>
      </c>
      <c r="BP267" s="64">
        <f>IFERROR(1/J267*(Y267/H267),"0")</f>
        <v>0.26373626373626374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6">
        <v>4680115881211</v>
      </c>
      <c r="E268" s="577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81"/>
      <c r="R268" s="581"/>
      <c r="S268" s="581"/>
      <c r="T268" s="582"/>
      <c r="U268" s="34"/>
      <c r="V268" s="34"/>
      <c r="W268" s="35" t="s">
        <v>69</v>
      </c>
      <c r="X268" s="567">
        <v>403.2</v>
      </c>
      <c r="Y268" s="568">
        <f>IFERROR(IF(X268="",0,CEILING((X268/$H268),1)*$H268),"")</f>
        <v>403.2</v>
      </c>
      <c r="Z268" s="36">
        <f>IFERROR(IF(Y268=0,"",ROUNDUP(Y268/H268,0)*0.00651),"")</f>
        <v>1.09368</v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433.44000000000005</v>
      </c>
      <c r="BN268" s="64">
        <f>IFERROR(Y268*I268/H268,"0")</f>
        <v>433.44000000000005</v>
      </c>
      <c r="BO268" s="64">
        <f>IFERROR(1/J268*(X268/H268),"0")</f>
        <v>0.92307692307692313</v>
      </c>
      <c r="BP268" s="64">
        <f>IFERROR(1/J268*(Y268/H268),"0")</f>
        <v>0.92307692307692313</v>
      </c>
    </row>
    <row r="269" spans="1:68" x14ac:dyDescent="0.2">
      <c r="A269" s="591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2"/>
      <c r="P269" s="578" t="s">
        <v>71</v>
      </c>
      <c r="Q269" s="572"/>
      <c r="R269" s="572"/>
      <c r="S269" s="572"/>
      <c r="T269" s="572"/>
      <c r="U269" s="572"/>
      <c r="V269" s="573"/>
      <c r="W269" s="37" t="s">
        <v>72</v>
      </c>
      <c r="X269" s="569">
        <f>IFERROR(X266/H266,"0")+IFERROR(X267/H267,"0")+IFERROR(X268/H268,"0")</f>
        <v>216</v>
      </c>
      <c r="Y269" s="569">
        <f>IFERROR(Y266/H266,"0")+IFERROR(Y267/H267,"0")+IFERROR(Y268/H268,"0")</f>
        <v>216</v>
      </c>
      <c r="Z269" s="569">
        <f>IFERROR(IF(Z266="",0,Z266),"0")+IFERROR(IF(Z267="",0,Z267),"0")+IFERROR(IF(Z268="",0,Z268),"0")</f>
        <v>1.4061599999999999</v>
      </c>
      <c r="AA269" s="570"/>
      <c r="AB269" s="570"/>
      <c r="AC269" s="570"/>
    </row>
    <row r="270" spans="1:68" x14ac:dyDescent="0.2">
      <c r="A270" s="575"/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92"/>
      <c r="P270" s="578" t="s">
        <v>71</v>
      </c>
      <c r="Q270" s="572"/>
      <c r="R270" s="572"/>
      <c r="S270" s="572"/>
      <c r="T270" s="572"/>
      <c r="U270" s="572"/>
      <c r="V270" s="573"/>
      <c r="W270" s="37" t="s">
        <v>69</v>
      </c>
      <c r="X270" s="569">
        <f>IFERROR(SUM(X266:X268),"0")</f>
        <v>518.4</v>
      </c>
      <c r="Y270" s="569">
        <f>IFERROR(SUM(Y266:Y268),"0")</f>
        <v>518.4</v>
      </c>
      <c r="Z270" s="37"/>
      <c r="AA270" s="570"/>
      <c r="AB270" s="570"/>
      <c r="AC270" s="570"/>
    </row>
    <row r="271" spans="1:68" ht="16.5" hidden="1" customHeight="1" x14ac:dyDescent="0.25">
      <c r="A271" s="583" t="s">
        <v>436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62"/>
      <c r="AB271" s="562"/>
      <c r="AC271" s="562"/>
    </row>
    <row r="272" spans="1:68" ht="14.25" hidden="1" customHeight="1" x14ac:dyDescent="0.25">
      <c r="A272" s="574" t="s">
        <v>63</v>
      </c>
      <c r="B272" s="575"/>
      <c r="C272" s="575"/>
      <c r="D272" s="575"/>
      <c r="E272" s="575"/>
      <c r="F272" s="575"/>
      <c r="G272" s="575"/>
      <c r="H272" s="575"/>
      <c r="I272" s="575"/>
      <c r="J272" s="575"/>
      <c r="K272" s="575"/>
      <c r="L272" s="575"/>
      <c r="M272" s="575"/>
      <c r="N272" s="575"/>
      <c r="O272" s="575"/>
      <c r="P272" s="575"/>
      <c r="Q272" s="575"/>
      <c r="R272" s="575"/>
      <c r="S272" s="575"/>
      <c r="T272" s="575"/>
      <c r="U272" s="575"/>
      <c r="V272" s="575"/>
      <c r="W272" s="575"/>
      <c r="X272" s="575"/>
      <c r="Y272" s="575"/>
      <c r="Z272" s="575"/>
      <c r="AA272" s="563"/>
      <c r="AB272" s="563"/>
      <c r="AC272" s="563"/>
    </row>
    <row r="273" spans="1:68" ht="27" hidden="1" customHeight="1" x14ac:dyDescent="0.25">
      <c r="A273" s="54" t="s">
        <v>437</v>
      </c>
      <c r="B273" s="54" t="s">
        <v>438</v>
      </c>
      <c r="C273" s="31">
        <v>4301031307</v>
      </c>
      <c r="D273" s="576">
        <v>4680115880344</v>
      </c>
      <c r="E273" s="577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8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81"/>
      <c r="R273" s="581"/>
      <c r="S273" s="581"/>
      <c r="T273" s="582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91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2"/>
      <c r="P274" s="578" t="s">
        <v>71</v>
      </c>
      <c r="Q274" s="572"/>
      <c r="R274" s="572"/>
      <c r="S274" s="572"/>
      <c r="T274" s="572"/>
      <c r="U274" s="572"/>
      <c r="V274" s="573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75"/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92"/>
      <c r="P275" s="578" t="s">
        <v>71</v>
      </c>
      <c r="Q275" s="572"/>
      <c r="R275" s="572"/>
      <c r="S275" s="572"/>
      <c r="T275" s="572"/>
      <c r="U275" s="572"/>
      <c r="V275" s="573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4" t="s">
        <v>73</v>
      </c>
      <c r="B276" s="575"/>
      <c r="C276" s="575"/>
      <c r="D276" s="575"/>
      <c r="E276" s="575"/>
      <c r="F276" s="575"/>
      <c r="G276" s="575"/>
      <c r="H276" s="575"/>
      <c r="I276" s="575"/>
      <c r="J276" s="575"/>
      <c r="K276" s="575"/>
      <c r="L276" s="575"/>
      <c r="M276" s="575"/>
      <c r="N276" s="575"/>
      <c r="O276" s="575"/>
      <c r="P276" s="575"/>
      <c r="Q276" s="575"/>
      <c r="R276" s="575"/>
      <c r="S276" s="575"/>
      <c r="T276" s="575"/>
      <c r="U276" s="575"/>
      <c r="V276" s="575"/>
      <c r="W276" s="575"/>
      <c r="X276" s="575"/>
      <c r="Y276" s="575"/>
      <c r="Z276" s="575"/>
      <c r="AA276" s="563"/>
      <c r="AB276" s="563"/>
      <c r="AC276" s="563"/>
    </row>
    <row r="277" spans="1:68" ht="27" hidden="1" customHeight="1" x14ac:dyDescent="0.25">
      <c r="A277" s="54" t="s">
        <v>440</v>
      </c>
      <c r="B277" s="54" t="s">
        <v>441</v>
      </c>
      <c r="C277" s="31">
        <v>4301051782</v>
      </c>
      <c r="D277" s="576">
        <v>4680115884618</v>
      </c>
      <c r="E277" s="577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81"/>
      <c r="R277" s="581"/>
      <c r="S277" s="581"/>
      <c r="T277" s="582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1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2"/>
      <c r="P278" s="578" t="s">
        <v>71</v>
      </c>
      <c r="Q278" s="572"/>
      <c r="R278" s="572"/>
      <c r="S278" s="572"/>
      <c r="T278" s="572"/>
      <c r="U278" s="572"/>
      <c r="V278" s="573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75"/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92"/>
      <c r="P279" s="578" t="s">
        <v>71</v>
      </c>
      <c r="Q279" s="572"/>
      <c r="R279" s="572"/>
      <c r="S279" s="572"/>
      <c r="T279" s="572"/>
      <c r="U279" s="572"/>
      <c r="V279" s="573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3" t="s">
        <v>443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62"/>
      <c r="AB280" s="562"/>
      <c r="AC280" s="562"/>
    </row>
    <row r="281" spans="1:68" ht="14.25" hidden="1" customHeight="1" x14ac:dyDescent="0.25">
      <c r="A281" s="574" t="s">
        <v>102</v>
      </c>
      <c r="B281" s="575"/>
      <c r="C281" s="575"/>
      <c r="D281" s="575"/>
      <c r="E281" s="575"/>
      <c r="F281" s="575"/>
      <c r="G281" s="575"/>
      <c r="H281" s="575"/>
      <c r="I281" s="575"/>
      <c r="J281" s="575"/>
      <c r="K281" s="575"/>
      <c r="L281" s="575"/>
      <c r="M281" s="575"/>
      <c r="N281" s="575"/>
      <c r="O281" s="575"/>
      <c r="P281" s="575"/>
      <c r="Q281" s="575"/>
      <c r="R281" s="575"/>
      <c r="S281" s="575"/>
      <c r="T281" s="575"/>
      <c r="U281" s="575"/>
      <c r="V281" s="575"/>
      <c r="W281" s="575"/>
      <c r="X281" s="575"/>
      <c r="Y281" s="575"/>
      <c r="Z281" s="575"/>
      <c r="AA281" s="563"/>
      <c r="AB281" s="563"/>
      <c r="AC281" s="563"/>
    </row>
    <row r="282" spans="1:68" ht="27" hidden="1" customHeight="1" x14ac:dyDescent="0.25">
      <c r="A282" s="54" t="s">
        <v>444</v>
      </c>
      <c r="B282" s="54" t="s">
        <v>445</v>
      </c>
      <c r="C282" s="31">
        <v>4301011662</v>
      </c>
      <c r="D282" s="576">
        <v>4680115883703</v>
      </c>
      <c r="E282" s="577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71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81"/>
      <c r="R282" s="581"/>
      <c r="S282" s="581"/>
      <c r="T282" s="582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91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2"/>
      <c r="P283" s="578" t="s">
        <v>71</v>
      </c>
      <c r="Q283" s="572"/>
      <c r="R283" s="572"/>
      <c r="S283" s="572"/>
      <c r="T283" s="572"/>
      <c r="U283" s="572"/>
      <c r="V283" s="573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75"/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92"/>
      <c r="P284" s="578" t="s">
        <v>71</v>
      </c>
      <c r="Q284" s="572"/>
      <c r="R284" s="572"/>
      <c r="S284" s="572"/>
      <c r="T284" s="572"/>
      <c r="U284" s="572"/>
      <c r="V284" s="573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3" t="s">
        <v>448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62"/>
      <c r="AB285" s="562"/>
      <c r="AC285" s="562"/>
    </row>
    <row r="286" spans="1:68" ht="14.25" hidden="1" customHeight="1" x14ac:dyDescent="0.25">
      <c r="A286" s="574" t="s">
        <v>102</v>
      </c>
      <c r="B286" s="575"/>
      <c r="C286" s="575"/>
      <c r="D286" s="575"/>
      <c r="E286" s="575"/>
      <c r="F286" s="575"/>
      <c r="G286" s="575"/>
      <c r="H286" s="575"/>
      <c r="I286" s="575"/>
      <c r="J286" s="575"/>
      <c r="K286" s="575"/>
      <c r="L286" s="575"/>
      <c r="M286" s="575"/>
      <c r="N286" s="575"/>
      <c r="O286" s="575"/>
      <c r="P286" s="575"/>
      <c r="Q286" s="575"/>
      <c r="R286" s="575"/>
      <c r="S286" s="575"/>
      <c r="T286" s="575"/>
      <c r="U286" s="575"/>
      <c r="V286" s="575"/>
      <c r="W286" s="575"/>
      <c r="X286" s="575"/>
      <c r="Y286" s="575"/>
      <c r="Z286" s="575"/>
      <c r="AA286" s="563"/>
      <c r="AB286" s="563"/>
      <c r="AC286" s="563"/>
    </row>
    <row r="287" spans="1:68" ht="27" hidden="1" customHeight="1" x14ac:dyDescent="0.25">
      <c r="A287" s="54" t="s">
        <v>449</v>
      </c>
      <c r="B287" s="54" t="s">
        <v>450</v>
      </c>
      <c r="C287" s="31">
        <v>4301012024</v>
      </c>
      <c r="D287" s="576">
        <v>4680115885615</v>
      </c>
      <c r="E287" s="577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81"/>
      <c r="R287" s="581"/>
      <c r="S287" s="581"/>
      <c r="T287" s="582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452</v>
      </c>
      <c r="B288" s="54" t="s">
        <v>453</v>
      </c>
      <c r="C288" s="31">
        <v>4301012016</v>
      </c>
      <c r="D288" s="576">
        <v>4680115885554</v>
      </c>
      <c r="E288" s="577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6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1"/>
      <c r="R288" s="581"/>
      <c r="S288" s="581"/>
      <c r="T288" s="582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452</v>
      </c>
      <c r="B289" s="54" t="s">
        <v>455</v>
      </c>
      <c r="C289" s="31">
        <v>4301011911</v>
      </c>
      <c r="D289" s="576">
        <v>4680115885554</v>
      </c>
      <c r="E289" s="577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9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81"/>
      <c r="R289" s="581"/>
      <c r="S289" s="581"/>
      <c r="T289" s="582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76">
        <v>4680115885646</v>
      </c>
      <c r="E290" s="577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8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81"/>
      <c r="R290" s="581"/>
      <c r="S290" s="581"/>
      <c r="T290" s="582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76">
        <v>4680115885622</v>
      </c>
      <c r="E291" s="577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6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81"/>
      <c r="R291" s="581"/>
      <c r="S291" s="581"/>
      <c r="T291" s="582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76">
        <v>4680115885608</v>
      </c>
      <c r="E292" s="577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6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81"/>
      <c r="R292" s="581"/>
      <c r="S292" s="581"/>
      <c r="T292" s="582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91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2"/>
      <c r="P293" s="578" t="s">
        <v>71</v>
      </c>
      <c r="Q293" s="572"/>
      <c r="R293" s="572"/>
      <c r="S293" s="572"/>
      <c r="T293" s="572"/>
      <c r="U293" s="572"/>
      <c r="V293" s="573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75"/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92"/>
      <c r="P294" s="578" t="s">
        <v>71</v>
      </c>
      <c r="Q294" s="572"/>
      <c r="R294" s="572"/>
      <c r="S294" s="572"/>
      <c r="T294" s="572"/>
      <c r="U294" s="572"/>
      <c r="V294" s="573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4" t="s">
        <v>63</v>
      </c>
      <c r="B295" s="575"/>
      <c r="C295" s="575"/>
      <c r="D295" s="575"/>
      <c r="E295" s="575"/>
      <c r="F295" s="575"/>
      <c r="G295" s="575"/>
      <c r="H295" s="575"/>
      <c r="I295" s="575"/>
      <c r="J295" s="575"/>
      <c r="K295" s="575"/>
      <c r="L295" s="575"/>
      <c r="M295" s="575"/>
      <c r="N295" s="575"/>
      <c r="O295" s="575"/>
      <c r="P295" s="575"/>
      <c r="Q295" s="575"/>
      <c r="R295" s="575"/>
      <c r="S295" s="575"/>
      <c r="T295" s="575"/>
      <c r="U295" s="575"/>
      <c r="V295" s="575"/>
      <c r="W295" s="575"/>
      <c r="X295" s="575"/>
      <c r="Y295" s="575"/>
      <c r="Z295" s="575"/>
      <c r="AA295" s="563"/>
      <c r="AB295" s="563"/>
      <c r="AC295" s="563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76">
        <v>4607091387193</v>
      </c>
      <c r="E296" s="577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81"/>
      <c r="R296" s="581"/>
      <c r="S296" s="581"/>
      <c r="T296" s="582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76">
        <v>4607091387230</v>
      </c>
      <c r="E297" s="577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6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81"/>
      <c r="R297" s="581"/>
      <c r="S297" s="581"/>
      <c r="T297" s="582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76">
        <v>4607091387292</v>
      </c>
      <c r="E298" s="577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81"/>
      <c r="R298" s="581"/>
      <c r="S298" s="581"/>
      <c r="T298" s="582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76">
        <v>4607091387285</v>
      </c>
      <c r="E299" s="577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81"/>
      <c r="R299" s="581"/>
      <c r="S299" s="581"/>
      <c r="T299" s="582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576">
        <v>4607091389845</v>
      </c>
      <c r="E300" s="577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9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81"/>
      <c r="R300" s="581"/>
      <c r="S300" s="581"/>
      <c r="T300" s="582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76">
        <v>4680115882881</v>
      </c>
      <c r="E301" s="577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4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81"/>
      <c r="R301" s="581"/>
      <c r="S301" s="581"/>
      <c r="T301" s="582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4301031066</v>
      </c>
      <c r="D302" s="576">
        <v>4607091383836</v>
      </c>
      <c r="E302" s="577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9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81"/>
      <c r="R302" s="581"/>
      <c r="S302" s="581"/>
      <c r="T302" s="582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idden="1" x14ac:dyDescent="0.2">
      <c r="A303" s="591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2"/>
      <c r="P303" s="578" t="s">
        <v>71</v>
      </c>
      <c r="Q303" s="572"/>
      <c r="R303" s="572"/>
      <c r="S303" s="572"/>
      <c r="T303" s="572"/>
      <c r="U303" s="572"/>
      <c r="V303" s="573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hidden="1" x14ac:dyDescent="0.2">
      <c r="A304" s="575"/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92"/>
      <c r="P304" s="578" t="s">
        <v>71</v>
      </c>
      <c r="Q304" s="572"/>
      <c r="R304" s="572"/>
      <c r="S304" s="572"/>
      <c r="T304" s="572"/>
      <c r="U304" s="572"/>
      <c r="V304" s="573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hidden="1" customHeight="1" x14ac:dyDescent="0.25">
      <c r="A305" s="574" t="s">
        <v>73</v>
      </c>
      <c r="B305" s="575"/>
      <c r="C305" s="575"/>
      <c r="D305" s="575"/>
      <c r="E305" s="575"/>
      <c r="F305" s="575"/>
      <c r="G305" s="575"/>
      <c r="H305" s="575"/>
      <c r="I305" s="575"/>
      <c r="J305" s="575"/>
      <c r="K305" s="575"/>
      <c r="L305" s="575"/>
      <c r="M305" s="575"/>
      <c r="N305" s="575"/>
      <c r="O305" s="575"/>
      <c r="P305" s="575"/>
      <c r="Q305" s="575"/>
      <c r="R305" s="575"/>
      <c r="S305" s="575"/>
      <c r="T305" s="575"/>
      <c r="U305" s="575"/>
      <c r="V305" s="575"/>
      <c r="W305" s="575"/>
      <c r="X305" s="575"/>
      <c r="Y305" s="575"/>
      <c r="Z305" s="575"/>
      <c r="AA305" s="563"/>
      <c r="AB305" s="563"/>
      <c r="AC305" s="563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76">
        <v>4607091387766</v>
      </c>
      <c r="E306" s="577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81"/>
      <c r="R306" s="581"/>
      <c r="S306" s="581"/>
      <c r="T306" s="582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76">
        <v>4607091387957</v>
      </c>
      <c r="E307" s="577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5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81"/>
      <c r="R307" s="581"/>
      <c r="S307" s="581"/>
      <c r="T307" s="582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76">
        <v>4607091387964</v>
      </c>
      <c r="E308" s="577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81"/>
      <c r="R308" s="581"/>
      <c r="S308" s="581"/>
      <c r="T308" s="582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76">
        <v>4680115884588</v>
      </c>
      <c r="E309" s="577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81"/>
      <c r="R309" s="581"/>
      <c r="S309" s="581"/>
      <c r="T309" s="582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76">
        <v>4607091387513</v>
      </c>
      <c r="E310" s="577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8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81"/>
      <c r="R310" s="581"/>
      <c r="S310" s="581"/>
      <c r="T310" s="582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91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2"/>
      <c r="P311" s="578" t="s">
        <v>71</v>
      </c>
      <c r="Q311" s="572"/>
      <c r="R311" s="572"/>
      <c r="S311" s="572"/>
      <c r="T311" s="572"/>
      <c r="U311" s="572"/>
      <c r="V311" s="573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75"/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92"/>
      <c r="P312" s="578" t="s">
        <v>71</v>
      </c>
      <c r="Q312" s="572"/>
      <c r="R312" s="572"/>
      <c r="S312" s="572"/>
      <c r="T312" s="572"/>
      <c r="U312" s="572"/>
      <c r="V312" s="573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4" t="s">
        <v>169</v>
      </c>
      <c r="B313" s="575"/>
      <c r="C313" s="575"/>
      <c r="D313" s="575"/>
      <c r="E313" s="575"/>
      <c r="F313" s="575"/>
      <c r="G313" s="575"/>
      <c r="H313" s="575"/>
      <c r="I313" s="575"/>
      <c r="J313" s="575"/>
      <c r="K313" s="575"/>
      <c r="L313" s="575"/>
      <c r="M313" s="575"/>
      <c r="N313" s="575"/>
      <c r="O313" s="575"/>
      <c r="P313" s="575"/>
      <c r="Q313" s="575"/>
      <c r="R313" s="575"/>
      <c r="S313" s="575"/>
      <c r="T313" s="575"/>
      <c r="U313" s="575"/>
      <c r="V313" s="575"/>
      <c r="W313" s="575"/>
      <c r="X313" s="575"/>
      <c r="Y313" s="575"/>
      <c r="Z313" s="575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6">
        <v>4607091380880</v>
      </c>
      <c r="E314" s="577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71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81"/>
      <c r="R314" s="581"/>
      <c r="S314" s="581"/>
      <c r="T314" s="582"/>
      <c r="U314" s="34"/>
      <c r="V314" s="34"/>
      <c r="W314" s="35" t="s">
        <v>69</v>
      </c>
      <c r="X314" s="567">
        <v>268.8</v>
      </c>
      <c r="Y314" s="568">
        <f>IFERROR(IF(X314="",0,CEILING((X314/$H314),1)*$H314),"")</f>
        <v>268.8</v>
      </c>
      <c r="Z314" s="36">
        <f>IFERROR(IF(Y314=0,"",ROUNDUP(Y314/H314,0)*0.01898),"")</f>
        <v>0.60736000000000001</v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285.40800000000002</v>
      </c>
      <c r="BN314" s="64">
        <f>IFERROR(Y314*I314/H314,"0")</f>
        <v>285.40800000000002</v>
      </c>
      <c r="BO314" s="64">
        <f>IFERROR(1/J314*(X314/H314),"0")</f>
        <v>0.5</v>
      </c>
      <c r="BP314" s="64">
        <f>IFERROR(1/J314*(Y314/H314),"0")</f>
        <v>0.5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6">
        <v>4607091384482</v>
      </c>
      <c r="E315" s="577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9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81"/>
      <c r="R315" s="581"/>
      <c r="S315" s="581"/>
      <c r="T315" s="582"/>
      <c r="U315" s="34"/>
      <c r="V315" s="34"/>
      <c r="W315" s="35" t="s">
        <v>69</v>
      </c>
      <c r="X315" s="567">
        <v>249.6</v>
      </c>
      <c r="Y315" s="568">
        <f>IFERROR(IF(X315="",0,CEILING((X315/$H315),1)*$H315),"")</f>
        <v>249.6</v>
      </c>
      <c r="Z315" s="36">
        <f>IFERROR(IF(Y315=0,"",ROUNDUP(Y315/H315,0)*0.01898),"")</f>
        <v>0.60736000000000001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266.20800000000003</v>
      </c>
      <c r="BN315" s="64">
        <f>IFERROR(Y315*I315/H315,"0")</f>
        <v>266.20800000000003</v>
      </c>
      <c r="BO315" s="64">
        <f>IFERROR(1/J315*(X315/H315),"0")</f>
        <v>0.5</v>
      </c>
      <c r="BP315" s="64">
        <f>IFERROR(1/J315*(Y315/H315),"0")</f>
        <v>0.5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6">
        <v>4607091380897</v>
      </c>
      <c r="E316" s="577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86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81"/>
      <c r="R316" s="581"/>
      <c r="S316" s="581"/>
      <c r="T316" s="582"/>
      <c r="U316" s="34"/>
      <c r="V316" s="34"/>
      <c r="W316" s="35" t="s">
        <v>69</v>
      </c>
      <c r="X316" s="567">
        <v>134.4</v>
      </c>
      <c r="Y316" s="568">
        <f>IFERROR(IF(X316="",0,CEILING((X316/$H316),1)*$H316),"")</f>
        <v>134.4</v>
      </c>
      <c r="Z316" s="36">
        <f>IFERROR(IF(Y316=0,"",ROUNDUP(Y316/H316,0)*0.01898),"")</f>
        <v>0.30368000000000001</v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142.70400000000001</v>
      </c>
      <c r="BN316" s="64">
        <f>IFERROR(Y316*I316/H316,"0")</f>
        <v>142.70400000000001</v>
      </c>
      <c r="BO316" s="64">
        <f>IFERROR(1/J316*(X316/H316),"0")</f>
        <v>0.25</v>
      </c>
      <c r="BP316" s="64">
        <f>IFERROR(1/J316*(Y316/H316),"0")</f>
        <v>0.25</v>
      </c>
    </row>
    <row r="317" spans="1:68" x14ac:dyDescent="0.2">
      <c r="A317" s="591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2"/>
      <c r="P317" s="578" t="s">
        <v>71</v>
      </c>
      <c r="Q317" s="572"/>
      <c r="R317" s="572"/>
      <c r="S317" s="572"/>
      <c r="T317" s="572"/>
      <c r="U317" s="572"/>
      <c r="V317" s="573"/>
      <c r="W317" s="37" t="s">
        <v>72</v>
      </c>
      <c r="X317" s="569">
        <f>IFERROR(X314/H314,"0")+IFERROR(X315/H315,"0")+IFERROR(X316/H316,"0")</f>
        <v>80</v>
      </c>
      <c r="Y317" s="569">
        <f>IFERROR(Y314/H314,"0")+IFERROR(Y315/H315,"0")+IFERROR(Y316/H316,"0")</f>
        <v>80</v>
      </c>
      <c r="Z317" s="569">
        <f>IFERROR(IF(Z314="",0,Z314),"0")+IFERROR(IF(Z315="",0,Z315),"0")+IFERROR(IF(Z316="",0,Z316),"0")</f>
        <v>1.5184</v>
      </c>
      <c r="AA317" s="570"/>
      <c r="AB317" s="570"/>
      <c r="AC317" s="570"/>
    </row>
    <row r="318" spans="1:68" x14ac:dyDescent="0.2">
      <c r="A318" s="575"/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92"/>
      <c r="P318" s="578" t="s">
        <v>71</v>
      </c>
      <c r="Q318" s="572"/>
      <c r="R318" s="572"/>
      <c r="S318" s="572"/>
      <c r="T318" s="572"/>
      <c r="U318" s="572"/>
      <c r="V318" s="573"/>
      <c r="W318" s="37" t="s">
        <v>69</v>
      </c>
      <c r="X318" s="569">
        <f>IFERROR(SUM(X314:X316),"0")</f>
        <v>652.79999999999995</v>
      </c>
      <c r="Y318" s="569">
        <f>IFERROR(SUM(Y314:Y316),"0")</f>
        <v>652.79999999999995</v>
      </c>
      <c r="Z318" s="37"/>
      <c r="AA318" s="570"/>
      <c r="AB318" s="570"/>
      <c r="AC318" s="570"/>
    </row>
    <row r="319" spans="1:68" ht="14.25" hidden="1" customHeight="1" x14ac:dyDescent="0.25">
      <c r="A319" s="574" t="s">
        <v>94</v>
      </c>
      <c r="B319" s="575"/>
      <c r="C319" s="575"/>
      <c r="D319" s="575"/>
      <c r="E319" s="575"/>
      <c r="F319" s="575"/>
      <c r="G319" s="575"/>
      <c r="H319" s="575"/>
      <c r="I319" s="575"/>
      <c r="J319" s="575"/>
      <c r="K319" s="575"/>
      <c r="L319" s="575"/>
      <c r="M319" s="575"/>
      <c r="N319" s="575"/>
      <c r="O319" s="575"/>
      <c r="P319" s="575"/>
      <c r="Q319" s="575"/>
      <c r="R319" s="575"/>
      <c r="S319" s="575"/>
      <c r="T319" s="575"/>
      <c r="U319" s="575"/>
      <c r="V319" s="575"/>
      <c r="W319" s="575"/>
      <c r="X319" s="575"/>
      <c r="Y319" s="575"/>
      <c r="Z319" s="575"/>
      <c r="AA319" s="563"/>
      <c r="AB319" s="563"/>
      <c r="AC319" s="563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76">
        <v>4607091388381</v>
      </c>
      <c r="E320" s="577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09" t="s">
        <v>511</v>
      </c>
      <c r="Q320" s="581"/>
      <c r="R320" s="581"/>
      <c r="S320" s="581"/>
      <c r="T320" s="582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76">
        <v>4607091388374</v>
      </c>
      <c r="E321" s="577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23" t="s">
        <v>515</v>
      </c>
      <c r="Q321" s="581"/>
      <c r="R321" s="581"/>
      <c r="S321" s="581"/>
      <c r="T321" s="582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76">
        <v>4607091383102</v>
      </c>
      <c r="E322" s="577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81"/>
      <c r="R322" s="581"/>
      <c r="S322" s="581"/>
      <c r="T322" s="582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4301030233</v>
      </c>
      <c r="D323" s="576">
        <v>4607091388404</v>
      </c>
      <c r="E323" s="577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81"/>
      <c r="R323" s="581"/>
      <c r="S323" s="581"/>
      <c r="T323" s="582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1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2"/>
      <c r="P324" s="578" t="s">
        <v>71</v>
      </c>
      <c r="Q324" s="572"/>
      <c r="R324" s="572"/>
      <c r="S324" s="572"/>
      <c r="T324" s="572"/>
      <c r="U324" s="572"/>
      <c r="V324" s="573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75"/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92"/>
      <c r="P325" s="578" t="s">
        <v>71</v>
      </c>
      <c r="Q325" s="572"/>
      <c r="R325" s="572"/>
      <c r="S325" s="572"/>
      <c r="T325" s="572"/>
      <c r="U325" s="572"/>
      <c r="V325" s="573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4" t="s">
        <v>521</v>
      </c>
      <c r="B326" s="575"/>
      <c r="C326" s="575"/>
      <c r="D326" s="575"/>
      <c r="E326" s="575"/>
      <c r="F326" s="575"/>
      <c r="G326" s="575"/>
      <c r="H326" s="575"/>
      <c r="I326" s="575"/>
      <c r="J326" s="575"/>
      <c r="K326" s="575"/>
      <c r="L326" s="575"/>
      <c r="M326" s="575"/>
      <c r="N326" s="575"/>
      <c r="O326" s="575"/>
      <c r="P326" s="575"/>
      <c r="Q326" s="575"/>
      <c r="R326" s="575"/>
      <c r="S326" s="575"/>
      <c r="T326" s="575"/>
      <c r="U326" s="575"/>
      <c r="V326" s="575"/>
      <c r="W326" s="575"/>
      <c r="X326" s="575"/>
      <c r="Y326" s="575"/>
      <c r="Z326" s="575"/>
      <c r="AA326" s="563"/>
      <c r="AB326" s="563"/>
      <c r="AC326" s="563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76">
        <v>4680115881808</v>
      </c>
      <c r="E327" s="577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81"/>
      <c r="R327" s="581"/>
      <c r="S327" s="581"/>
      <c r="T327" s="582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76">
        <v>4680115881822</v>
      </c>
      <c r="E328" s="577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8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81"/>
      <c r="R328" s="581"/>
      <c r="S328" s="581"/>
      <c r="T328" s="582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76">
        <v>4680115880016</v>
      </c>
      <c r="E329" s="577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8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81"/>
      <c r="R329" s="581"/>
      <c r="S329" s="581"/>
      <c r="T329" s="582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91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2"/>
      <c r="P330" s="578" t="s">
        <v>71</v>
      </c>
      <c r="Q330" s="572"/>
      <c r="R330" s="572"/>
      <c r="S330" s="572"/>
      <c r="T330" s="572"/>
      <c r="U330" s="572"/>
      <c r="V330" s="573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75"/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92"/>
      <c r="P331" s="578" t="s">
        <v>71</v>
      </c>
      <c r="Q331" s="572"/>
      <c r="R331" s="572"/>
      <c r="S331" s="572"/>
      <c r="T331" s="572"/>
      <c r="U331" s="572"/>
      <c r="V331" s="573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3" t="s">
        <v>530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62"/>
      <c r="AB332" s="562"/>
      <c r="AC332" s="562"/>
    </row>
    <row r="333" spans="1:68" ht="14.25" hidden="1" customHeight="1" x14ac:dyDescent="0.25">
      <c r="A333" s="574" t="s">
        <v>73</v>
      </c>
      <c r="B333" s="575"/>
      <c r="C333" s="575"/>
      <c r="D333" s="575"/>
      <c r="E333" s="575"/>
      <c r="F333" s="575"/>
      <c r="G333" s="575"/>
      <c r="H333" s="575"/>
      <c r="I333" s="575"/>
      <c r="J333" s="575"/>
      <c r="K333" s="575"/>
      <c r="L333" s="575"/>
      <c r="M333" s="575"/>
      <c r="N333" s="575"/>
      <c r="O333" s="575"/>
      <c r="P333" s="575"/>
      <c r="Q333" s="575"/>
      <c r="R333" s="575"/>
      <c r="S333" s="575"/>
      <c r="T333" s="575"/>
      <c r="U333" s="575"/>
      <c r="V333" s="575"/>
      <c r="W333" s="575"/>
      <c r="X333" s="575"/>
      <c r="Y333" s="575"/>
      <c r="Z333" s="575"/>
      <c r="AA333" s="563"/>
      <c r="AB333" s="563"/>
      <c r="AC333" s="563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76">
        <v>4607091387919</v>
      </c>
      <c r="E334" s="577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81"/>
      <c r="R334" s="581"/>
      <c r="S334" s="581"/>
      <c r="T334" s="582"/>
      <c r="U334" s="34"/>
      <c r="V334" s="34"/>
      <c r="W334" s="35" t="s">
        <v>69</v>
      </c>
      <c r="X334" s="567">
        <v>129.6</v>
      </c>
      <c r="Y334" s="568">
        <f>IFERROR(IF(X334="",0,CEILING((X334/$H334),1)*$H334),"")</f>
        <v>129.6</v>
      </c>
      <c r="Z334" s="36">
        <f>IFERROR(IF(Y334=0,"",ROUNDUP(Y334/H334,0)*0.01898),"")</f>
        <v>0.30368000000000001</v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137.904</v>
      </c>
      <c r="BN334" s="64">
        <f>IFERROR(Y334*I334/H334,"0")</f>
        <v>137.904</v>
      </c>
      <c r="BO334" s="64">
        <f>IFERROR(1/J334*(X334/H334),"0")</f>
        <v>0.25</v>
      </c>
      <c r="BP334" s="64">
        <f>IFERROR(1/J334*(Y334/H334),"0")</f>
        <v>0.25</v>
      </c>
    </row>
    <row r="335" spans="1:68" ht="27" hidden="1" customHeight="1" x14ac:dyDescent="0.25">
      <c r="A335" s="54" t="s">
        <v>534</v>
      </c>
      <c r="B335" s="54" t="s">
        <v>535</v>
      </c>
      <c r="C335" s="31">
        <v>4301051461</v>
      </c>
      <c r="D335" s="576">
        <v>4680115883604</v>
      </c>
      <c r="E335" s="577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6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81"/>
      <c r="R335" s="581"/>
      <c r="S335" s="581"/>
      <c r="T335" s="582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4301051864</v>
      </c>
      <c r="D336" s="576">
        <v>4680115883567</v>
      </c>
      <c r="E336" s="577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6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81"/>
      <c r="R336" s="581"/>
      <c r="S336" s="581"/>
      <c r="T336" s="582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1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2"/>
      <c r="P337" s="578" t="s">
        <v>71</v>
      </c>
      <c r="Q337" s="572"/>
      <c r="R337" s="572"/>
      <c r="S337" s="572"/>
      <c r="T337" s="572"/>
      <c r="U337" s="572"/>
      <c r="V337" s="573"/>
      <c r="W337" s="37" t="s">
        <v>72</v>
      </c>
      <c r="X337" s="569">
        <f>IFERROR(X334/H334,"0")+IFERROR(X335/H335,"0")+IFERROR(X336/H336,"0")</f>
        <v>16</v>
      </c>
      <c r="Y337" s="569">
        <f>IFERROR(Y334/H334,"0")+IFERROR(Y335/H335,"0")+IFERROR(Y336/H336,"0")</f>
        <v>16</v>
      </c>
      <c r="Z337" s="569">
        <f>IFERROR(IF(Z334="",0,Z334),"0")+IFERROR(IF(Z335="",0,Z335),"0")+IFERROR(IF(Z336="",0,Z336),"0")</f>
        <v>0.30368000000000001</v>
      </c>
      <c r="AA337" s="570"/>
      <c r="AB337" s="570"/>
      <c r="AC337" s="570"/>
    </row>
    <row r="338" spans="1:68" x14ac:dyDescent="0.2">
      <c r="A338" s="575"/>
      <c r="B338" s="575"/>
      <c r="C338" s="575"/>
      <c r="D338" s="575"/>
      <c r="E338" s="575"/>
      <c r="F338" s="575"/>
      <c r="G338" s="575"/>
      <c r="H338" s="575"/>
      <c r="I338" s="575"/>
      <c r="J338" s="575"/>
      <c r="K338" s="575"/>
      <c r="L338" s="575"/>
      <c r="M338" s="575"/>
      <c r="N338" s="575"/>
      <c r="O338" s="592"/>
      <c r="P338" s="578" t="s">
        <v>71</v>
      </c>
      <c r="Q338" s="572"/>
      <c r="R338" s="572"/>
      <c r="S338" s="572"/>
      <c r="T338" s="572"/>
      <c r="U338" s="572"/>
      <c r="V338" s="573"/>
      <c r="W338" s="37" t="s">
        <v>69</v>
      </c>
      <c r="X338" s="569">
        <f>IFERROR(SUM(X334:X336),"0")</f>
        <v>129.6</v>
      </c>
      <c r="Y338" s="569">
        <f>IFERROR(SUM(Y334:Y336),"0")</f>
        <v>129.6</v>
      </c>
      <c r="Z338" s="37"/>
      <c r="AA338" s="570"/>
      <c r="AB338" s="570"/>
      <c r="AC338" s="570"/>
    </row>
    <row r="339" spans="1:68" ht="27.75" hidden="1" customHeight="1" x14ac:dyDescent="0.2">
      <c r="A339" s="596" t="s">
        <v>540</v>
      </c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597"/>
      <c r="P339" s="597"/>
      <c r="Q339" s="597"/>
      <c r="R339" s="597"/>
      <c r="S339" s="597"/>
      <c r="T339" s="597"/>
      <c r="U339" s="597"/>
      <c r="V339" s="597"/>
      <c r="W339" s="597"/>
      <c r="X339" s="597"/>
      <c r="Y339" s="597"/>
      <c r="Z339" s="597"/>
      <c r="AA339" s="48"/>
      <c r="AB339" s="48"/>
      <c r="AC339" s="48"/>
    </row>
    <row r="340" spans="1:68" ht="16.5" hidden="1" customHeight="1" x14ac:dyDescent="0.25">
      <c r="A340" s="583" t="s">
        <v>541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62"/>
      <c r="AB340" s="562"/>
      <c r="AC340" s="562"/>
    </row>
    <row r="341" spans="1:68" ht="14.25" hidden="1" customHeight="1" x14ac:dyDescent="0.25">
      <c r="A341" s="574" t="s">
        <v>102</v>
      </c>
      <c r="B341" s="575"/>
      <c r="C341" s="575"/>
      <c r="D341" s="575"/>
      <c r="E341" s="575"/>
      <c r="F341" s="575"/>
      <c r="G341" s="575"/>
      <c r="H341" s="575"/>
      <c r="I341" s="575"/>
      <c r="J341" s="575"/>
      <c r="K341" s="575"/>
      <c r="L341" s="575"/>
      <c r="M341" s="575"/>
      <c r="N341" s="575"/>
      <c r="O341" s="575"/>
      <c r="P341" s="575"/>
      <c r="Q341" s="575"/>
      <c r="R341" s="575"/>
      <c r="S341" s="575"/>
      <c r="T341" s="575"/>
      <c r="U341" s="575"/>
      <c r="V341" s="575"/>
      <c r="W341" s="575"/>
      <c r="X341" s="575"/>
      <c r="Y341" s="575"/>
      <c r="Z341" s="575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6">
        <v>4680115884847</v>
      </c>
      <c r="E342" s="577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81"/>
      <c r="R342" s="581"/>
      <c r="S342" s="581"/>
      <c r="T342" s="582"/>
      <c r="U342" s="34"/>
      <c r="V342" s="34"/>
      <c r="W342" s="35" t="s">
        <v>69</v>
      </c>
      <c r="X342" s="567">
        <v>840</v>
      </c>
      <c r="Y342" s="568">
        <f t="shared" ref="Y342:Y348" si="58">IFERROR(IF(X342="",0,CEILING((X342/$H342),1)*$H342),"")</f>
        <v>840</v>
      </c>
      <c r="Z342" s="36">
        <f>IFERROR(IF(Y342=0,"",ROUNDUP(Y342/H342,0)*0.02175),"")</f>
        <v>1.218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866.88</v>
      </c>
      <c r="BN342" s="64">
        <f t="shared" ref="BN342:BN348" si="60">IFERROR(Y342*I342/H342,"0")</f>
        <v>866.88</v>
      </c>
      <c r="BO342" s="64">
        <f t="shared" ref="BO342:BO348" si="61">IFERROR(1/J342*(X342/H342),"0")</f>
        <v>1.1666666666666665</v>
      </c>
      <c r="BP342" s="64">
        <f t="shared" ref="BP342:BP348" si="62">IFERROR(1/J342*(Y342/H342),"0")</f>
        <v>1.1666666666666665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6">
        <v>4680115884854</v>
      </c>
      <c r="E343" s="577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81"/>
      <c r="R343" s="581"/>
      <c r="S343" s="581"/>
      <c r="T343" s="582"/>
      <c r="U343" s="34"/>
      <c r="V343" s="34"/>
      <c r="W343" s="35" t="s">
        <v>69</v>
      </c>
      <c r="X343" s="567">
        <v>360</v>
      </c>
      <c r="Y343" s="568">
        <f t="shared" si="58"/>
        <v>360</v>
      </c>
      <c r="Z343" s="36">
        <f>IFERROR(IF(Y343=0,"",ROUNDUP(Y343/H343,0)*0.02175),"")</f>
        <v>0.52200000000000002</v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371.52000000000004</v>
      </c>
      <c r="BN343" s="64">
        <f t="shared" si="60"/>
        <v>371.52000000000004</v>
      </c>
      <c r="BO343" s="64">
        <f t="shared" si="61"/>
        <v>0.5</v>
      </c>
      <c r="BP343" s="64">
        <f t="shared" si="62"/>
        <v>0.5</v>
      </c>
    </row>
    <row r="344" spans="1:68" ht="27" hidden="1" customHeight="1" x14ac:dyDescent="0.25">
      <c r="A344" s="54" t="s">
        <v>548</v>
      </c>
      <c r="B344" s="54" t="s">
        <v>549</v>
      </c>
      <c r="C344" s="31">
        <v>4301011832</v>
      </c>
      <c r="D344" s="576">
        <v>4607091383997</v>
      </c>
      <c r="E344" s="577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6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81"/>
      <c r="R344" s="581"/>
      <c r="S344" s="581"/>
      <c r="T344" s="582"/>
      <c r="U344" s="34"/>
      <c r="V344" s="34"/>
      <c r="W344" s="35" t="s">
        <v>69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6">
        <v>4680115884830</v>
      </c>
      <c r="E345" s="577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81"/>
      <c r="R345" s="581"/>
      <c r="S345" s="581"/>
      <c r="T345" s="582"/>
      <c r="U345" s="34"/>
      <c r="V345" s="34"/>
      <c r="W345" s="35" t="s">
        <v>69</v>
      </c>
      <c r="X345" s="567">
        <v>945</v>
      </c>
      <c r="Y345" s="568">
        <f t="shared" si="58"/>
        <v>945</v>
      </c>
      <c r="Z345" s="36">
        <f>IFERROR(IF(Y345=0,"",ROUNDUP(Y345/H345,0)*0.02175),"")</f>
        <v>1.37025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975.24</v>
      </c>
      <c r="BN345" s="64">
        <f t="shared" si="60"/>
        <v>975.24</v>
      </c>
      <c r="BO345" s="64">
        <f t="shared" si="61"/>
        <v>1.3125</v>
      </c>
      <c r="BP345" s="64">
        <f t="shared" si="62"/>
        <v>1.3125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76">
        <v>4680115882638</v>
      </c>
      <c r="E346" s="577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81"/>
      <c r="R346" s="581"/>
      <c r="S346" s="581"/>
      <c r="T346" s="582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76">
        <v>4680115884922</v>
      </c>
      <c r="E347" s="577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81"/>
      <c r="R347" s="581"/>
      <c r="S347" s="581"/>
      <c r="T347" s="582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76">
        <v>4680115884861</v>
      </c>
      <c r="E348" s="577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81"/>
      <c r="R348" s="581"/>
      <c r="S348" s="581"/>
      <c r="T348" s="582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1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2"/>
      <c r="P349" s="578" t="s">
        <v>71</v>
      </c>
      <c r="Q349" s="572"/>
      <c r="R349" s="572"/>
      <c r="S349" s="572"/>
      <c r="T349" s="572"/>
      <c r="U349" s="572"/>
      <c r="V349" s="573"/>
      <c r="W349" s="37" t="s">
        <v>72</v>
      </c>
      <c r="X349" s="569">
        <f>IFERROR(X342/H342,"0")+IFERROR(X343/H343,"0")+IFERROR(X344/H344,"0")+IFERROR(X345/H345,"0")+IFERROR(X346/H346,"0")+IFERROR(X347/H347,"0")+IFERROR(X348/H348,"0")</f>
        <v>143</v>
      </c>
      <c r="Y349" s="569">
        <f>IFERROR(Y342/H342,"0")+IFERROR(Y343/H343,"0")+IFERROR(Y344/H344,"0")+IFERROR(Y345/H345,"0")+IFERROR(Y346/H346,"0")+IFERROR(Y347/H347,"0")+IFERROR(Y348/H348,"0")</f>
        <v>143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3.1102499999999997</v>
      </c>
      <c r="AA349" s="570"/>
      <c r="AB349" s="570"/>
      <c r="AC349" s="570"/>
    </row>
    <row r="350" spans="1:68" x14ac:dyDescent="0.2">
      <c r="A350" s="575"/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92"/>
      <c r="P350" s="578" t="s">
        <v>71</v>
      </c>
      <c r="Q350" s="572"/>
      <c r="R350" s="572"/>
      <c r="S350" s="572"/>
      <c r="T350" s="572"/>
      <c r="U350" s="572"/>
      <c r="V350" s="573"/>
      <c r="W350" s="37" t="s">
        <v>69</v>
      </c>
      <c r="X350" s="569">
        <f>IFERROR(SUM(X342:X348),"0")</f>
        <v>2145</v>
      </c>
      <c r="Y350" s="569">
        <f>IFERROR(SUM(Y342:Y348),"0")</f>
        <v>2145</v>
      </c>
      <c r="Z350" s="37"/>
      <c r="AA350" s="570"/>
      <c r="AB350" s="570"/>
      <c r="AC350" s="570"/>
    </row>
    <row r="351" spans="1:68" ht="14.25" hidden="1" customHeight="1" x14ac:dyDescent="0.25">
      <c r="A351" s="574" t="s">
        <v>134</v>
      </c>
      <c r="B351" s="575"/>
      <c r="C351" s="575"/>
      <c r="D351" s="575"/>
      <c r="E351" s="575"/>
      <c r="F351" s="575"/>
      <c r="G351" s="575"/>
      <c r="H351" s="575"/>
      <c r="I351" s="575"/>
      <c r="J351" s="575"/>
      <c r="K351" s="575"/>
      <c r="L351" s="575"/>
      <c r="M351" s="575"/>
      <c r="N351" s="575"/>
      <c r="O351" s="575"/>
      <c r="P351" s="575"/>
      <c r="Q351" s="575"/>
      <c r="R351" s="575"/>
      <c r="S351" s="575"/>
      <c r="T351" s="575"/>
      <c r="U351" s="575"/>
      <c r="V351" s="575"/>
      <c r="W351" s="575"/>
      <c r="X351" s="575"/>
      <c r="Y351" s="575"/>
      <c r="Z351" s="575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6">
        <v>4607091383980</v>
      </c>
      <c r="E352" s="577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8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81"/>
      <c r="R352" s="581"/>
      <c r="S352" s="581"/>
      <c r="T352" s="582"/>
      <c r="U352" s="34"/>
      <c r="V352" s="34"/>
      <c r="W352" s="35" t="s">
        <v>69</v>
      </c>
      <c r="X352" s="567">
        <v>360</v>
      </c>
      <c r="Y352" s="568">
        <f>IFERROR(IF(X352="",0,CEILING((X352/$H352),1)*$H352),"")</f>
        <v>360</v>
      </c>
      <c r="Z352" s="36">
        <f>IFERROR(IF(Y352=0,"",ROUNDUP(Y352/H352,0)*0.02175),"")</f>
        <v>0.52200000000000002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371.52000000000004</v>
      </c>
      <c r="BN352" s="64">
        <f>IFERROR(Y352*I352/H352,"0")</f>
        <v>371.52000000000004</v>
      </c>
      <c r="BO352" s="64">
        <f>IFERROR(1/J352*(X352/H352),"0")</f>
        <v>0.5</v>
      </c>
      <c r="BP352" s="64">
        <f>IFERROR(1/J352*(Y352/H352),"0")</f>
        <v>0.5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76">
        <v>4607091384178</v>
      </c>
      <c r="E353" s="577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81"/>
      <c r="R353" s="581"/>
      <c r="S353" s="581"/>
      <c r="T353" s="582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1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2"/>
      <c r="P354" s="578" t="s">
        <v>71</v>
      </c>
      <c r="Q354" s="572"/>
      <c r="R354" s="572"/>
      <c r="S354" s="572"/>
      <c r="T354" s="572"/>
      <c r="U354" s="572"/>
      <c r="V354" s="573"/>
      <c r="W354" s="37" t="s">
        <v>72</v>
      </c>
      <c r="X354" s="569">
        <f>IFERROR(X352/H352,"0")+IFERROR(X353/H353,"0")</f>
        <v>24</v>
      </c>
      <c r="Y354" s="569">
        <f>IFERROR(Y352/H352,"0")+IFERROR(Y353/H353,"0")</f>
        <v>24</v>
      </c>
      <c r="Z354" s="569">
        <f>IFERROR(IF(Z352="",0,Z352),"0")+IFERROR(IF(Z353="",0,Z353),"0")</f>
        <v>0.52200000000000002</v>
      </c>
      <c r="AA354" s="570"/>
      <c r="AB354" s="570"/>
      <c r="AC354" s="570"/>
    </row>
    <row r="355" spans="1:68" x14ac:dyDescent="0.2">
      <c r="A355" s="575"/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92"/>
      <c r="P355" s="578" t="s">
        <v>71</v>
      </c>
      <c r="Q355" s="572"/>
      <c r="R355" s="572"/>
      <c r="S355" s="572"/>
      <c r="T355" s="572"/>
      <c r="U355" s="572"/>
      <c r="V355" s="573"/>
      <c r="W355" s="37" t="s">
        <v>69</v>
      </c>
      <c r="X355" s="569">
        <f>IFERROR(SUM(X352:X353),"0")</f>
        <v>360</v>
      </c>
      <c r="Y355" s="569">
        <f>IFERROR(SUM(Y352:Y353),"0")</f>
        <v>360</v>
      </c>
      <c r="Z355" s="37"/>
      <c r="AA355" s="570"/>
      <c r="AB355" s="570"/>
      <c r="AC355" s="570"/>
    </row>
    <row r="356" spans="1:68" ht="14.25" hidden="1" customHeight="1" x14ac:dyDescent="0.25">
      <c r="A356" s="574" t="s">
        <v>73</v>
      </c>
      <c r="B356" s="575"/>
      <c r="C356" s="575"/>
      <c r="D356" s="575"/>
      <c r="E356" s="575"/>
      <c r="F356" s="575"/>
      <c r="G356" s="575"/>
      <c r="H356" s="575"/>
      <c r="I356" s="575"/>
      <c r="J356" s="575"/>
      <c r="K356" s="575"/>
      <c r="L356" s="575"/>
      <c r="M356" s="575"/>
      <c r="N356" s="575"/>
      <c r="O356" s="575"/>
      <c r="P356" s="575"/>
      <c r="Q356" s="575"/>
      <c r="R356" s="575"/>
      <c r="S356" s="575"/>
      <c r="T356" s="575"/>
      <c r="U356" s="575"/>
      <c r="V356" s="575"/>
      <c r="W356" s="575"/>
      <c r="X356" s="575"/>
      <c r="Y356" s="575"/>
      <c r="Z356" s="575"/>
      <c r="AA356" s="563"/>
      <c r="AB356" s="563"/>
      <c r="AC356" s="563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76">
        <v>4607091383928</v>
      </c>
      <c r="E357" s="577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6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81"/>
      <c r="R357" s="581"/>
      <c r="S357" s="581"/>
      <c r="T357" s="582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569</v>
      </c>
      <c r="B358" s="54" t="s">
        <v>570</v>
      </c>
      <c r="C358" s="31">
        <v>4301051897</v>
      </c>
      <c r="D358" s="576">
        <v>4607091384260</v>
      </c>
      <c r="E358" s="577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81"/>
      <c r="R358" s="581"/>
      <c r="S358" s="581"/>
      <c r="T358" s="582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91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2"/>
      <c r="P359" s="578" t="s">
        <v>71</v>
      </c>
      <c r="Q359" s="572"/>
      <c r="R359" s="572"/>
      <c r="S359" s="572"/>
      <c r="T359" s="572"/>
      <c r="U359" s="572"/>
      <c r="V359" s="573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75"/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92"/>
      <c r="P360" s="578" t="s">
        <v>71</v>
      </c>
      <c r="Q360" s="572"/>
      <c r="R360" s="572"/>
      <c r="S360" s="572"/>
      <c r="T360" s="572"/>
      <c r="U360" s="572"/>
      <c r="V360" s="573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4" t="s">
        <v>169</v>
      </c>
      <c r="B361" s="575"/>
      <c r="C361" s="575"/>
      <c r="D361" s="575"/>
      <c r="E361" s="575"/>
      <c r="F361" s="575"/>
      <c r="G361" s="575"/>
      <c r="H361" s="575"/>
      <c r="I361" s="575"/>
      <c r="J361" s="575"/>
      <c r="K361" s="575"/>
      <c r="L361" s="575"/>
      <c r="M361" s="575"/>
      <c r="N361" s="575"/>
      <c r="O361" s="575"/>
      <c r="P361" s="575"/>
      <c r="Q361" s="575"/>
      <c r="R361" s="575"/>
      <c r="S361" s="575"/>
      <c r="T361" s="575"/>
      <c r="U361" s="575"/>
      <c r="V361" s="575"/>
      <c r="W361" s="575"/>
      <c r="X361" s="575"/>
      <c r="Y361" s="575"/>
      <c r="Z361" s="575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6">
        <v>4607091384673</v>
      </c>
      <c r="E362" s="577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65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81"/>
      <c r="R362" s="581"/>
      <c r="S362" s="581"/>
      <c r="T362" s="582"/>
      <c r="U362" s="34"/>
      <c r="V362" s="34"/>
      <c r="W362" s="35" t="s">
        <v>69</v>
      </c>
      <c r="X362" s="567">
        <v>144</v>
      </c>
      <c r="Y362" s="568">
        <f>IFERROR(IF(X362="",0,CEILING((X362/$H362),1)*$H362),"")</f>
        <v>144</v>
      </c>
      <c r="Z362" s="36">
        <f>IFERROR(IF(Y362=0,"",ROUNDUP(Y362/H362,0)*0.01898),"")</f>
        <v>0.30368000000000001</v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152.304</v>
      </c>
      <c r="BN362" s="64">
        <f>IFERROR(Y362*I362/H362,"0")</f>
        <v>152.304</v>
      </c>
      <c r="BO362" s="64">
        <f>IFERROR(1/J362*(X362/H362),"0")</f>
        <v>0.25</v>
      </c>
      <c r="BP362" s="64">
        <f>IFERROR(1/J362*(Y362/H362),"0")</f>
        <v>0.25</v>
      </c>
    </row>
    <row r="363" spans="1:68" x14ac:dyDescent="0.2">
      <c r="A363" s="591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2"/>
      <c r="P363" s="578" t="s">
        <v>71</v>
      </c>
      <c r="Q363" s="572"/>
      <c r="R363" s="572"/>
      <c r="S363" s="572"/>
      <c r="T363" s="572"/>
      <c r="U363" s="572"/>
      <c r="V363" s="573"/>
      <c r="W363" s="37" t="s">
        <v>72</v>
      </c>
      <c r="X363" s="569">
        <f>IFERROR(X362/H362,"0")</f>
        <v>16</v>
      </c>
      <c r="Y363" s="569">
        <f>IFERROR(Y362/H362,"0")</f>
        <v>16</v>
      </c>
      <c r="Z363" s="569">
        <f>IFERROR(IF(Z362="",0,Z362),"0")</f>
        <v>0.30368000000000001</v>
      </c>
      <c r="AA363" s="570"/>
      <c r="AB363" s="570"/>
      <c r="AC363" s="570"/>
    </row>
    <row r="364" spans="1:68" x14ac:dyDescent="0.2">
      <c r="A364" s="575"/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92"/>
      <c r="P364" s="578" t="s">
        <v>71</v>
      </c>
      <c r="Q364" s="572"/>
      <c r="R364" s="572"/>
      <c r="S364" s="572"/>
      <c r="T364" s="572"/>
      <c r="U364" s="572"/>
      <c r="V364" s="573"/>
      <c r="W364" s="37" t="s">
        <v>69</v>
      </c>
      <c r="X364" s="569">
        <f>IFERROR(SUM(X362:X362),"0")</f>
        <v>144</v>
      </c>
      <c r="Y364" s="569">
        <f>IFERROR(SUM(Y362:Y362),"0")</f>
        <v>144</v>
      </c>
      <c r="Z364" s="37"/>
      <c r="AA364" s="570"/>
      <c r="AB364" s="570"/>
      <c r="AC364" s="570"/>
    </row>
    <row r="365" spans="1:68" ht="16.5" hidden="1" customHeight="1" x14ac:dyDescent="0.25">
      <c r="A365" s="583" t="s">
        <v>575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62"/>
      <c r="AB365" s="562"/>
      <c r="AC365" s="562"/>
    </row>
    <row r="366" spans="1:68" ht="14.25" hidden="1" customHeight="1" x14ac:dyDescent="0.25">
      <c r="A366" s="574" t="s">
        <v>102</v>
      </c>
      <c r="B366" s="575"/>
      <c r="C366" s="575"/>
      <c r="D366" s="575"/>
      <c r="E366" s="575"/>
      <c r="F366" s="575"/>
      <c r="G366" s="575"/>
      <c r="H366" s="575"/>
      <c r="I366" s="575"/>
      <c r="J366" s="575"/>
      <c r="K366" s="575"/>
      <c r="L366" s="575"/>
      <c r="M366" s="575"/>
      <c r="N366" s="575"/>
      <c r="O366" s="575"/>
      <c r="P366" s="575"/>
      <c r="Q366" s="575"/>
      <c r="R366" s="575"/>
      <c r="S366" s="575"/>
      <c r="T366" s="575"/>
      <c r="U366" s="575"/>
      <c r="V366" s="575"/>
      <c r="W366" s="575"/>
      <c r="X366" s="575"/>
      <c r="Y366" s="575"/>
      <c r="Z366" s="575"/>
      <c r="AA366" s="563"/>
      <c r="AB366" s="563"/>
      <c r="AC366" s="563"/>
    </row>
    <row r="367" spans="1:68" ht="37.5" hidden="1" customHeight="1" x14ac:dyDescent="0.25">
      <c r="A367" s="54" t="s">
        <v>576</v>
      </c>
      <c r="B367" s="54" t="s">
        <v>577</v>
      </c>
      <c r="C367" s="31">
        <v>4301011873</v>
      </c>
      <c r="D367" s="576">
        <v>4680115881907</v>
      </c>
      <c r="E367" s="577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81"/>
      <c r="R367" s="581"/>
      <c r="S367" s="581"/>
      <c r="T367" s="582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579</v>
      </c>
      <c r="B368" s="54" t="s">
        <v>580</v>
      </c>
      <c r="C368" s="31">
        <v>4301011874</v>
      </c>
      <c r="D368" s="576">
        <v>4680115884892</v>
      </c>
      <c r="E368" s="577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81"/>
      <c r="R368" s="581"/>
      <c r="S368" s="581"/>
      <c r="T368" s="582"/>
      <c r="U368" s="34"/>
      <c r="V368" s="34"/>
      <c r="W368" s="35" t="s">
        <v>69</v>
      </c>
      <c r="X368" s="567">
        <v>691.2</v>
      </c>
      <c r="Y368" s="568">
        <f>IFERROR(IF(X368="",0,CEILING((X368/$H368),1)*$H368),"")</f>
        <v>691.2</v>
      </c>
      <c r="Z368" s="36">
        <f>IFERROR(IF(Y368=0,"",ROUNDUP(Y368/H368,0)*0.01898),"")</f>
        <v>1.21472</v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719.04</v>
      </c>
      <c r="BN368" s="64">
        <f>IFERROR(Y368*I368/H368,"0")</f>
        <v>719.04</v>
      </c>
      <c r="BO368" s="64">
        <f>IFERROR(1/J368*(X368/H368),"0")</f>
        <v>1</v>
      </c>
      <c r="BP368" s="64">
        <f>IFERROR(1/J368*(Y368/H368),"0")</f>
        <v>1</v>
      </c>
    </row>
    <row r="369" spans="1:68" ht="37.5" hidden="1" customHeight="1" x14ac:dyDescent="0.25">
      <c r="A369" s="54" t="s">
        <v>582</v>
      </c>
      <c r="B369" s="54" t="s">
        <v>583</v>
      </c>
      <c r="C369" s="31">
        <v>4301011875</v>
      </c>
      <c r="D369" s="576">
        <v>4680115884885</v>
      </c>
      <c r="E369" s="577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4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81"/>
      <c r="R369" s="581"/>
      <c r="S369" s="581"/>
      <c r="T369" s="582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76">
        <v>4680115884908</v>
      </c>
      <c r="E370" s="577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62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81"/>
      <c r="R370" s="581"/>
      <c r="S370" s="581"/>
      <c r="T370" s="582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1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2"/>
      <c r="P371" s="578" t="s">
        <v>71</v>
      </c>
      <c r="Q371" s="572"/>
      <c r="R371" s="572"/>
      <c r="S371" s="572"/>
      <c r="T371" s="572"/>
      <c r="U371" s="572"/>
      <c r="V371" s="573"/>
      <c r="W371" s="37" t="s">
        <v>72</v>
      </c>
      <c r="X371" s="569">
        <f>IFERROR(X367/H367,"0")+IFERROR(X368/H368,"0")+IFERROR(X369/H369,"0")+IFERROR(X370/H370,"0")</f>
        <v>64</v>
      </c>
      <c r="Y371" s="569">
        <f>IFERROR(Y367/H367,"0")+IFERROR(Y368/H368,"0")+IFERROR(Y369/H369,"0")+IFERROR(Y370/H370,"0")</f>
        <v>64</v>
      </c>
      <c r="Z371" s="569">
        <f>IFERROR(IF(Z367="",0,Z367),"0")+IFERROR(IF(Z368="",0,Z368),"0")+IFERROR(IF(Z369="",0,Z369),"0")+IFERROR(IF(Z370="",0,Z370),"0")</f>
        <v>1.21472</v>
      </c>
      <c r="AA371" s="570"/>
      <c r="AB371" s="570"/>
      <c r="AC371" s="570"/>
    </row>
    <row r="372" spans="1:68" x14ac:dyDescent="0.2">
      <c r="A372" s="575"/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92"/>
      <c r="P372" s="578" t="s">
        <v>71</v>
      </c>
      <c r="Q372" s="572"/>
      <c r="R372" s="572"/>
      <c r="S372" s="572"/>
      <c r="T372" s="572"/>
      <c r="U372" s="572"/>
      <c r="V372" s="573"/>
      <c r="W372" s="37" t="s">
        <v>69</v>
      </c>
      <c r="X372" s="569">
        <f>IFERROR(SUM(X367:X370),"0")</f>
        <v>691.2</v>
      </c>
      <c r="Y372" s="569">
        <f>IFERROR(SUM(Y367:Y370),"0")</f>
        <v>691.2</v>
      </c>
      <c r="Z372" s="37"/>
      <c r="AA372" s="570"/>
      <c r="AB372" s="570"/>
      <c r="AC372" s="570"/>
    </row>
    <row r="373" spans="1:68" ht="14.25" hidden="1" customHeight="1" x14ac:dyDescent="0.25">
      <c r="A373" s="574" t="s">
        <v>63</v>
      </c>
      <c r="B373" s="575"/>
      <c r="C373" s="575"/>
      <c r="D373" s="575"/>
      <c r="E373" s="575"/>
      <c r="F373" s="575"/>
      <c r="G373" s="575"/>
      <c r="H373" s="575"/>
      <c r="I373" s="575"/>
      <c r="J373" s="575"/>
      <c r="K373" s="575"/>
      <c r="L373" s="575"/>
      <c r="M373" s="575"/>
      <c r="N373" s="575"/>
      <c r="O373" s="575"/>
      <c r="P373" s="575"/>
      <c r="Q373" s="575"/>
      <c r="R373" s="575"/>
      <c r="S373" s="575"/>
      <c r="T373" s="575"/>
      <c r="U373" s="575"/>
      <c r="V373" s="575"/>
      <c r="W373" s="575"/>
      <c r="X373" s="575"/>
      <c r="Y373" s="575"/>
      <c r="Z373" s="575"/>
      <c r="AA373" s="563"/>
      <c r="AB373" s="563"/>
      <c r="AC373" s="563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76">
        <v>4607091384802</v>
      </c>
      <c r="E374" s="577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81"/>
      <c r="R374" s="581"/>
      <c r="S374" s="581"/>
      <c r="T374" s="582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1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2"/>
      <c r="P375" s="578" t="s">
        <v>71</v>
      </c>
      <c r="Q375" s="572"/>
      <c r="R375" s="572"/>
      <c r="S375" s="572"/>
      <c r="T375" s="572"/>
      <c r="U375" s="572"/>
      <c r="V375" s="573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75"/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92"/>
      <c r="P376" s="578" t="s">
        <v>71</v>
      </c>
      <c r="Q376" s="572"/>
      <c r="R376" s="572"/>
      <c r="S376" s="572"/>
      <c r="T376" s="572"/>
      <c r="U376" s="572"/>
      <c r="V376" s="573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4" t="s">
        <v>73</v>
      </c>
      <c r="B377" s="575"/>
      <c r="C377" s="575"/>
      <c r="D377" s="575"/>
      <c r="E377" s="575"/>
      <c r="F377" s="575"/>
      <c r="G377" s="575"/>
      <c r="H377" s="575"/>
      <c r="I377" s="575"/>
      <c r="J377" s="575"/>
      <c r="K377" s="575"/>
      <c r="L377" s="575"/>
      <c r="M377" s="575"/>
      <c r="N377" s="575"/>
      <c r="O377" s="575"/>
      <c r="P377" s="575"/>
      <c r="Q377" s="575"/>
      <c r="R377" s="575"/>
      <c r="S377" s="575"/>
      <c r="T377" s="575"/>
      <c r="U377" s="575"/>
      <c r="V377" s="575"/>
      <c r="W377" s="575"/>
      <c r="X377" s="575"/>
      <c r="Y377" s="575"/>
      <c r="Z377" s="575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6">
        <v>4607091384246</v>
      </c>
      <c r="E378" s="577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81"/>
      <c r="R378" s="581"/>
      <c r="S378" s="581"/>
      <c r="T378" s="582"/>
      <c r="U378" s="34"/>
      <c r="V378" s="34"/>
      <c r="W378" s="35" t="s">
        <v>69</v>
      </c>
      <c r="X378" s="567">
        <v>432</v>
      </c>
      <c r="Y378" s="568">
        <f>IFERROR(IF(X378="",0,CEILING((X378/$H378),1)*$H378),"")</f>
        <v>432</v>
      </c>
      <c r="Z378" s="36">
        <f>IFERROR(IF(Y378=0,"",ROUNDUP(Y378/H378,0)*0.01898),"")</f>
        <v>0.91104000000000007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456.91199999999998</v>
      </c>
      <c r="BN378" s="64">
        <f>IFERROR(Y378*I378/H378,"0")</f>
        <v>456.91199999999998</v>
      </c>
      <c r="BO378" s="64">
        <f>IFERROR(1/J378*(X378/H378),"0")</f>
        <v>0.75</v>
      </c>
      <c r="BP378" s="64">
        <f>IFERROR(1/J378*(Y378/H378),"0")</f>
        <v>0.75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76">
        <v>4607091384253</v>
      </c>
      <c r="E379" s="577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87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81"/>
      <c r="R379" s="581"/>
      <c r="S379" s="581"/>
      <c r="T379" s="582"/>
      <c r="U379" s="34"/>
      <c r="V379" s="34"/>
      <c r="W379" s="35" t="s">
        <v>69</v>
      </c>
      <c r="X379" s="567">
        <v>144</v>
      </c>
      <c r="Y379" s="568">
        <f>IFERROR(IF(X379="",0,CEILING((X379/$H379),1)*$H379),"")</f>
        <v>144</v>
      </c>
      <c r="Z379" s="36">
        <f>IFERROR(IF(Y379=0,"",ROUNDUP(Y379/H379,0)*0.00651),"")</f>
        <v>0.3906</v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159.84000000000003</v>
      </c>
      <c r="BN379" s="64">
        <f>IFERROR(Y379*I379/H379,"0")</f>
        <v>159.84000000000003</v>
      </c>
      <c r="BO379" s="64">
        <f>IFERROR(1/J379*(X379/H379),"0")</f>
        <v>0.32967032967032972</v>
      </c>
      <c r="BP379" s="64">
        <f>IFERROR(1/J379*(Y379/H379),"0")</f>
        <v>0.32967032967032972</v>
      </c>
    </row>
    <row r="380" spans="1:68" x14ac:dyDescent="0.2">
      <c r="A380" s="591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2"/>
      <c r="P380" s="578" t="s">
        <v>71</v>
      </c>
      <c r="Q380" s="572"/>
      <c r="R380" s="572"/>
      <c r="S380" s="572"/>
      <c r="T380" s="572"/>
      <c r="U380" s="572"/>
      <c r="V380" s="573"/>
      <c r="W380" s="37" t="s">
        <v>72</v>
      </c>
      <c r="X380" s="569">
        <f>IFERROR(X378/H378,"0")+IFERROR(X379/H379,"0")</f>
        <v>108</v>
      </c>
      <c r="Y380" s="569">
        <f>IFERROR(Y378/H378,"0")+IFERROR(Y379/H379,"0")</f>
        <v>108</v>
      </c>
      <c r="Z380" s="569">
        <f>IFERROR(IF(Z378="",0,Z378),"0")+IFERROR(IF(Z379="",0,Z379),"0")</f>
        <v>1.3016400000000001</v>
      </c>
      <c r="AA380" s="570"/>
      <c r="AB380" s="570"/>
      <c r="AC380" s="570"/>
    </row>
    <row r="381" spans="1:68" x14ac:dyDescent="0.2">
      <c r="A381" s="575"/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92"/>
      <c r="P381" s="578" t="s">
        <v>71</v>
      </c>
      <c r="Q381" s="572"/>
      <c r="R381" s="572"/>
      <c r="S381" s="572"/>
      <c r="T381" s="572"/>
      <c r="U381" s="572"/>
      <c r="V381" s="573"/>
      <c r="W381" s="37" t="s">
        <v>69</v>
      </c>
      <c r="X381" s="569">
        <f>IFERROR(SUM(X378:X379),"0")</f>
        <v>576</v>
      </c>
      <c r="Y381" s="569">
        <f>IFERROR(SUM(Y378:Y379),"0")</f>
        <v>576</v>
      </c>
      <c r="Z381" s="37"/>
      <c r="AA381" s="570"/>
      <c r="AB381" s="570"/>
      <c r="AC381" s="570"/>
    </row>
    <row r="382" spans="1:68" ht="14.25" hidden="1" customHeight="1" x14ac:dyDescent="0.25">
      <c r="A382" s="574" t="s">
        <v>169</v>
      </c>
      <c r="B382" s="575"/>
      <c r="C382" s="575"/>
      <c r="D382" s="575"/>
      <c r="E382" s="575"/>
      <c r="F382" s="575"/>
      <c r="G382" s="575"/>
      <c r="H382" s="575"/>
      <c r="I382" s="575"/>
      <c r="J382" s="575"/>
      <c r="K382" s="575"/>
      <c r="L382" s="575"/>
      <c r="M382" s="575"/>
      <c r="N382" s="575"/>
      <c r="O382" s="575"/>
      <c r="P382" s="575"/>
      <c r="Q382" s="575"/>
      <c r="R382" s="575"/>
      <c r="S382" s="575"/>
      <c r="T382" s="575"/>
      <c r="U382" s="575"/>
      <c r="V382" s="575"/>
      <c r="W382" s="575"/>
      <c r="X382" s="575"/>
      <c r="Y382" s="575"/>
      <c r="Z382" s="575"/>
      <c r="AA382" s="563"/>
      <c r="AB382" s="563"/>
      <c r="AC382" s="563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76">
        <v>4607091389357</v>
      </c>
      <c r="E383" s="577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81"/>
      <c r="R383" s="581"/>
      <c r="S383" s="581"/>
      <c r="T383" s="582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91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2"/>
      <c r="P384" s="578" t="s">
        <v>71</v>
      </c>
      <c r="Q384" s="572"/>
      <c r="R384" s="572"/>
      <c r="S384" s="572"/>
      <c r="T384" s="572"/>
      <c r="U384" s="572"/>
      <c r="V384" s="573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75"/>
      <c r="B385" s="575"/>
      <c r="C385" s="575"/>
      <c r="D385" s="575"/>
      <c r="E385" s="575"/>
      <c r="F385" s="575"/>
      <c r="G385" s="575"/>
      <c r="H385" s="575"/>
      <c r="I385" s="575"/>
      <c r="J385" s="575"/>
      <c r="K385" s="575"/>
      <c r="L385" s="575"/>
      <c r="M385" s="575"/>
      <c r="N385" s="575"/>
      <c r="O385" s="592"/>
      <c r="P385" s="578" t="s">
        <v>71</v>
      </c>
      <c r="Q385" s="572"/>
      <c r="R385" s="572"/>
      <c r="S385" s="572"/>
      <c r="T385" s="572"/>
      <c r="U385" s="572"/>
      <c r="V385" s="573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596" t="s">
        <v>597</v>
      </c>
      <c r="B386" s="597"/>
      <c r="C386" s="597"/>
      <c r="D386" s="597"/>
      <c r="E386" s="597"/>
      <c r="F386" s="597"/>
      <c r="G386" s="597"/>
      <c r="H386" s="597"/>
      <c r="I386" s="597"/>
      <c r="J386" s="597"/>
      <c r="K386" s="597"/>
      <c r="L386" s="597"/>
      <c r="M386" s="597"/>
      <c r="N386" s="597"/>
      <c r="O386" s="597"/>
      <c r="P386" s="597"/>
      <c r="Q386" s="597"/>
      <c r="R386" s="597"/>
      <c r="S386" s="597"/>
      <c r="T386" s="597"/>
      <c r="U386" s="597"/>
      <c r="V386" s="597"/>
      <c r="W386" s="597"/>
      <c r="X386" s="597"/>
      <c r="Y386" s="597"/>
      <c r="Z386" s="597"/>
      <c r="AA386" s="48"/>
      <c r="AB386" s="48"/>
      <c r="AC386" s="48"/>
    </row>
    <row r="387" spans="1:68" ht="16.5" hidden="1" customHeight="1" x14ac:dyDescent="0.25">
      <c r="A387" s="583" t="s">
        <v>598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62"/>
      <c r="AB387" s="562"/>
      <c r="AC387" s="562"/>
    </row>
    <row r="388" spans="1:68" ht="14.25" hidden="1" customHeight="1" x14ac:dyDescent="0.25">
      <c r="A388" s="574" t="s">
        <v>63</v>
      </c>
      <c r="B388" s="575"/>
      <c r="C388" s="575"/>
      <c r="D388" s="575"/>
      <c r="E388" s="575"/>
      <c r="F388" s="575"/>
      <c r="G388" s="575"/>
      <c r="H388" s="575"/>
      <c r="I388" s="575"/>
      <c r="J388" s="575"/>
      <c r="K388" s="575"/>
      <c r="L388" s="575"/>
      <c r="M388" s="575"/>
      <c r="N388" s="575"/>
      <c r="O388" s="575"/>
      <c r="P388" s="575"/>
      <c r="Q388" s="575"/>
      <c r="R388" s="575"/>
      <c r="S388" s="575"/>
      <c r="T388" s="575"/>
      <c r="U388" s="575"/>
      <c r="V388" s="575"/>
      <c r="W388" s="575"/>
      <c r="X388" s="575"/>
      <c r="Y388" s="575"/>
      <c r="Z388" s="575"/>
      <c r="AA388" s="563"/>
      <c r="AB388" s="563"/>
      <c r="AC388" s="563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76">
        <v>4680115886100</v>
      </c>
      <c r="E389" s="577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81"/>
      <c r="R389" s="581"/>
      <c r="S389" s="581"/>
      <c r="T389" s="582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4301031382</v>
      </c>
      <c r="D390" s="576">
        <v>4680115886117</v>
      </c>
      <c r="E390" s="577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1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1"/>
      <c r="R390" s="581"/>
      <c r="S390" s="581"/>
      <c r="T390" s="582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4301031406</v>
      </c>
      <c r="D391" s="576">
        <v>4680115886117</v>
      </c>
      <c r="E391" s="577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9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81"/>
      <c r="R391" s="581"/>
      <c r="S391" s="581"/>
      <c r="T391" s="582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76">
        <v>4680115886124</v>
      </c>
      <c r="E392" s="577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81"/>
      <c r="R392" s="581"/>
      <c r="S392" s="581"/>
      <c r="T392" s="582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76">
        <v>4680115883147</v>
      </c>
      <c r="E393" s="577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81"/>
      <c r="R393" s="581"/>
      <c r="S393" s="581"/>
      <c r="T393" s="582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4301031362</v>
      </c>
      <c r="D394" s="576">
        <v>4607091384338</v>
      </c>
      <c r="E394" s="577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4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81"/>
      <c r="R394" s="581"/>
      <c r="S394" s="581"/>
      <c r="T394" s="582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4301031361</v>
      </c>
      <c r="D395" s="576">
        <v>4607091389524</v>
      </c>
      <c r="E395" s="577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81"/>
      <c r="R395" s="581"/>
      <c r="S395" s="581"/>
      <c r="T395" s="582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4301031364</v>
      </c>
      <c r="D396" s="576">
        <v>4680115883161</v>
      </c>
      <c r="E396" s="577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81"/>
      <c r="R396" s="581"/>
      <c r="S396" s="581"/>
      <c r="T396" s="582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4301031358</v>
      </c>
      <c r="D397" s="576">
        <v>4607091389531</v>
      </c>
      <c r="E397" s="577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8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81"/>
      <c r="R397" s="581"/>
      <c r="S397" s="581"/>
      <c r="T397" s="582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622</v>
      </c>
      <c r="B398" s="54" t="s">
        <v>623</v>
      </c>
      <c r="C398" s="31">
        <v>4301031360</v>
      </c>
      <c r="D398" s="576">
        <v>4607091384345</v>
      </c>
      <c r="E398" s="577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81"/>
      <c r="R398" s="581"/>
      <c r="S398" s="581"/>
      <c r="T398" s="582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91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2"/>
      <c r="P399" s="578" t="s">
        <v>71</v>
      </c>
      <c r="Q399" s="572"/>
      <c r="R399" s="572"/>
      <c r="S399" s="572"/>
      <c r="T399" s="572"/>
      <c r="U399" s="572"/>
      <c r="V399" s="573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75"/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92"/>
      <c r="P400" s="578" t="s">
        <v>71</v>
      </c>
      <c r="Q400" s="572"/>
      <c r="R400" s="572"/>
      <c r="S400" s="572"/>
      <c r="T400" s="572"/>
      <c r="U400" s="572"/>
      <c r="V400" s="573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4" t="s">
        <v>73</v>
      </c>
      <c r="B401" s="575"/>
      <c r="C401" s="575"/>
      <c r="D401" s="575"/>
      <c r="E401" s="575"/>
      <c r="F401" s="575"/>
      <c r="G401" s="575"/>
      <c r="H401" s="575"/>
      <c r="I401" s="575"/>
      <c r="J401" s="575"/>
      <c r="K401" s="575"/>
      <c r="L401" s="575"/>
      <c r="M401" s="575"/>
      <c r="N401" s="575"/>
      <c r="O401" s="575"/>
      <c r="P401" s="575"/>
      <c r="Q401" s="575"/>
      <c r="R401" s="575"/>
      <c r="S401" s="575"/>
      <c r="T401" s="575"/>
      <c r="U401" s="575"/>
      <c r="V401" s="575"/>
      <c r="W401" s="575"/>
      <c r="X401" s="575"/>
      <c r="Y401" s="575"/>
      <c r="Z401" s="575"/>
      <c r="AA401" s="563"/>
      <c r="AB401" s="563"/>
      <c r="AC401" s="563"/>
    </row>
    <row r="402" spans="1:68" ht="27" hidden="1" customHeight="1" x14ac:dyDescent="0.25">
      <c r="A402" s="54" t="s">
        <v>624</v>
      </c>
      <c r="B402" s="54" t="s">
        <v>625</v>
      </c>
      <c r="C402" s="31">
        <v>4301051284</v>
      </c>
      <c r="D402" s="576">
        <v>4607091384352</v>
      </c>
      <c r="E402" s="577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81"/>
      <c r="R402" s="581"/>
      <c r="S402" s="581"/>
      <c r="T402" s="582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627</v>
      </c>
      <c r="B403" s="54" t="s">
        <v>628</v>
      </c>
      <c r="C403" s="31">
        <v>4301051431</v>
      </c>
      <c r="D403" s="576">
        <v>4607091389654</v>
      </c>
      <c r="E403" s="577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81"/>
      <c r="R403" s="581"/>
      <c r="S403" s="581"/>
      <c r="T403" s="582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91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2"/>
      <c r="P404" s="578" t="s">
        <v>71</v>
      </c>
      <c r="Q404" s="572"/>
      <c r="R404" s="572"/>
      <c r="S404" s="572"/>
      <c r="T404" s="572"/>
      <c r="U404" s="572"/>
      <c r="V404" s="573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75"/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92"/>
      <c r="P405" s="578" t="s">
        <v>71</v>
      </c>
      <c r="Q405" s="572"/>
      <c r="R405" s="572"/>
      <c r="S405" s="572"/>
      <c r="T405" s="572"/>
      <c r="U405" s="572"/>
      <c r="V405" s="573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3" t="s">
        <v>630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62"/>
      <c r="AB406" s="562"/>
      <c r="AC406" s="562"/>
    </row>
    <row r="407" spans="1:68" ht="14.25" hidden="1" customHeight="1" x14ac:dyDescent="0.25">
      <c r="A407" s="574" t="s">
        <v>134</v>
      </c>
      <c r="B407" s="575"/>
      <c r="C407" s="575"/>
      <c r="D407" s="575"/>
      <c r="E407" s="575"/>
      <c r="F407" s="575"/>
      <c r="G407" s="575"/>
      <c r="H407" s="575"/>
      <c r="I407" s="575"/>
      <c r="J407" s="575"/>
      <c r="K407" s="575"/>
      <c r="L407" s="575"/>
      <c r="M407" s="575"/>
      <c r="N407" s="575"/>
      <c r="O407" s="575"/>
      <c r="P407" s="575"/>
      <c r="Q407" s="575"/>
      <c r="R407" s="575"/>
      <c r="S407" s="575"/>
      <c r="T407" s="575"/>
      <c r="U407" s="575"/>
      <c r="V407" s="575"/>
      <c r="W407" s="575"/>
      <c r="X407" s="575"/>
      <c r="Y407" s="575"/>
      <c r="Z407" s="575"/>
      <c r="AA407" s="563"/>
      <c r="AB407" s="563"/>
      <c r="AC407" s="563"/>
    </row>
    <row r="408" spans="1:68" ht="27" hidden="1" customHeight="1" x14ac:dyDescent="0.25">
      <c r="A408" s="54" t="s">
        <v>631</v>
      </c>
      <c r="B408" s="54" t="s">
        <v>632</v>
      </c>
      <c r="C408" s="31">
        <v>4301020319</v>
      </c>
      <c r="D408" s="576">
        <v>4680115885240</v>
      </c>
      <c r="E408" s="577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6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81"/>
      <c r="R408" s="581"/>
      <c r="S408" s="581"/>
      <c r="T408" s="582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4301020315</v>
      </c>
      <c r="D409" s="576">
        <v>4607091389364</v>
      </c>
      <c r="E409" s="577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7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81"/>
      <c r="R409" s="581"/>
      <c r="S409" s="581"/>
      <c r="T409" s="582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91"/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92"/>
      <c r="P410" s="578" t="s">
        <v>71</v>
      </c>
      <c r="Q410" s="572"/>
      <c r="R410" s="572"/>
      <c r="S410" s="572"/>
      <c r="T410" s="572"/>
      <c r="U410" s="572"/>
      <c r="V410" s="573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75"/>
      <c r="B411" s="575"/>
      <c r="C411" s="575"/>
      <c r="D411" s="575"/>
      <c r="E411" s="575"/>
      <c r="F411" s="575"/>
      <c r="G411" s="575"/>
      <c r="H411" s="575"/>
      <c r="I411" s="575"/>
      <c r="J411" s="575"/>
      <c r="K411" s="575"/>
      <c r="L411" s="575"/>
      <c r="M411" s="575"/>
      <c r="N411" s="575"/>
      <c r="O411" s="592"/>
      <c r="P411" s="578" t="s">
        <v>71</v>
      </c>
      <c r="Q411" s="572"/>
      <c r="R411" s="572"/>
      <c r="S411" s="572"/>
      <c r="T411" s="572"/>
      <c r="U411" s="572"/>
      <c r="V411" s="573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4" t="s">
        <v>63</v>
      </c>
      <c r="B412" s="575"/>
      <c r="C412" s="575"/>
      <c r="D412" s="575"/>
      <c r="E412" s="575"/>
      <c r="F412" s="575"/>
      <c r="G412" s="575"/>
      <c r="H412" s="575"/>
      <c r="I412" s="575"/>
      <c r="J412" s="575"/>
      <c r="K412" s="575"/>
      <c r="L412" s="575"/>
      <c r="M412" s="575"/>
      <c r="N412" s="575"/>
      <c r="O412" s="575"/>
      <c r="P412" s="575"/>
      <c r="Q412" s="575"/>
      <c r="R412" s="575"/>
      <c r="S412" s="575"/>
      <c r="T412" s="575"/>
      <c r="U412" s="575"/>
      <c r="V412" s="575"/>
      <c r="W412" s="575"/>
      <c r="X412" s="575"/>
      <c r="Y412" s="575"/>
      <c r="Z412" s="575"/>
      <c r="AA412" s="563"/>
      <c r="AB412" s="563"/>
      <c r="AC412" s="563"/>
    </row>
    <row r="413" spans="1:68" ht="27" hidden="1" customHeight="1" x14ac:dyDescent="0.25">
      <c r="A413" s="54" t="s">
        <v>637</v>
      </c>
      <c r="B413" s="54" t="s">
        <v>638</v>
      </c>
      <c r="C413" s="31">
        <v>4301031403</v>
      </c>
      <c r="D413" s="576">
        <v>4680115886094</v>
      </c>
      <c r="E413" s="577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84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81"/>
      <c r="R413" s="581"/>
      <c r="S413" s="581"/>
      <c r="T413" s="582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6">
        <v>4607091389425</v>
      </c>
      <c r="E414" s="577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81"/>
      <c r="R414" s="581"/>
      <c r="S414" s="581"/>
      <c r="T414" s="582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6">
        <v>4680115880771</v>
      </c>
      <c r="E415" s="577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81"/>
      <c r="R415" s="581"/>
      <c r="S415" s="581"/>
      <c r="T415" s="582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76">
        <v>4607091389500</v>
      </c>
      <c r="E416" s="577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81"/>
      <c r="R416" s="581"/>
      <c r="S416" s="581"/>
      <c r="T416" s="582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91"/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92"/>
      <c r="P417" s="578" t="s">
        <v>71</v>
      </c>
      <c r="Q417" s="572"/>
      <c r="R417" s="572"/>
      <c r="S417" s="572"/>
      <c r="T417" s="572"/>
      <c r="U417" s="572"/>
      <c r="V417" s="573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75"/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92"/>
      <c r="P418" s="578" t="s">
        <v>71</v>
      </c>
      <c r="Q418" s="572"/>
      <c r="R418" s="572"/>
      <c r="S418" s="572"/>
      <c r="T418" s="572"/>
      <c r="U418" s="572"/>
      <c r="V418" s="573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3" t="s">
        <v>648</v>
      </c>
      <c r="B419" s="575"/>
      <c r="C419" s="575"/>
      <c r="D419" s="575"/>
      <c r="E419" s="575"/>
      <c r="F419" s="575"/>
      <c r="G419" s="575"/>
      <c r="H419" s="575"/>
      <c r="I419" s="575"/>
      <c r="J419" s="575"/>
      <c r="K419" s="575"/>
      <c r="L419" s="575"/>
      <c r="M419" s="575"/>
      <c r="N419" s="575"/>
      <c r="O419" s="575"/>
      <c r="P419" s="575"/>
      <c r="Q419" s="575"/>
      <c r="R419" s="575"/>
      <c r="S419" s="575"/>
      <c r="T419" s="575"/>
      <c r="U419" s="575"/>
      <c r="V419" s="575"/>
      <c r="W419" s="575"/>
      <c r="X419" s="575"/>
      <c r="Y419" s="575"/>
      <c r="Z419" s="575"/>
      <c r="AA419" s="562"/>
      <c r="AB419" s="562"/>
      <c r="AC419" s="562"/>
    </row>
    <row r="420" spans="1:68" ht="14.25" hidden="1" customHeight="1" x14ac:dyDescent="0.25">
      <c r="A420" s="574" t="s">
        <v>63</v>
      </c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75"/>
      <c r="P420" s="575"/>
      <c r="Q420" s="575"/>
      <c r="R420" s="575"/>
      <c r="S420" s="575"/>
      <c r="T420" s="575"/>
      <c r="U420" s="575"/>
      <c r="V420" s="575"/>
      <c r="W420" s="575"/>
      <c r="X420" s="575"/>
      <c r="Y420" s="575"/>
      <c r="Z420" s="575"/>
      <c r="AA420" s="563"/>
      <c r="AB420" s="563"/>
      <c r="AC420" s="563"/>
    </row>
    <row r="421" spans="1:68" ht="27" hidden="1" customHeight="1" x14ac:dyDescent="0.25">
      <c r="A421" s="54" t="s">
        <v>649</v>
      </c>
      <c r="B421" s="54" t="s">
        <v>650</v>
      </c>
      <c r="C421" s="31">
        <v>4301031347</v>
      </c>
      <c r="D421" s="576">
        <v>4680115885110</v>
      </c>
      <c r="E421" s="577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64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81"/>
      <c r="R421" s="581"/>
      <c r="S421" s="581"/>
      <c r="T421" s="582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91"/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92"/>
      <c r="P422" s="578" t="s">
        <v>71</v>
      </c>
      <c r="Q422" s="572"/>
      <c r="R422" s="572"/>
      <c r="S422" s="572"/>
      <c r="T422" s="572"/>
      <c r="U422" s="572"/>
      <c r="V422" s="573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75"/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92"/>
      <c r="P423" s="578" t="s">
        <v>71</v>
      </c>
      <c r="Q423" s="572"/>
      <c r="R423" s="572"/>
      <c r="S423" s="572"/>
      <c r="T423" s="572"/>
      <c r="U423" s="572"/>
      <c r="V423" s="573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3" t="s">
        <v>652</v>
      </c>
      <c r="B424" s="575"/>
      <c r="C424" s="575"/>
      <c r="D424" s="575"/>
      <c r="E424" s="575"/>
      <c r="F424" s="575"/>
      <c r="G424" s="575"/>
      <c r="H424" s="575"/>
      <c r="I424" s="575"/>
      <c r="J424" s="575"/>
      <c r="K424" s="575"/>
      <c r="L424" s="575"/>
      <c r="M424" s="575"/>
      <c r="N424" s="575"/>
      <c r="O424" s="575"/>
      <c r="P424" s="575"/>
      <c r="Q424" s="575"/>
      <c r="R424" s="575"/>
      <c r="S424" s="575"/>
      <c r="T424" s="575"/>
      <c r="U424" s="575"/>
      <c r="V424" s="575"/>
      <c r="W424" s="575"/>
      <c r="X424" s="575"/>
      <c r="Y424" s="575"/>
      <c r="Z424" s="575"/>
      <c r="AA424" s="562"/>
      <c r="AB424" s="562"/>
      <c r="AC424" s="562"/>
    </row>
    <row r="425" spans="1:68" ht="14.25" hidden="1" customHeight="1" x14ac:dyDescent="0.25">
      <c r="A425" s="574" t="s">
        <v>63</v>
      </c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75"/>
      <c r="P425" s="575"/>
      <c r="Q425" s="575"/>
      <c r="R425" s="575"/>
      <c r="S425" s="575"/>
      <c r="T425" s="575"/>
      <c r="U425" s="575"/>
      <c r="V425" s="575"/>
      <c r="W425" s="575"/>
      <c r="X425" s="575"/>
      <c r="Y425" s="575"/>
      <c r="Z425" s="575"/>
      <c r="AA425" s="563"/>
      <c r="AB425" s="563"/>
      <c r="AC425" s="56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6">
        <v>4680115885103</v>
      </c>
      <c r="E426" s="577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82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81"/>
      <c r="R426" s="581"/>
      <c r="S426" s="581"/>
      <c r="T426" s="582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91"/>
      <c r="B427" s="575"/>
      <c r="C427" s="575"/>
      <c r="D427" s="575"/>
      <c r="E427" s="575"/>
      <c r="F427" s="575"/>
      <c r="G427" s="575"/>
      <c r="H427" s="575"/>
      <c r="I427" s="575"/>
      <c r="J427" s="575"/>
      <c r="K427" s="575"/>
      <c r="L427" s="575"/>
      <c r="M427" s="575"/>
      <c r="N427" s="575"/>
      <c r="O427" s="592"/>
      <c r="P427" s="578" t="s">
        <v>71</v>
      </c>
      <c r="Q427" s="572"/>
      <c r="R427" s="572"/>
      <c r="S427" s="572"/>
      <c r="T427" s="572"/>
      <c r="U427" s="572"/>
      <c r="V427" s="573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75"/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92"/>
      <c r="P428" s="578" t="s">
        <v>71</v>
      </c>
      <c r="Q428" s="572"/>
      <c r="R428" s="572"/>
      <c r="S428" s="572"/>
      <c r="T428" s="572"/>
      <c r="U428" s="572"/>
      <c r="V428" s="573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596" t="s">
        <v>656</v>
      </c>
      <c r="B429" s="597"/>
      <c r="C429" s="597"/>
      <c r="D429" s="597"/>
      <c r="E429" s="597"/>
      <c r="F429" s="597"/>
      <c r="G429" s="597"/>
      <c r="H429" s="597"/>
      <c r="I429" s="597"/>
      <c r="J429" s="597"/>
      <c r="K429" s="597"/>
      <c r="L429" s="597"/>
      <c r="M429" s="597"/>
      <c r="N429" s="597"/>
      <c r="O429" s="597"/>
      <c r="P429" s="597"/>
      <c r="Q429" s="597"/>
      <c r="R429" s="597"/>
      <c r="S429" s="597"/>
      <c r="T429" s="597"/>
      <c r="U429" s="597"/>
      <c r="V429" s="597"/>
      <c r="W429" s="597"/>
      <c r="X429" s="597"/>
      <c r="Y429" s="597"/>
      <c r="Z429" s="597"/>
      <c r="AA429" s="48"/>
      <c r="AB429" s="48"/>
      <c r="AC429" s="48"/>
    </row>
    <row r="430" spans="1:68" ht="16.5" hidden="1" customHeight="1" x14ac:dyDescent="0.25">
      <c r="A430" s="583" t="s">
        <v>656</v>
      </c>
      <c r="B430" s="575"/>
      <c r="C430" s="575"/>
      <c r="D430" s="575"/>
      <c r="E430" s="575"/>
      <c r="F430" s="575"/>
      <c r="G430" s="575"/>
      <c r="H430" s="575"/>
      <c r="I430" s="575"/>
      <c r="J430" s="575"/>
      <c r="K430" s="575"/>
      <c r="L430" s="575"/>
      <c r="M430" s="575"/>
      <c r="N430" s="575"/>
      <c r="O430" s="575"/>
      <c r="P430" s="575"/>
      <c r="Q430" s="575"/>
      <c r="R430" s="575"/>
      <c r="S430" s="575"/>
      <c r="T430" s="575"/>
      <c r="U430" s="575"/>
      <c r="V430" s="575"/>
      <c r="W430" s="575"/>
      <c r="X430" s="575"/>
      <c r="Y430" s="575"/>
      <c r="Z430" s="575"/>
      <c r="AA430" s="562"/>
      <c r="AB430" s="562"/>
      <c r="AC430" s="562"/>
    </row>
    <row r="431" spans="1:68" ht="14.25" hidden="1" customHeight="1" x14ac:dyDescent="0.25">
      <c r="A431" s="574" t="s">
        <v>102</v>
      </c>
      <c r="B431" s="575"/>
      <c r="C431" s="575"/>
      <c r="D431" s="575"/>
      <c r="E431" s="575"/>
      <c r="F431" s="575"/>
      <c r="G431" s="575"/>
      <c r="H431" s="575"/>
      <c r="I431" s="575"/>
      <c r="J431" s="575"/>
      <c r="K431" s="575"/>
      <c r="L431" s="575"/>
      <c r="M431" s="575"/>
      <c r="N431" s="575"/>
      <c r="O431" s="575"/>
      <c r="P431" s="575"/>
      <c r="Q431" s="575"/>
      <c r="R431" s="575"/>
      <c r="S431" s="575"/>
      <c r="T431" s="575"/>
      <c r="U431" s="575"/>
      <c r="V431" s="575"/>
      <c r="W431" s="575"/>
      <c r="X431" s="575"/>
      <c r="Y431" s="575"/>
      <c r="Z431" s="575"/>
      <c r="AA431" s="563"/>
      <c r="AB431" s="563"/>
      <c r="AC431" s="563"/>
    </row>
    <row r="432" spans="1:68" ht="27" hidden="1" customHeight="1" x14ac:dyDescent="0.25">
      <c r="A432" s="54" t="s">
        <v>657</v>
      </c>
      <c r="B432" s="54" t="s">
        <v>658</v>
      </c>
      <c r="C432" s="31">
        <v>4301011795</v>
      </c>
      <c r="D432" s="576">
        <v>4607091389067</v>
      </c>
      <c r="E432" s="577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81"/>
      <c r="R432" s="581"/>
      <c r="S432" s="581"/>
      <c r="T432" s="582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6">
        <v>4680115885271</v>
      </c>
      <c r="E433" s="577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81"/>
      <c r="R433" s="581"/>
      <c r="S433" s="581"/>
      <c r="T433" s="582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6">
        <v>4680115885226</v>
      </c>
      <c r="E434" s="577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6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81"/>
      <c r="R434" s="581"/>
      <c r="S434" s="581"/>
      <c r="T434" s="582"/>
      <c r="U434" s="34"/>
      <c r="V434" s="34"/>
      <c r="W434" s="35" t="s">
        <v>69</v>
      </c>
      <c r="X434" s="567">
        <v>506.88</v>
      </c>
      <c r="Y434" s="568">
        <f t="shared" si="69"/>
        <v>506.88</v>
      </c>
      <c r="Z434" s="36">
        <f t="shared" si="70"/>
        <v>1.1481600000000001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541.43999999999994</v>
      </c>
      <c r="BN434" s="64">
        <f t="shared" si="72"/>
        <v>541.43999999999994</v>
      </c>
      <c r="BO434" s="64">
        <f t="shared" si="73"/>
        <v>0.92307692307692313</v>
      </c>
      <c r="BP434" s="64">
        <f t="shared" si="74"/>
        <v>0.92307692307692313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6">
        <v>4607091383522</v>
      </c>
      <c r="E435" s="577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23" t="s">
        <v>668</v>
      </c>
      <c r="Q435" s="581"/>
      <c r="R435" s="581"/>
      <c r="S435" s="581"/>
      <c r="T435" s="582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6">
        <v>4680115884502</v>
      </c>
      <c r="E436" s="577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6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81"/>
      <c r="R436" s="581"/>
      <c r="S436" s="581"/>
      <c r="T436" s="582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6">
        <v>4607091389104</v>
      </c>
      <c r="E437" s="577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81"/>
      <c r="R437" s="581"/>
      <c r="S437" s="581"/>
      <c r="T437" s="582"/>
      <c r="U437" s="34"/>
      <c r="V437" s="34"/>
      <c r="W437" s="35" t="s">
        <v>69</v>
      </c>
      <c r="X437" s="567">
        <v>506.88</v>
      </c>
      <c r="Y437" s="568">
        <f t="shared" si="69"/>
        <v>506.88</v>
      </c>
      <c r="Z437" s="36">
        <f t="shared" si="70"/>
        <v>1.1481600000000001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541.43999999999994</v>
      </c>
      <c r="BN437" s="64">
        <f t="shared" si="72"/>
        <v>541.43999999999994</v>
      </c>
      <c r="BO437" s="64">
        <f t="shared" si="73"/>
        <v>0.92307692307692313</v>
      </c>
      <c r="BP437" s="64">
        <f t="shared" si="74"/>
        <v>0.92307692307692313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6">
        <v>4680115884519</v>
      </c>
      <c r="E438" s="577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81"/>
      <c r="R438" s="581"/>
      <c r="S438" s="581"/>
      <c r="T438" s="582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6">
        <v>4680115886391</v>
      </c>
      <c r="E439" s="577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6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81"/>
      <c r="R439" s="581"/>
      <c r="S439" s="581"/>
      <c r="T439" s="582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4301011778</v>
      </c>
      <c r="D440" s="576">
        <v>4680115880603</v>
      </c>
      <c r="E440" s="577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81"/>
      <c r="R440" s="581"/>
      <c r="S440" s="581"/>
      <c r="T440" s="582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681</v>
      </c>
      <c r="B441" s="54" t="s">
        <v>683</v>
      </c>
      <c r="C441" s="31">
        <v>4301012035</v>
      </c>
      <c r="D441" s="576">
        <v>4680115880603</v>
      </c>
      <c r="E441" s="577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81"/>
      <c r="R441" s="581"/>
      <c r="S441" s="581"/>
      <c r="T441" s="582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684</v>
      </c>
      <c r="B442" s="54" t="s">
        <v>685</v>
      </c>
      <c r="C442" s="31">
        <v>4301012146</v>
      </c>
      <c r="D442" s="576">
        <v>4607091389999</v>
      </c>
      <c r="E442" s="577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801" t="s">
        <v>686</v>
      </c>
      <c r="Q442" s="581"/>
      <c r="R442" s="581"/>
      <c r="S442" s="581"/>
      <c r="T442" s="582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4301012036</v>
      </c>
      <c r="D443" s="576">
        <v>4680115882782</v>
      </c>
      <c r="E443" s="577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8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81"/>
      <c r="R443" s="581"/>
      <c r="S443" s="581"/>
      <c r="T443" s="582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689</v>
      </c>
      <c r="B444" s="54" t="s">
        <v>690</v>
      </c>
      <c r="C444" s="31">
        <v>4301012050</v>
      </c>
      <c r="D444" s="576">
        <v>4680115885479</v>
      </c>
      <c r="E444" s="577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5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81"/>
      <c r="R444" s="581"/>
      <c r="S444" s="581"/>
      <c r="T444" s="582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691</v>
      </c>
      <c r="B445" s="54" t="s">
        <v>692</v>
      </c>
      <c r="C445" s="31">
        <v>4301011784</v>
      </c>
      <c r="D445" s="576">
        <v>4607091389982</v>
      </c>
      <c r="E445" s="577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8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81"/>
      <c r="R445" s="581"/>
      <c r="S445" s="581"/>
      <c r="T445" s="582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691</v>
      </c>
      <c r="B446" s="54" t="s">
        <v>693</v>
      </c>
      <c r="C446" s="31">
        <v>4301012034</v>
      </c>
      <c r="D446" s="576">
        <v>4607091389982</v>
      </c>
      <c r="E446" s="577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5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81"/>
      <c r="R446" s="581"/>
      <c r="S446" s="581"/>
      <c r="T446" s="582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1"/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92"/>
      <c r="P447" s="578" t="s">
        <v>71</v>
      </c>
      <c r="Q447" s="572"/>
      <c r="R447" s="572"/>
      <c r="S447" s="572"/>
      <c r="T447" s="572"/>
      <c r="U447" s="572"/>
      <c r="V447" s="573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192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192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2.2963200000000001</v>
      </c>
      <c r="AA447" s="570"/>
      <c r="AB447" s="570"/>
      <c r="AC447" s="570"/>
    </row>
    <row r="448" spans="1:68" x14ac:dyDescent="0.2">
      <c r="A448" s="575"/>
      <c r="B448" s="575"/>
      <c r="C448" s="575"/>
      <c r="D448" s="575"/>
      <c r="E448" s="575"/>
      <c r="F448" s="575"/>
      <c r="G448" s="575"/>
      <c r="H448" s="575"/>
      <c r="I448" s="575"/>
      <c r="J448" s="575"/>
      <c r="K448" s="575"/>
      <c r="L448" s="575"/>
      <c r="M448" s="575"/>
      <c r="N448" s="575"/>
      <c r="O448" s="592"/>
      <c r="P448" s="578" t="s">
        <v>71</v>
      </c>
      <c r="Q448" s="572"/>
      <c r="R448" s="572"/>
      <c r="S448" s="572"/>
      <c r="T448" s="572"/>
      <c r="U448" s="572"/>
      <c r="V448" s="573"/>
      <c r="W448" s="37" t="s">
        <v>69</v>
      </c>
      <c r="X448" s="569">
        <f>IFERROR(SUM(X432:X446),"0")</f>
        <v>1013.76</v>
      </c>
      <c r="Y448" s="569">
        <f>IFERROR(SUM(Y432:Y446),"0")</f>
        <v>1013.76</v>
      </c>
      <c r="Z448" s="37"/>
      <c r="AA448" s="570"/>
      <c r="AB448" s="570"/>
      <c r="AC448" s="570"/>
    </row>
    <row r="449" spans="1:68" ht="14.25" hidden="1" customHeight="1" x14ac:dyDescent="0.25">
      <c r="A449" s="574" t="s">
        <v>134</v>
      </c>
      <c r="B449" s="575"/>
      <c r="C449" s="575"/>
      <c r="D449" s="575"/>
      <c r="E449" s="575"/>
      <c r="F449" s="575"/>
      <c r="G449" s="575"/>
      <c r="H449" s="575"/>
      <c r="I449" s="575"/>
      <c r="J449" s="575"/>
      <c r="K449" s="575"/>
      <c r="L449" s="575"/>
      <c r="M449" s="575"/>
      <c r="N449" s="575"/>
      <c r="O449" s="575"/>
      <c r="P449" s="575"/>
      <c r="Q449" s="575"/>
      <c r="R449" s="575"/>
      <c r="S449" s="575"/>
      <c r="T449" s="575"/>
      <c r="U449" s="575"/>
      <c r="V449" s="575"/>
      <c r="W449" s="575"/>
      <c r="X449" s="575"/>
      <c r="Y449" s="575"/>
      <c r="Z449" s="575"/>
      <c r="AA449" s="563"/>
      <c r="AB449" s="563"/>
      <c r="AC449" s="563"/>
    </row>
    <row r="450" spans="1:68" ht="16.5" hidden="1" customHeight="1" x14ac:dyDescent="0.25">
      <c r="A450" s="54" t="s">
        <v>694</v>
      </c>
      <c r="B450" s="54" t="s">
        <v>695</v>
      </c>
      <c r="C450" s="31">
        <v>4301020334</v>
      </c>
      <c r="D450" s="576">
        <v>4607091388930</v>
      </c>
      <c r="E450" s="577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81"/>
      <c r="R450" s="581"/>
      <c r="S450" s="581"/>
      <c r="T450" s="582"/>
      <c r="U450" s="34"/>
      <c r="V450" s="34"/>
      <c r="W450" s="35" t="s">
        <v>69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697</v>
      </c>
      <c r="B451" s="54" t="s">
        <v>698</v>
      </c>
      <c r="C451" s="31">
        <v>4301020384</v>
      </c>
      <c r="D451" s="576">
        <v>4680115886407</v>
      </c>
      <c r="E451" s="577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6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81"/>
      <c r="R451" s="581"/>
      <c r="S451" s="581"/>
      <c r="T451" s="582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699</v>
      </c>
      <c r="B452" s="54" t="s">
        <v>700</v>
      </c>
      <c r="C452" s="31">
        <v>4301020385</v>
      </c>
      <c r="D452" s="576">
        <v>4680115880054</v>
      </c>
      <c r="E452" s="577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89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81"/>
      <c r="R452" s="581"/>
      <c r="S452" s="581"/>
      <c r="T452" s="582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91"/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92"/>
      <c r="P453" s="578" t="s">
        <v>71</v>
      </c>
      <c r="Q453" s="572"/>
      <c r="R453" s="572"/>
      <c r="S453" s="572"/>
      <c r="T453" s="572"/>
      <c r="U453" s="572"/>
      <c r="V453" s="573"/>
      <c r="W453" s="37" t="s">
        <v>72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hidden="1" x14ac:dyDescent="0.2">
      <c r="A454" s="575"/>
      <c r="B454" s="575"/>
      <c r="C454" s="575"/>
      <c r="D454" s="575"/>
      <c r="E454" s="575"/>
      <c r="F454" s="575"/>
      <c r="G454" s="575"/>
      <c r="H454" s="575"/>
      <c r="I454" s="575"/>
      <c r="J454" s="575"/>
      <c r="K454" s="575"/>
      <c r="L454" s="575"/>
      <c r="M454" s="575"/>
      <c r="N454" s="575"/>
      <c r="O454" s="592"/>
      <c r="P454" s="578" t="s">
        <v>71</v>
      </c>
      <c r="Q454" s="572"/>
      <c r="R454" s="572"/>
      <c r="S454" s="572"/>
      <c r="T454" s="572"/>
      <c r="U454" s="572"/>
      <c r="V454" s="573"/>
      <c r="W454" s="37" t="s">
        <v>69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hidden="1" customHeight="1" x14ac:dyDescent="0.25">
      <c r="A455" s="574" t="s">
        <v>63</v>
      </c>
      <c r="B455" s="575"/>
      <c r="C455" s="575"/>
      <c r="D455" s="575"/>
      <c r="E455" s="575"/>
      <c r="F455" s="575"/>
      <c r="G455" s="575"/>
      <c r="H455" s="575"/>
      <c r="I455" s="575"/>
      <c r="J455" s="575"/>
      <c r="K455" s="575"/>
      <c r="L455" s="575"/>
      <c r="M455" s="575"/>
      <c r="N455" s="575"/>
      <c r="O455" s="575"/>
      <c r="P455" s="575"/>
      <c r="Q455" s="575"/>
      <c r="R455" s="575"/>
      <c r="S455" s="575"/>
      <c r="T455" s="575"/>
      <c r="U455" s="575"/>
      <c r="V455" s="575"/>
      <c r="W455" s="575"/>
      <c r="X455" s="575"/>
      <c r="Y455" s="575"/>
      <c r="Z455" s="575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6">
        <v>4680115883116</v>
      </c>
      <c r="E456" s="577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80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81"/>
      <c r="R456" s="581"/>
      <c r="S456" s="581"/>
      <c r="T456" s="582"/>
      <c r="U456" s="34"/>
      <c r="V456" s="34"/>
      <c r="W456" s="35" t="s">
        <v>69</v>
      </c>
      <c r="X456" s="567">
        <v>337.92</v>
      </c>
      <c r="Y456" s="568">
        <f t="shared" ref="Y456:Y462" si="75">IFERROR(IF(X456="",0,CEILING((X456/$H456),1)*$H456),"")</f>
        <v>337.92</v>
      </c>
      <c r="Z456" s="36">
        <f>IFERROR(IF(Y456=0,"",ROUNDUP(Y456/H456,0)*0.01196),"")</f>
        <v>0.76544000000000001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360.96</v>
      </c>
      <c r="BN456" s="64">
        <f t="shared" ref="BN456:BN462" si="77">IFERROR(Y456*I456/H456,"0")</f>
        <v>360.96</v>
      </c>
      <c r="BO456" s="64">
        <f t="shared" ref="BO456:BO462" si="78">IFERROR(1/J456*(X456/H456),"0")</f>
        <v>0.61538461538461542</v>
      </c>
      <c r="BP456" s="64">
        <f t="shared" ref="BP456:BP462" si="79">IFERROR(1/J456*(Y456/H456),"0")</f>
        <v>0.61538461538461542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6">
        <v>4680115883093</v>
      </c>
      <c r="E457" s="577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88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81"/>
      <c r="R457" s="581"/>
      <c r="S457" s="581"/>
      <c r="T457" s="582"/>
      <c r="U457" s="34"/>
      <c r="V457" s="34"/>
      <c r="W457" s="35" t="s">
        <v>69</v>
      </c>
      <c r="X457" s="567">
        <v>337.92</v>
      </c>
      <c r="Y457" s="568">
        <f t="shared" si="75"/>
        <v>337.92</v>
      </c>
      <c r="Z457" s="36">
        <f>IFERROR(IF(Y457=0,"",ROUNDUP(Y457/H457,0)*0.01196),"")</f>
        <v>0.76544000000000001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360.96</v>
      </c>
      <c r="BN457" s="64">
        <f t="shared" si="77"/>
        <v>360.96</v>
      </c>
      <c r="BO457" s="64">
        <f t="shared" si="78"/>
        <v>0.61538461538461542</v>
      </c>
      <c r="BP457" s="64">
        <f t="shared" si="79"/>
        <v>0.61538461538461542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6">
        <v>4680115883109</v>
      </c>
      <c r="E458" s="577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8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81"/>
      <c r="R458" s="581"/>
      <c r="S458" s="581"/>
      <c r="T458" s="582"/>
      <c r="U458" s="34"/>
      <c r="V458" s="34"/>
      <c r="W458" s="35" t="s">
        <v>69</v>
      </c>
      <c r="X458" s="567">
        <v>168.96</v>
      </c>
      <c r="Y458" s="568">
        <f t="shared" si="75"/>
        <v>168.96</v>
      </c>
      <c r="Z458" s="36">
        <f>IFERROR(IF(Y458=0,"",ROUNDUP(Y458/H458,0)*0.01196),"")</f>
        <v>0.38272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180.48</v>
      </c>
      <c r="BN458" s="64">
        <f t="shared" si="77"/>
        <v>180.48</v>
      </c>
      <c r="BO458" s="64">
        <f t="shared" si="78"/>
        <v>0.30769230769230771</v>
      </c>
      <c r="BP458" s="64">
        <f t="shared" si="79"/>
        <v>0.30769230769230771</v>
      </c>
    </row>
    <row r="459" spans="1:68" ht="27" hidden="1" customHeight="1" x14ac:dyDescent="0.25">
      <c r="A459" s="54" t="s">
        <v>710</v>
      </c>
      <c r="B459" s="54" t="s">
        <v>711</v>
      </c>
      <c r="C459" s="31">
        <v>4301031351</v>
      </c>
      <c r="D459" s="576">
        <v>4680115882072</v>
      </c>
      <c r="E459" s="577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3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81"/>
      <c r="R459" s="581"/>
      <c r="S459" s="581"/>
      <c r="T459" s="582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710</v>
      </c>
      <c r="B460" s="54" t="s">
        <v>712</v>
      </c>
      <c r="C460" s="31">
        <v>4301031419</v>
      </c>
      <c r="D460" s="576">
        <v>4680115882072</v>
      </c>
      <c r="E460" s="577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6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81"/>
      <c r="R460" s="581"/>
      <c r="S460" s="581"/>
      <c r="T460" s="582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713</v>
      </c>
      <c r="B461" s="54" t="s">
        <v>714</v>
      </c>
      <c r="C461" s="31">
        <v>4301031418</v>
      </c>
      <c r="D461" s="576">
        <v>4680115882102</v>
      </c>
      <c r="E461" s="577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69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81"/>
      <c r="R461" s="581"/>
      <c r="S461" s="581"/>
      <c r="T461" s="582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715</v>
      </c>
      <c r="B462" s="54" t="s">
        <v>716</v>
      </c>
      <c r="C462" s="31">
        <v>4301031417</v>
      </c>
      <c r="D462" s="576">
        <v>4680115882096</v>
      </c>
      <c r="E462" s="577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67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81"/>
      <c r="R462" s="581"/>
      <c r="S462" s="581"/>
      <c r="T462" s="582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1"/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92"/>
      <c r="P463" s="578" t="s">
        <v>71</v>
      </c>
      <c r="Q463" s="572"/>
      <c r="R463" s="572"/>
      <c r="S463" s="572"/>
      <c r="T463" s="572"/>
      <c r="U463" s="572"/>
      <c r="V463" s="573"/>
      <c r="W463" s="37" t="s">
        <v>72</v>
      </c>
      <c r="X463" s="569">
        <f>IFERROR(X456/H456,"0")+IFERROR(X457/H457,"0")+IFERROR(X458/H458,"0")+IFERROR(X459/H459,"0")+IFERROR(X460/H460,"0")+IFERROR(X461/H461,"0")+IFERROR(X462/H462,"0")</f>
        <v>160</v>
      </c>
      <c r="Y463" s="569">
        <f>IFERROR(Y456/H456,"0")+IFERROR(Y457/H457,"0")+IFERROR(Y458/H458,"0")+IFERROR(Y459/H459,"0")+IFERROR(Y460/H460,"0")+IFERROR(Y461/H461,"0")+IFERROR(Y462/H462,"0")</f>
        <v>160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1.9136</v>
      </c>
      <c r="AA463" s="570"/>
      <c r="AB463" s="570"/>
      <c r="AC463" s="570"/>
    </row>
    <row r="464" spans="1:68" x14ac:dyDescent="0.2">
      <c r="A464" s="575"/>
      <c r="B464" s="575"/>
      <c r="C464" s="575"/>
      <c r="D464" s="575"/>
      <c r="E464" s="575"/>
      <c r="F464" s="575"/>
      <c r="G464" s="575"/>
      <c r="H464" s="575"/>
      <c r="I464" s="575"/>
      <c r="J464" s="575"/>
      <c r="K464" s="575"/>
      <c r="L464" s="575"/>
      <c r="M464" s="575"/>
      <c r="N464" s="575"/>
      <c r="O464" s="592"/>
      <c r="P464" s="578" t="s">
        <v>71</v>
      </c>
      <c r="Q464" s="572"/>
      <c r="R464" s="572"/>
      <c r="S464" s="572"/>
      <c r="T464" s="572"/>
      <c r="U464" s="572"/>
      <c r="V464" s="573"/>
      <c r="W464" s="37" t="s">
        <v>69</v>
      </c>
      <c r="X464" s="569">
        <f>IFERROR(SUM(X456:X462),"0")</f>
        <v>844.80000000000007</v>
      </c>
      <c r="Y464" s="569">
        <f>IFERROR(SUM(Y456:Y462),"0")</f>
        <v>844.80000000000007</v>
      </c>
      <c r="Z464" s="37"/>
      <c r="AA464" s="570"/>
      <c r="AB464" s="570"/>
      <c r="AC464" s="570"/>
    </row>
    <row r="465" spans="1:68" ht="14.25" hidden="1" customHeight="1" x14ac:dyDescent="0.25">
      <c r="A465" s="574" t="s">
        <v>73</v>
      </c>
      <c r="B465" s="575"/>
      <c r="C465" s="575"/>
      <c r="D465" s="575"/>
      <c r="E465" s="575"/>
      <c r="F465" s="575"/>
      <c r="G465" s="575"/>
      <c r="H465" s="575"/>
      <c r="I465" s="575"/>
      <c r="J465" s="575"/>
      <c r="K465" s="575"/>
      <c r="L465" s="575"/>
      <c r="M465" s="575"/>
      <c r="N465" s="575"/>
      <c r="O465" s="575"/>
      <c r="P465" s="575"/>
      <c r="Q465" s="575"/>
      <c r="R465" s="575"/>
      <c r="S465" s="575"/>
      <c r="T465" s="575"/>
      <c r="U465" s="575"/>
      <c r="V465" s="575"/>
      <c r="W465" s="575"/>
      <c r="X465" s="575"/>
      <c r="Y465" s="575"/>
      <c r="Z465" s="575"/>
      <c r="AA465" s="563"/>
      <c r="AB465" s="563"/>
      <c r="AC465" s="563"/>
    </row>
    <row r="466" spans="1:68" ht="16.5" hidden="1" customHeight="1" x14ac:dyDescent="0.25">
      <c r="A466" s="54" t="s">
        <v>717</v>
      </c>
      <c r="B466" s="54" t="s">
        <v>718</v>
      </c>
      <c r="C466" s="31">
        <v>4301051232</v>
      </c>
      <c r="D466" s="576">
        <v>4607091383409</v>
      </c>
      <c r="E466" s="577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81"/>
      <c r="R466" s="581"/>
      <c r="S466" s="581"/>
      <c r="T466" s="582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720</v>
      </c>
      <c r="B467" s="54" t="s">
        <v>721</v>
      </c>
      <c r="C467" s="31">
        <v>4301051233</v>
      </c>
      <c r="D467" s="576">
        <v>4607091383416</v>
      </c>
      <c r="E467" s="577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81"/>
      <c r="R467" s="581"/>
      <c r="S467" s="581"/>
      <c r="T467" s="582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4301051064</v>
      </c>
      <c r="D468" s="576">
        <v>4680115883536</v>
      </c>
      <c r="E468" s="577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8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81"/>
      <c r="R468" s="581"/>
      <c r="S468" s="581"/>
      <c r="T468" s="582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91"/>
      <c r="B469" s="575"/>
      <c r="C469" s="575"/>
      <c r="D469" s="575"/>
      <c r="E469" s="575"/>
      <c r="F469" s="575"/>
      <c r="G469" s="575"/>
      <c r="H469" s="575"/>
      <c r="I469" s="575"/>
      <c r="J469" s="575"/>
      <c r="K469" s="575"/>
      <c r="L469" s="575"/>
      <c r="M469" s="575"/>
      <c r="N469" s="575"/>
      <c r="O469" s="592"/>
      <c r="P469" s="578" t="s">
        <v>71</v>
      </c>
      <c r="Q469" s="572"/>
      <c r="R469" s="572"/>
      <c r="S469" s="572"/>
      <c r="T469" s="572"/>
      <c r="U469" s="572"/>
      <c r="V469" s="573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75"/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92"/>
      <c r="P470" s="578" t="s">
        <v>71</v>
      </c>
      <c r="Q470" s="572"/>
      <c r="R470" s="572"/>
      <c r="S470" s="572"/>
      <c r="T470" s="572"/>
      <c r="U470" s="572"/>
      <c r="V470" s="573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596" t="s">
        <v>726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48"/>
      <c r="AB471" s="48"/>
      <c r="AC471" s="48"/>
    </row>
    <row r="472" spans="1:68" ht="16.5" hidden="1" customHeight="1" x14ac:dyDescent="0.25">
      <c r="A472" s="583" t="s">
        <v>726</v>
      </c>
      <c r="B472" s="575"/>
      <c r="C472" s="575"/>
      <c r="D472" s="575"/>
      <c r="E472" s="575"/>
      <c r="F472" s="575"/>
      <c r="G472" s="575"/>
      <c r="H472" s="575"/>
      <c r="I472" s="575"/>
      <c r="J472" s="575"/>
      <c r="K472" s="575"/>
      <c r="L472" s="575"/>
      <c r="M472" s="575"/>
      <c r="N472" s="575"/>
      <c r="O472" s="575"/>
      <c r="P472" s="575"/>
      <c r="Q472" s="575"/>
      <c r="R472" s="575"/>
      <c r="S472" s="575"/>
      <c r="T472" s="575"/>
      <c r="U472" s="575"/>
      <c r="V472" s="575"/>
      <c r="W472" s="575"/>
      <c r="X472" s="575"/>
      <c r="Y472" s="575"/>
      <c r="Z472" s="575"/>
      <c r="AA472" s="562"/>
      <c r="AB472" s="562"/>
      <c r="AC472" s="562"/>
    </row>
    <row r="473" spans="1:68" ht="14.25" hidden="1" customHeight="1" x14ac:dyDescent="0.25">
      <c r="A473" s="574" t="s">
        <v>102</v>
      </c>
      <c r="B473" s="575"/>
      <c r="C473" s="575"/>
      <c r="D473" s="575"/>
      <c r="E473" s="575"/>
      <c r="F473" s="575"/>
      <c r="G473" s="575"/>
      <c r="H473" s="575"/>
      <c r="I473" s="575"/>
      <c r="J473" s="575"/>
      <c r="K473" s="575"/>
      <c r="L473" s="575"/>
      <c r="M473" s="575"/>
      <c r="N473" s="575"/>
      <c r="O473" s="575"/>
      <c r="P473" s="575"/>
      <c r="Q473" s="575"/>
      <c r="R473" s="575"/>
      <c r="S473" s="575"/>
      <c r="T473" s="575"/>
      <c r="U473" s="575"/>
      <c r="V473" s="575"/>
      <c r="W473" s="575"/>
      <c r="X473" s="575"/>
      <c r="Y473" s="575"/>
      <c r="Z473" s="575"/>
      <c r="AA473" s="563"/>
      <c r="AB473" s="563"/>
      <c r="AC473" s="563"/>
    </row>
    <row r="474" spans="1:68" ht="27" hidden="1" customHeight="1" x14ac:dyDescent="0.25">
      <c r="A474" s="54" t="s">
        <v>727</v>
      </c>
      <c r="B474" s="54" t="s">
        <v>728</v>
      </c>
      <c r="C474" s="31">
        <v>4301011763</v>
      </c>
      <c r="D474" s="576">
        <v>4640242181011</v>
      </c>
      <c r="E474" s="577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876" t="s">
        <v>729</v>
      </c>
      <c r="Q474" s="581"/>
      <c r="R474" s="581"/>
      <c r="S474" s="581"/>
      <c r="T474" s="582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4301011585</v>
      </c>
      <c r="D475" s="576">
        <v>4640242180441</v>
      </c>
      <c r="E475" s="577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670" t="s">
        <v>733</v>
      </c>
      <c r="Q475" s="581"/>
      <c r="R475" s="581"/>
      <c r="S475" s="581"/>
      <c r="T475" s="582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6">
        <v>4640242180564</v>
      </c>
      <c r="E476" s="577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42" t="s">
        <v>737</v>
      </c>
      <c r="Q476" s="581"/>
      <c r="R476" s="581"/>
      <c r="S476" s="581"/>
      <c r="T476" s="582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4301011764</v>
      </c>
      <c r="D477" s="576">
        <v>4640242181189</v>
      </c>
      <c r="E477" s="577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40" t="s">
        <v>741</v>
      </c>
      <c r="Q477" s="581"/>
      <c r="R477" s="581"/>
      <c r="S477" s="581"/>
      <c r="T477" s="582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91"/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92"/>
      <c r="P478" s="578" t="s">
        <v>71</v>
      </c>
      <c r="Q478" s="572"/>
      <c r="R478" s="572"/>
      <c r="S478" s="572"/>
      <c r="T478" s="572"/>
      <c r="U478" s="572"/>
      <c r="V478" s="573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75"/>
      <c r="B479" s="575"/>
      <c r="C479" s="575"/>
      <c r="D479" s="575"/>
      <c r="E479" s="575"/>
      <c r="F479" s="575"/>
      <c r="G479" s="575"/>
      <c r="H479" s="575"/>
      <c r="I479" s="575"/>
      <c r="J479" s="575"/>
      <c r="K479" s="575"/>
      <c r="L479" s="575"/>
      <c r="M479" s="575"/>
      <c r="N479" s="575"/>
      <c r="O479" s="592"/>
      <c r="P479" s="578" t="s">
        <v>71</v>
      </c>
      <c r="Q479" s="572"/>
      <c r="R479" s="572"/>
      <c r="S479" s="572"/>
      <c r="T479" s="572"/>
      <c r="U479" s="572"/>
      <c r="V479" s="573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4" t="s">
        <v>134</v>
      </c>
      <c r="B480" s="575"/>
      <c r="C480" s="575"/>
      <c r="D480" s="575"/>
      <c r="E480" s="575"/>
      <c r="F480" s="575"/>
      <c r="G480" s="575"/>
      <c r="H480" s="575"/>
      <c r="I480" s="575"/>
      <c r="J480" s="575"/>
      <c r="K480" s="575"/>
      <c r="L480" s="575"/>
      <c r="M480" s="575"/>
      <c r="N480" s="575"/>
      <c r="O480" s="575"/>
      <c r="P480" s="575"/>
      <c r="Q480" s="575"/>
      <c r="R480" s="575"/>
      <c r="S480" s="575"/>
      <c r="T480" s="575"/>
      <c r="U480" s="575"/>
      <c r="V480" s="575"/>
      <c r="W480" s="575"/>
      <c r="X480" s="575"/>
      <c r="Y480" s="575"/>
      <c r="Z480" s="575"/>
      <c r="AA480" s="563"/>
      <c r="AB480" s="563"/>
      <c r="AC480" s="563"/>
    </row>
    <row r="481" spans="1:68" ht="27" hidden="1" customHeight="1" x14ac:dyDescent="0.25">
      <c r="A481" s="54" t="s">
        <v>742</v>
      </c>
      <c r="B481" s="54" t="s">
        <v>743</v>
      </c>
      <c r="C481" s="31">
        <v>4301020269</v>
      </c>
      <c r="D481" s="576">
        <v>4640242180519</v>
      </c>
      <c r="E481" s="577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805" t="s">
        <v>744</v>
      </c>
      <c r="Q481" s="581"/>
      <c r="R481" s="581"/>
      <c r="S481" s="581"/>
      <c r="T481" s="582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746</v>
      </c>
      <c r="C482" s="31">
        <v>4301020400</v>
      </c>
      <c r="D482" s="576">
        <v>4640242180519</v>
      </c>
      <c r="E482" s="577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875" t="s">
        <v>747</v>
      </c>
      <c r="Q482" s="581"/>
      <c r="R482" s="581"/>
      <c r="S482" s="581"/>
      <c r="T482" s="582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749</v>
      </c>
      <c r="B483" s="54" t="s">
        <v>750</v>
      </c>
      <c r="C483" s="31">
        <v>4301020260</v>
      </c>
      <c r="D483" s="576">
        <v>4640242180526</v>
      </c>
      <c r="E483" s="577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728" t="s">
        <v>751</v>
      </c>
      <c r="Q483" s="581"/>
      <c r="R483" s="581"/>
      <c r="S483" s="581"/>
      <c r="T483" s="582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752</v>
      </c>
      <c r="B484" s="54" t="s">
        <v>753</v>
      </c>
      <c r="C484" s="31">
        <v>4301020295</v>
      </c>
      <c r="D484" s="576">
        <v>4640242181363</v>
      </c>
      <c r="E484" s="577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606" t="s">
        <v>754</v>
      </c>
      <c r="Q484" s="581"/>
      <c r="R484" s="581"/>
      <c r="S484" s="581"/>
      <c r="T484" s="582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91"/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92"/>
      <c r="P485" s="578" t="s">
        <v>71</v>
      </c>
      <c r="Q485" s="572"/>
      <c r="R485" s="572"/>
      <c r="S485" s="572"/>
      <c r="T485" s="572"/>
      <c r="U485" s="572"/>
      <c r="V485" s="573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75"/>
      <c r="B486" s="575"/>
      <c r="C486" s="575"/>
      <c r="D486" s="575"/>
      <c r="E486" s="575"/>
      <c r="F486" s="575"/>
      <c r="G486" s="575"/>
      <c r="H486" s="575"/>
      <c r="I486" s="575"/>
      <c r="J486" s="575"/>
      <c r="K486" s="575"/>
      <c r="L486" s="575"/>
      <c r="M486" s="575"/>
      <c r="N486" s="575"/>
      <c r="O486" s="592"/>
      <c r="P486" s="578" t="s">
        <v>71</v>
      </c>
      <c r="Q486" s="572"/>
      <c r="R486" s="572"/>
      <c r="S486" s="572"/>
      <c r="T486" s="572"/>
      <c r="U486" s="572"/>
      <c r="V486" s="573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4" t="s">
        <v>63</v>
      </c>
      <c r="B487" s="575"/>
      <c r="C487" s="575"/>
      <c r="D487" s="575"/>
      <c r="E487" s="575"/>
      <c r="F487" s="575"/>
      <c r="G487" s="575"/>
      <c r="H487" s="575"/>
      <c r="I487" s="575"/>
      <c r="J487" s="575"/>
      <c r="K487" s="575"/>
      <c r="L487" s="575"/>
      <c r="M487" s="575"/>
      <c r="N487" s="575"/>
      <c r="O487" s="575"/>
      <c r="P487" s="575"/>
      <c r="Q487" s="575"/>
      <c r="R487" s="575"/>
      <c r="S487" s="575"/>
      <c r="T487" s="575"/>
      <c r="U487" s="575"/>
      <c r="V487" s="575"/>
      <c r="W487" s="575"/>
      <c r="X487" s="575"/>
      <c r="Y487" s="575"/>
      <c r="Z487" s="575"/>
      <c r="AA487" s="563"/>
      <c r="AB487" s="563"/>
      <c r="AC487" s="563"/>
    </row>
    <row r="488" spans="1:68" ht="27" customHeight="1" x14ac:dyDescent="0.25">
      <c r="A488" s="54" t="s">
        <v>756</v>
      </c>
      <c r="B488" s="54" t="s">
        <v>757</v>
      </c>
      <c r="C488" s="31">
        <v>4301031280</v>
      </c>
      <c r="D488" s="576">
        <v>4640242180816</v>
      </c>
      <c r="E488" s="577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726" t="s">
        <v>758</v>
      </c>
      <c r="Q488" s="581"/>
      <c r="R488" s="581"/>
      <c r="S488" s="581"/>
      <c r="T488" s="582"/>
      <c r="U488" s="34"/>
      <c r="V488" s="34"/>
      <c r="W488" s="35" t="s">
        <v>69</v>
      </c>
      <c r="X488" s="567">
        <v>50.4</v>
      </c>
      <c r="Y488" s="568">
        <f>IFERROR(IF(X488="",0,CEILING((X488/$H488),1)*$H488),"")</f>
        <v>50.400000000000006</v>
      </c>
      <c r="Z488" s="36">
        <f>IFERROR(IF(Y488=0,"",ROUNDUP(Y488/H488,0)*0.00902),"")</f>
        <v>0.10824</v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53.639999999999993</v>
      </c>
      <c r="BN488" s="64">
        <f>IFERROR(Y488*I488/H488,"0")</f>
        <v>53.64</v>
      </c>
      <c r="BO488" s="64">
        <f>IFERROR(1/J488*(X488/H488),"0")</f>
        <v>9.0909090909090912E-2</v>
      </c>
      <c r="BP488" s="64">
        <f>IFERROR(1/J488*(Y488/H488),"0")</f>
        <v>9.0909090909090912E-2</v>
      </c>
    </row>
    <row r="489" spans="1:68" ht="27" customHeight="1" x14ac:dyDescent="0.25">
      <c r="A489" s="54" t="s">
        <v>760</v>
      </c>
      <c r="B489" s="54" t="s">
        <v>761</v>
      </c>
      <c r="C489" s="31">
        <v>4301031244</v>
      </c>
      <c r="D489" s="576">
        <v>4640242180595</v>
      </c>
      <c r="E489" s="577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9" t="s">
        <v>762</v>
      </c>
      <c r="Q489" s="581"/>
      <c r="R489" s="581"/>
      <c r="S489" s="581"/>
      <c r="T489" s="582"/>
      <c r="U489" s="34"/>
      <c r="V489" s="34"/>
      <c r="W489" s="35" t="s">
        <v>69</v>
      </c>
      <c r="X489" s="567">
        <v>50.4</v>
      </c>
      <c r="Y489" s="568">
        <f>IFERROR(IF(X489="",0,CEILING((X489/$H489),1)*$H489),"")</f>
        <v>50.400000000000006</v>
      </c>
      <c r="Z489" s="36">
        <f>IFERROR(IF(Y489=0,"",ROUNDUP(Y489/H489,0)*0.00902),"")</f>
        <v>0.10824</v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53.639999999999993</v>
      </c>
      <c r="BN489" s="64">
        <f>IFERROR(Y489*I489/H489,"0")</f>
        <v>53.64</v>
      </c>
      <c r="BO489" s="64">
        <f>IFERROR(1/J489*(X489/H489),"0")</f>
        <v>9.0909090909090912E-2</v>
      </c>
      <c r="BP489" s="64">
        <f>IFERROR(1/J489*(Y489/H489),"0")</f>
        <v>9.0909090909090912E-2</v>
      </c>
    </row>
    <row r="490" spans="1:68" x14ac:dyDescent="0.2">
      <c r="A490" s="591"/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92"/>
      <c r="P490" s="578" t="s">
        <v>71</v>
      </c>
      <c r="Q490" s="572"/>
      <c r="R490" s="572"/>
      <c r="S490" s="572"/>
      <c r="T490" s="572"/>
      <c r="U490" s="572"/>
      <c r="V490" s="573"/>
      <c r="W490" s="37" t="s">
        <v>72</v>
      </c>
      <c r="X490" s="569">
        <f>IFERROR(X488/H488,"0")+IFERROR(X489/H489,"0")</f>
        <v>24</v>
      </c>
      <c r="Y490" s="569">
        <f>IFERROR(Y488/H488,"0")+IFERROR(Y489/H489,"0")</f>
        <v>24</v>
      </c>
      <c r="Z490" s="569">
        <f>IFERROR(IF(Z488="",0,Z488),"0")+IFERROR(IF(Z489="",0,Z489),"0")</f>
        <v>0.21648000000000001</v>
      </c>
      <c r="AA490" s="570"/>
      <c r="AB490" s="570"/>
      <c r="AC490" s="570"/>
    </row>
    <row r="491" spans="1:68" x14ac:dyDescent="0.2">
      <c r="A491" s="575"/>
      <c r="B491" s="575"/>
      <c r="C491" s="575"/>
      <c r="D491" s="575"/>
      <c r="E491" s="575"/>
      <c r="F491" s="575"/>
      <c r="G491" s="575"/>
      <c r="H491" s="575"/>
      <c r="I491" s="575"/>
      <c r="J491" s="575"/>
      <c r="K491" s="575"/>
      <c r="L491" s="575"/>
      <c r="M491" s="575"/>
      <c r="N491" s="575"/>
      <c r="O491" s="592"/>
      <c r="P491" s="578" t="s">
        <v>71</v>
      </c>
      <c r="Q491" s="572"/>
      <c r="R491" s="572"/>
      <c r="S491" s="572"/>
      <c r="T491" s="572"/>
      <c r="U491" s="572"/>
      <c r="V491" s="573"/>
      <c r="W491" s="37" t="s">
        <v>69</v>
      </c>
      <c r="X491" s="569">
        <f>IFERROR(SUM(X488:X489),"0")</f>
        <v>100.8</v>
      </c>
      <c r="Y491" s="569">
        <f>IFERROR(SUM(Y488:Y489),"0")</f>
        <v>100.80000000000001</v>
      </c>
      <c r="Z491" s="37"/>
      <c r="AA491" s="570"/>
      <c r="AB491" s="570"/>
      <c r="AC491" s="570"/>
    </row>
    <row r="492" spans="1:68" ht="14.25" hidden="1" customHeight="1" x14ac:dyDescent="0.25">
      <c r="A492" s="574" t="s">
        <v>73</v>
      </c>
      <c r="B492" s="575"/>
      <c r="C492" s="575"/>
      <c r="D492" s="575"/>
      <c r="E492" s="575"/>
      <c r="F492" s="575"/>
      <c r="G492" s="575"/>
      <c r="H492" s="575"/>
      <c r="I492" s="575"/>
      <c r="J492" s="575"/>
      <c r="K492" s="575"/>
      <c r="L492" s="575"/>
      <c r="M492" s="575"/>
      <c r="N492" s="575"/>
      <c r="O492" s="575"/>
      <c r="P492" s="575"/>
      <c r="Q492" s="575"/>
      <c r="R492" s="575"/>
      <c r="S492" s="575"/>
      <c r="T492" s="575"/>
      <c r="U492" s="575"/>
      <c r="V492" s="575"/>
      <c r="W492" s="575"/>
      <c r="X492" s="575"/>
      <c r="Y492" s="575"/>
      <c r="Z492" s="575"/>
      <c r="AA492" s="563"/>
      <c r="AB492" s="563"/>
      <c r="AC492" s="563"/>
    </row>
    <row r="493" spans="1:68" ht="27" hidden="1" customHeight="1" x14ac:dyDescent="0.25">
      <c r="A493" s="54" t="s">
        <v>764</v>
      </c>
      <c r="B493" s="54" t="s">
        <v>765</v>
      </c>
      <c r="C493" s="31">
        <v>4301052046</v>
      </c>
      <c r="D493" s="576">
        <v>4640242180533</v>
      </c>
      <c r="E493" s="577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802" t="s">
        <v>766</v>
      </c>
      <c r="Q493" s="581"/>
      <c r="R493" s="581"/>
      <c r="S493" s="581"/>
      <c r="T493" s="582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768</v>
      </c>
      <c r="B494" s="54" t="s">
        <v>769</v>
      </c>
      <c r="C494" s="31">
        <v>4301051920</v>
      </c>
      <c r="D494" s="576">
        <v>4640242181233</v>
      </c>
      <c r="E494" s="577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804" t="s">
        <v>770</v>
      </c>
      <c r="Q494" s="581"/>
      <c r="R494" s="581"/>
      <c r="S494" s="581"/>
      <c r="T494" s="582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91"/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92"/>
      <c r="P495" s="578" t="s">
        <v>71</v>
      </c>
      <c r="Q495" s="572"/>
      <c r="R495" s="572"/>
      <c r="S495" s="572"/>
      <c r="T495" s="572"/>
      <c r="U495" s="572"/>
      <c r="V495" s="573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75"/>
      <c r="B496" s="575"/>
      <c r="C496" s="575"/>
      <c r="D496" s="575"/>
      <c r="E496" s="575"/>
      <c r="F496" s="575"/>
      <c r="G496" s="575"/>
      <c r="H496" s="575"/>
      <c r="I496" s="575"/>
      <c r="J496" s="575"/>
      <c r="K496" s="575"/>
      <c r="L496" s="575"/>
      <c r="M496" s="575"/>
      <c r="N496" s="575"/>
      <c r="O496" s="592"/>
      <c r="P496" s="578" t="s">
        <v>71</v>
      </c>
      <c r="Q496" s="572"/>
      <c r="R496" s="572"/>
      <c r="S496" s="572"/>
      <c r="T496" s="572"/>
      <c r="U496" s="572"/>
      <c r="V496" s="573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4" t="s">
        <v>169</v>
      </c>
      <c r="B497" s="575"/>
      <c r="C497" s="575"/>
      <c r="D497" s="575"/>
      <c r="E497" s="575"/>
      <c r="F497" s="575"/>
      <c r="G497" s="575"/>
      <c r="H497" s="575"/>
      <c r="I497" s="575"/>
      <c r="J497" s="575"/>
      <c r="K497" s="575"/>
      <c r="L497" s="575"/>
      <c r="M497" s="575"/>
      <c r="N497" s="575"/>
      <c r="O497" s="575"/>
      <c r="P497" s="575"/>
      <c r="Q497" s="575"/>
      <c r="R497" s="575"/>
      <c r="S497" s="575"/>
      <c r="T497" s="575"/>
      <c r="U497" s="575"/>
      <c r="V497" s="575"/>
      <c r="W497" s="575"/>
      <c r="X497" s="575"/>
      <c r="Y497" s="575"/>
      <c r="Z497" s="575"/>
      <c r="AA497" s="563"/>
      <c r="AB497" s="563"/>
      <c r="AC497" s="563"/>
    </row>
    <row r="498" spans="1:68" ht="27" hidden="1" customHeight="1" x14ac:dyDescent="0.25">
      <c r="A498" s="54" t="s">
        <v>771</v>
      </c>
      <c r="B498" s="54" t="s">
        <v>772</v>
      </c>
      <c r="C498" s="31">
        <v>4301060491</v>
      </c>
      <c r="D498" s="576">
        <v>4640242180120</v>
      </c>
      <c r="E498" s="577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803" t="s">
        <v>773</v>
      </c>
      <c r="Q498" s="581"/>
      <c r="R498" s="581"/>
      <c r="S498" s="581"/>
      <c r="T498" s="582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775</v>
      </c>
      <c r="B499" s="54" t="s">
        <v>776</v>
      </c>
      <c r="C499" s="31">
        <v>4301060498</v>
      </c>
      <c r="D499" s="576">
        <v>4640242180137</v>
      </c>
      <c r="E499" s="577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613" t="s">
        <v>777</v>
      </c>
      <c r="Q499" s="581"/>
      <c r="R499" s="581"/>
      <c r="S499" s="581"/>
      <c r="T499" s="582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91"/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92"/>
      <c r="P500" s="578" t="s">
        <v>71</v>
      </c>
      <c r="Q500" s="572"/>
      <c r="R500" s="572"/>
      <c r="S500" s="572"/>
      <c r="T500" s="572"/>
      <c r="U500" s="572"/>
      <c r="V500" s="573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75"/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92"/>
      <c r="P501" s="578" t="s">
        <v>71</v>
      </c>
      <c r="Q501" s="572"/>
      <c r="R501" s="572"/>
      <c r="S501" s="572"/>
      <c r="T501" s="572"/>
      <c r="U501" s="572"/>
      <c r="V501" s="573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3" t="s">
        <v>779</v>
      </c>
      <c r="B502" s="575"/>
      <c r="C502" s="575"/>
      <c r="D502" s="575"/>
      <c r="E502" s="575"/>
      <c r="F502" s="575"/>
      <c r="G502" s="575"/>
      <c r="H502" s="575"/>
      <c r="I502" s="575"/>
      <c r="J502" s="575"/>
      <c r="K502" s="575"/>
      <c r="L502" s="575"/>
      <c r="M502" s="575"/>
      <c r="N502" s="575"/>
      <c r="O502" s="575"/>
      <c r="P502" s="575"/>
      <c r="Q502" s="575"/>
      <c r="R502" s="575"/>
      <c r="S502" s="575"/>
      <c r="T502" s="575"/>
      <c r="U502" s="575"/>
      <c r="V502" s="575"/>
      <c r="W502" s="575"/>
      <c r="X502" s="575"/>
      <c r="Y502" s="575"/>
      <c r="Z502" s="575"/>
      <c r="AA502" s="562"/>
      <c r="AB502" s="562"/>
      <c r="AC502" s="562"/>
    </row>
    <row r="503" spans="1:68" ht="14.25" hidden="1" customHeight="1" x14ac:dyDescent="0.25">
      <c r="A503" s="574" t="s">
        <v>134</v>
      </c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75"/>
      <c r="P503" s="575"/>
      <c r="Q503" s="575"/>
      <c r="R503" s="575"/>
      <c r="S503" s="575"/>
      <c r="T503" s="575"/>
      <c r="U503" s="575"/>
      <c r="V503" s="575"/>
      <c r="W503" s="575"/>
      <c r="X503" s="575"/>
      <c r="Y503" s="575"/>
      <c r="Z503" s="575"/>
      <c r="AA503" s="563"/>
      <c r="AB503" s="563"/>
      <c r="AC503" s="563"/>
    </row>
    <row r="504" spans="1:68" ht="27" hidden="1" customHeight="1" x14ac:dyDescent="0.25">
      <c r="A504" s="54" t="s">
        <v>780</v>
      </c>
      <c r="B504" s="54" t="s">
        <v>781</v>
      </c>
      <c r="C504" s="31">
        <v>4301020314</v>
      </c>
      <c r="D504" s="576">
        <v>4640242180090</v>
      </c>
      <c r="E504" s="577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29" t="s">
        <v>782</v>
      </c>
      <c r="Q504" s="581"/>
      <c r="R504" s="581"/>
      <c r="S504" s="581"/>
      <c r="T504" s="582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91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2"/>
      <c r="P505" s="578" t="s">
        <v>71</v>
      </c>
      <c r="Q505" s="572"/>
      <c r="R505" s="572"/>
      <c r="S505" s="572"/>
      <c r="T505" s="572"/>
      <c r="U505" s="572"/>
      <c r="V505" s="573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2"/>
      <c r="P506" s="578" t="s">
        <v>71</v>
      </c>
      <c r="Q506" s="572"/>
      <c r="R506" s="572"/>
      <c r="S506" s="572"/>
      <c r="T506" s="572"/>
      <c r="U506" s="572"/>
      <c r="V506" s="573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889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765"/>
      <c r="P507" s="739" t="s">
        <v>784</v>
      </c>
      <c r="Q507" s="684"/>
      <c r="R507" s="684"/>
      <c r="S507" s="684"/>
      <c r="T507" s="684"/>
      <c r="U507" s="684"/>
      <c r="V507" s="599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16082.159999999998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16082.16</v>
      </c>
      <c r="Z507" s="37"/>
      <c r="AA507" s="570"/>
      <c r="AB507" s="570"/>
      <c r="AC507" s="570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765"/>
      <c r="P508" s="739" t="s">
        <v>785</v>
      </c>
      <c r="Q508" s="684"/>
      <c r="R508" s="684"/>
      <c r="S508" s="684"/>
      <c r="T508" s="684"/>
      <c r="U508" s="684"/>
      <c r="V508" s="599"/>
      <c r="W508" s="37" t="s">
        <v>69</v>
      </c>
      <c r="X508" s="569">
        <f>IFERROR(SUM(BM22:BM504),"0")</f>
        <v>16913.964</v>
      </c>
      <c r="Y508" s="569">
        <f>IFERROR(SUM(BN22:BN504),"0")</f>
        <v>16913.964</v>
      </c>
      <c r="Z508" s="37"/>
      <c r="AA508" s="570"/>
      <c r="AB508" s="570"/>
      <c r="AC508" s="570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765"/>
      <c r="P509" s="739" t="s">
        <v>786</v>
      </c>
      <c r="Q509" s="684"/>
      <c r="R509" s="684"/>
      <c r="S509" s="684"/>
      <c r="T509" s="684"/>
      <c r="U509" s="684"/>
      <c r="V509" s="599"/>
      <c r="W509" s="37" t="s">
        <v>787</v>
      </c>
      <c r="X509" s="38">
        <f>ROUNDUP(SUM(BO22:BO504),0)</f>
        <v>27</v>
      </c>
      <c r="Y509" s="38">
        <f>ROUNDUP(SUM(BP22:BP504),0)</f>
        <v>27</v>
      </c>
      <c r="Z509" s="37"/>
      <c r="AA509" s="570"/>
      <c r="AB509" s="570"/>
      <c r="AC509" s="570"/>
    </row>
    <row r="510" spans="1:68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765"/>
      <c r="P510" s="739" t="s">
        <v>788</v>
      </c>
      <c r="Q510" s="684"/>
      <c r="R510" s="684"/>
      <c r="S510" s="684"/>
      <c r="T510" s="684"/>
      <c r="U510" s="684"/>
      <c r="V510" s="599"/>
      <c r="W510" s="37" t="s">
        <v>69</v>
      </c>
      <c r="X510" s="569">
        <f>GrossWeightTotal+PalletQtyTotal*25</f>
        <v>17588.964</v>
      </c>
      <c r="Y510" s="569">
        <f>GrossWeightTotalR+PalletQtyTotalR*25</f>
        <v>17588.964</v>
      </c>
      <c r="Z510" s="37"/>
      <c r="AA510" s="570"/>
      <c r="AB510" s="570"/>
      <c r="AC510" s="570"/>
    </row>
    <row r="511" spans="1:68" x14ac:dyDescent="0.2">
      <c r="A511" s="575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75"/>
      <c r="O511" s="765"/>
      <c r="P511" s="739" t="s">
        <v>789</v>
      </c>
      <c r="Q511" s="684"/>
      <c r="R511" s="684"/>
      <c r="S511" s="684"/>
      <c r="T511" s="684"/>
      <c r="U511" s="684"/>
      <c r="V511" s="599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2521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2521</v>
      </c>
      <c r="Z511" s="37"/>
      <c r="AA511" s="570"/>
      <c r="AB511" s="570"/>
      <c r="AC511" s="570"/>
    </row>
    <row r="512" spans="1:68" ht="14.25" hidden="1" customHeight="1" x14ac:dyDescent="0.2">
      <c r="A512" s="575"/>
      <c r="B512" s="575"/>
      <c r="C512" s="575"/>
      <c r="D512" s="575"/>
      <c r="E512" s="575"/>
      <c r="F512" s="575"/>
      <c r="G512" s="575"/>
      <c r="H512" s="575"/>
      <c r="I512" s="575"/>
      <c r="J512" s="575"/>
      <c r="K512" s="575"/>
      <c r="L512" s="575"/>
      <c r="M512" s="575"/>
      <c r="N512" s="575"/>
      <c r="O512" s="765"/>
      <c r="P512" s="739" t="s">
        <v>790</v>
      </c>
      <c r="Q512" s="684"/>
      <c r="R512" s="684"/>
      <c r="S512" s="684"/>
      <c r="T512" s="684"/>
      <c r="U512" s="684"/>
      <c r="V512" s="599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31.832450000000001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603" t="s">
        <v>100</v>
      </c>
      <c r="D514" s="675"/>
      <c r="E514" s="675"/>
      <c r="F514" s="675"/>
      <c r="G514" s="675"/>
      <c r="H514" s="609"/>
      <c r="I514" s="603" t="s">
        <v>253</v>
      </c>
      <c r="J514" s="675"/>
      <c r="K514" s="675"/>
      <c r="L514" s="675"/>
      <c r="M514" s="675"/>
      <c r="N514" s="675"/>
      <c r="O514" s="675"/>
      <c r="P514" s="675"/>
      <c r="Q514" s="675"/>
      <c r="R514" s="675"/>
      <c r="S514" s="609"/>
      <c r="T514" s="603" t="s">
        <v>540</v>
      </c>
      <c r="U514" s="609"/>
      <c r="V514" s="603" t="s">
        <v>597</v>
      </c>
      <c r="W514" s="675"/>
      <c r="X514" s="675"/>
      <c r="Y514" s="609"/>
      <c r="Z514" s="564" t="s">
        <v>656</v>
      </c>
      <c r="AA514" s="603" t="s">
        <v>726</v>
      </c>
      <c r="AB514" s="609"/>
      <c r="AC514" s="52"/>
      <c r="AF514" s="565"/>
    </row>
    <row r="515" spans="1:32" ht="14.25" customHeight="1" thickTop="1" x14ac:dyDescent="0.2">
      <c r="A515" s="737" t="s">
        <v>793</v>
      </c>
      <c r="B515" s="603" t="s">
        <v>62</v>
      </c>
      <c r="C515" s="603" t="s">
        <v>101</v>
      </c>
      <c r="D515" s="603" t="s">
        <v>116</v>
      </c>
      <c r="E515" s="603" t="s">
        <v>176</v>
      </c>
      <c r="F515" s="603" t="s">
        <v>199</v>
      </c>
      <c r="G515" s="603" t="s">
        <v>232</v>
      </c>
      <c r="H515" s="603" t="s">
        <v>100</v>
      </c>
      <c r="I515" s="603" t="s">
        <v>254</v>
      </c>
      <c r="J515" s="603" t="s">
        <v>294</v>
      </c>
      <c r="K515" s="603" t="s">
        <v>355</v>
      </c>
      <c r="L515" s="603" t="s">
        <v>397</v>
      </c>
      <c r="M515" s="603" t="s">
        <v>413</v>
      </c>
      <c r="N515" s="565"/>
      <c r="O515" s="603" t="s">
        <v>426</v>
      </c>
      <c r="P515" s="603" t="s">
        <v>436</v>
      </c>
      <c r="Q515" s="603" t="s">
        <v>443</v>
      </c>
      <c r="R515" s="603" t="s">
        <v>448</v>
      </c>
      <c r="S515" s="603" t="s">
        <v>530</v>
      </c>
      <c r="T515" s="603" t="s">
        <v>541</v>
      </c>
      <c r="U515" s="603" t="s">
        <v>575</v>
      </c>
      <c r="V515" s="603" t="s">
        <v>598</v>
      </c>
      <c r="W515" s="603" t="s">
        <v>630</v>
      </c>
      <c r="X515" s="603" t="s">
        <v>648</v>
      </c>
      <c r="Y515" s="603" t="s">
        <v>652</v>
      </c>
      <c r="Z515" s="603" t="s">
        <v>656</v>
      </c>
      <c r="AA515" s="603" t="s">
        <v>726</v>
      </c>
      <c r="AB515" s="603" t="s">
        <v>779</v>
      </c>
      <c r="AC515" s="52"/>
      <c r="AF515" s="565"/>
    </row>
    <row r="516" spans="1:32" ht="13.5" customHeight="1" thickBot="1" x14ac:dyDescent="0.25">
      <c r="A516" s="738"/>
      <c r="B516" s="604"/>
      <c r="C516" s="604"/>
      <c r="D516" s="604"/>
      <c r="E516" s="604"/>
      <c r="F516" s="604"/>
      <c r="G516" s="604"/>
      <c r="H516" s="604"/>
      <c r="I516" s="604"/>
      <c r="J516" s="604"/>
      <c r="K516" s="604"/>
      <c r="L516" s="604"/>
      <c r="M516" s="604"/>
      <c r="N516" s="565"/>
      <c r="O516" s="604"/>
      <c r="P516" s="604"/>
      <c r="Q516" s="604"/>
      <c r="R516" s="604"/>
      <c r="S516" s="604"/>
      <c r="T516" s="604"/>
      <c r="U516" s="604"/>
      <c r="V516" s="604"/>
      <c r="W516" s="604"/>
      <c r="X516" s="604"/>
      <c r="Y516" s="604"/>
      <c r="Z516" s="604"/>
      <c r="AA516" s="604"/>
      <c r="AB516" s="604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1036.8000000000002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2131.2000000000003</v>
      </c>
      <c r="E517" s="46">
        <f>IFERROR(Y89*1,"0")+IFERROR(Y90*1,"0")+IFERROR(Y91*1,"0")+IFERROR(Y95*1,"0")+IFERROR(Y96*1,"0")+IFERROR(Y97*1,"0")+IFERROR(Y98*1,"0")+IFERROR(Y99*1,"0")+IFERROR(Y100*1,"0")</f>
        <v>1090.8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1555.2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1222.2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1869.6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518.4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652.79999999999995</v>
      </c>
      <c r="S517" s="46">
        <f>IFERROR(Y334*1,"0")+IFERROR(Y335*1,"0")+IFERROR(Y336*1,"0")</f>
        <v>129.6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2649</v>
      </c>
      <c r="U517" s="46">
        <f>IFERROR(Y367*1,"0")+IFERROR(Y368*1,"0")+IFERROR(Y369*1,"0")+IFERROR(Y370*1,"0")+IFERROR(Y374*1,"0")+IFERROR(Y378*1,"0")+IFERROR(Y379*1,"0")+IFERROR(Y383*1,"0")</f>
        <v>1267.2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1858.5600000000002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100.80000000000001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3,76"/>
        <filter val="1 036,80"/>
        <filter val="1 156,80"/>
        <filter val="1 222,20"/>
        <filter val="1 574,40"/>
        <filter val="100,80"/>
        <filter val="108,00"/>
        <filter val="112,00"/>
        <filter val="115,20"/>
        <filter val="124,80"/>
        <filter val="129,60"/>
        <filter val="132,00"/>
        <filter val="134,40"/>
        <filter val="143,00"/>
        <filter val="144,00"/>
        <filter val="151,20"/>
        <filter val="16 082,16"/>
        <filter val="16 913,96"/>
        <filter val="16,00"/>
        <filter val="160,00"/>
        <filter val="168,96"/>
        <filter val="17 588,96"/>
        <filter val="189,00"/>
        <filter val="192,00"/>
        <filter val="2 145,00"/>
        <filter val="2 521,00"/>
        <filter val="201,60"/>
        <filter val="216,00"/>
        <filter val="24,00"/>
        <filter val="249,60"/>
        <filter val="268,80"/>
        <filter val="27"/>
        <filter val="272,00"/>
        <filter val="324,00"/>
        <filter val="337,92"/>
        <filter val="352,80"/>
        <filter val="360,00"/>
        <filter val="399,60"/>
        <filter val="40,00"/>
        <filter val="403,20"/>
        <filter val="432,00"/>
        <filter val="462,00"/>
        <filter val="50,40"/>
        <filter val="506,88"/>
        <filter val="518,40"/>
        <filter val="529,20"/>
        <filter val="537,60"/>
        <filter val="57,60"/>
        <filter val="576,00"/>
        <filter val="64,00"/>
        <filter val="64,80"/>
        <filter val="652,80"/>
        <filter val="68,00"/>
        <filter val="691,20"/>
        <filter val="696,00"/>
        <filter val="712,80"/>
        <filter val="72,00"/>
        <filter val="75,60"/>
        <filter val="777,60"/>
        <filter val="80,00"/>
        <filter val="840,00"/>
        <filter val="844,80"/>
        <filter val="945,00"/>
        <filter val="96,00"/>
      </filters>
    </filterColumn>
    <filterColumn colId="29" showButton="0"/>
    <filterColumn colId="30" showButton="0"/>
  </autoFilter>
  <mergeCells count="908"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60:Z60"/>
    <mergeCell ref="A50:Z50"/>
    <mergeCell ref="D118:E118"/>
    <mergeCell ref="P53:T53"/>
    <mergeCell ref="P289:T289"/>
    <mergeCell ref="P79:T79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D187:E187"/>
    <mergeCell ref="P437:T437"/>
    <mergeCell ref="P315:T315"/>
    <mergeCell ref="P231:T231"/>
    <mergeCell ref="P302:T302"/>
    <mergeCell ref="A431:Z431"/>
    <mergeCell ref="P428:V428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P133:V133"/>
    <mergeCell ref="A177:O178"/>
    <mergeCell ref="D235:E235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T5:U5"/>
    <mergeCell ref="D119:E119"/>
    <mergeCell ref="P76:T76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401:Z401"/>
    <mergeCell ref="D222:E222"/>
    <mergeCell ref="A295:Z295"/>
    <mergeCell ref="D390:E390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2025-07-10T11:26:15Z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