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5003FEB-B194-4D2F-A6E2-0F66DA0899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Y410" i="1" s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BP287" i="1" s="1"/>
  <c r="P287" i="1"/>
  <c r="X284" i="1"/>
  <c r="X283" i="1"/>
  <c r="BO282" i="1"/>
  <c r="BM282" i="1"/>
  <c r="Y282" i="1"/>
  <c r="Q517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P517" i="1" s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Y155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Y143" i="1" s="1"/>
  <c r="P142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BP126" i="1" s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11" i="1" s="1"/>
  <c r="BO22" i="1"/>
  <c r="BM22" i="1"/>
  <c r="X508" i="1" s="1"/>
  <c r="Y22" i="1"/>
  <c r="H10" i="1"/>
  <c r="A9" i="1"/>
  <c r="A10" i="1" s="1"/>
  <c r="D7" i="1"/>
  <c r="Q6" i="1"/>
  <c r="P2" i="1"/>
  <c r="BP68" i="1" l="1"/>
  <c r="BN68" i="1"/>
  <c r="Z68" i="1"/>
  <c r="BP99" i="1"/>
  <c r="BN99" i="1"/>
  <c r="Z99" i="1"/>
  <c r="BP131" i="1"/>
  <c r="BN131" i="1"/>
  <c r="Z131" i="1"/>
  <c r="BP170" i="1"/>
  <c r="BN170" i="1"/>
  <c r="Z170" i="1"/>
  <c r="BP205" i="1"/>
  <c r="BN205" i="1"/>
  <c r="Z205" i="1"/>
  <c r="BP230" i="1"/>
  <c r="BN230" i="1"/>
  <c r="Z230" i="1"/>
  <c r="BP240" i="1"/>
  <c r="BN240" i="1"/>
  <c r="Z240" i="1"/>
  <c r="BP289" i="1"/>
  <c r="BN289" i="1"/>
  <c r="Z289" i="1"/>
  <c r="BP323" i="1"/>
  <c r="BN323" i="1"/>
  <c r="Z323" i="1"/>
  <c r="BP352" i="1"/>
  <c r="BN352" i="1"/>
  <c r="Z352" i="1"/>
  <c r="BP396" i="1"/>
  <c r="BN396" i="1"/>
  <c r="Z396" i="1"/>
  <c r="BP438" i="1"/>
  <c r="BN438" i="1"/>
  <c r="Z438" i="1"/>
  <c r="BP461" i="1"/>
  <c r="BN461" i="1"/>
  <c r="Z461" i="1"/>
  <c r="BP489" i="1"/>
  <c r="BN489" i="1"/>
  <c r="Z489" i="1"/>
  <c r="Z31" i="1"/>
  <c r="BN31" i="1"/>
  <c r="Z54" i="1"/>
  <c r="BN54" i="1"/>
  <c r="BP79" i="1"/>
  <c r="BN79" i="1"/>
  <c r="Z79" i="1"/>
  <c r="BP114" i="1"/>
  <c r="BN114" i="1"/>
  <c r="Z114" i="1"/>
  <c r="Y168" i="1"/>
  <c r="BP160" i="1"/>
  <c r="BN160" i="1"/>
  <c r="Z160" i="1"/>
  <c r="Y199" i="1"/>
  <c r="BP193" i="1"/>
  <c r="BN193" i="1"/>
  <c r="Z193" i="1"/>
  <c r="BP220" i="1"/>
  <c r="BN220" i="1"/>
  <c r="Z220" i="1"/>
  <c r="Y237" i="1"/>
  <c r="Y236" i="1"/>
  <c r="BP235" i="1"/>
  <c r="BN235" i="1"/>
  <c r="Z235" i="1"/>
  <c r="Z236" i="1" s="1"/>
  <c r="BP239" i="1"/>
  <c r="BN239" i="1"/>
  <c r="Z239" i="1"/>
  <c r="BP251" i="1"/>
  <c r="BN251" i="1"/>
  <c r="Z251" i="1"/>
  <c r="BP301" i="1"/>
  <c r="BN301" i="1"/>
  <c r="Z301" i="1"/>
  <c r="BP342" i="1"/>
  <c r="BN342" i="1"/>
  <c r="Z342" i="1"/>
  <c r="BP415" i="1"/>
  <c r="BN415" i="1"/>
  <c r="Z415" i="1"/>
  <c r="BP445" i="1"/>
  <c r="BN445" i="1"/>
  <c r="Z445" i="1"/>
  <c r="Y491" i="1"/>
  <c r="Y490" i="1"/>
  <c r="BP488" i="1"/>
  <c r="BN488" i="1"/>
  <c r="Z488" i="1"/>
  <c r="Y122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BP369" i="1"/>
  <c r="BN369" i="1"/>
  <c r="Z369" i="1"/>
  <c r="BP394" i="1"/>
  <c r="BN394" i="1"/>
  <c r="Z394" i="1"/>
  <c r="BP409" i="1"/>
  <c r="BN409" i="1"/>
  <c r="Z409" i="1"/>
  <c r="BP413" i="1"/>
  <c r="BN413" i="1"/>
  <c r="Z413" i="1"/>
  <c r="BP436" i="1"/>
  <c r="BN436" i="1"/>
  <c r="Z436" i="1"/>
  <c r="BP443" i="1"/>
  <c r="BN443" i="1"/>
  <c r="Z443" i="1"/>
  <c r="BP459" i="1"/>
  <c r="BN459" i="1"/>
  <c r="Z459" i="1"/>
  <c r="Y479" i="1"/>
  <c r="Y478" i="1"/>
  <c r="BP474" i="1"/>
  <c r="BN474" i="1"/>
  <c r="Z474" i="1"/>
  <c r="BP476" i="1"/>
  <c r="BN476" i="1"/>
  <c r="Z476" i="1"/>
  <c r="BP499" i="1"/>
  <c r="BN499" i="1"/>
  <c r="Z499" i="1"/>
  <c r="B517" i="1"/>
  <c r="X509" i="1"/>
  <c r="X510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Z70" i="1"/>
  <c r="BN70" i="1"/>
  <c r="Z77" i="1"/>
  <c r="BN77" i="1"/>
  <c r="Z83" i="1"/>
  <c r="BN83" i="1"/>
  <c r="BP83" i="1"/>
  <c r="Z97" i="1"/>
  <c r="BN97" i="1"/>
  <c r="Z106" i="1"/>
  <c r="BN106" i="1"/>
  <c r="Z112" i="1"/>
  <c r="BN112" i="1"/>
  <c r="Z118" i="1"/>
  <c r="BN118" i="1"/>
  <c r="BP118" i="1"/>
  <c r="Z126" i="1"/>
  <c r="BN126" i="1"/>
  <c r="Z137" i="1"/>
  <c r="BN137" i="1"/>
  <c r="Z142" i="1"/>
  <c r="Z143" i="1" s="1"/>
  <c r="BN142" i="1"/>
  <c r="BP142" i="1"/>
  <c r="Z146" i="1"/>
  <c r="BN146" i="1"/>
  <c r="Z154" i="1"/>
  <c r="Z155" i="1" s="1"/>
  <c r="BN154" i="1"/>
  <c r="BP154" i="1"/>
  <c r="Z158" i="1"/>
  <c r="BN158" i="1"/>
  <c r="BP158" i="1"/>
  <c r="Z162" i="1"/>
  <c r="BN162" i="1"/>
  <c r="Z166" i="1"/>
  <c r="BN166" i="1"/>
  <c r="Y174" i="1"/>
  <c r="Z172" i="1"/>
  <c r="BN172" i="1"/>
  <c r="Y173" i="1"/>
  <c r="Z176" i="1"/>
  <c r="Z177" i="1" s="1"/>
  <c r="BN176" i="1"/>
  <c r="BP176" i="1"/>
  <c r="Y177" i="1"/>
  <c r="Z181" i="1"/>
  <c r="BN181" i="1"/>
  <c r="Z191" i="1"/>
  <c r="BN191" i="1"/>
  <c r="BP191" i="1"/>
  <c r="Z195" i="1"/>
  <c r="BN195" i="1"/>
  <c r="Z203" i="1"/>
  <c r="BN203" i="1"/>
  <c r="Z207" i="1"/>
  <c r="BN207" i="1"/>
  <c r="Z215" i="1"/>
  <c r="BN215" i="1"/>
  <c r="Z222" i="1"/>
  <c r="BN222" i="1"/>
  <c r="Z226" i="1"/>
  <c r="BN226" i="1"/>
  <c r="Z242" i="1"/>
  <c r="BN242" i="1"/>
  <c r="Z249" i="1"/>
  <c r="BN249" i="1"/>
  <c r="Z253" i="1"/>
  <c r="BN253" i="1"/>
  <c r="Z260" i="1"/>
  <c r="BN260" i="1"/>
  <c r="Z261" i="1"/>
  <c r="BN261" i="1"/>
  <c r="Y270" i="1"/>
  <c r="Z268" i="1"/>
  <c r="BN268" i="1"/>
  <c r="Y269" i="1"/>
  <c r="Z273" i="1"/>
  <c r="Z274" i="1" s="1"/>
  <c r="BN273" i="1"/>
  <c r="BP273" i="1"/>
  <c r="Y274" i="1"/>
  <c r="Z277" i="1"/>
  <c r="Z278" i="1" s="1"/>
  <c r="BN277" i="1"/>
  <c r="BP277" i="1"/>
  <c r="Y278" i="1"/>
  <c r="Z282" i="1"/>
  <c r="Z283" i="1" s="1"/>
  <c r="BN282" i="1"/>
  <c r="BP282" i="1"/>
  <c r="Y283" i="1"/>
  <c r="Z287" i="1"/>
  <c r="BN287" i="1"/>
  <c r="Z291" i="1"/>
  <c r="BN291" i="1"/>
  <c r="Z299" i="1"/>
  <c r="BN299" i="1"/>
  <c r="Z307" i="1"/>
  <c r="BN307" i="1"/>
  <c r="BP320" i="1"/>
  <c r="BN320" i="1"/>
  <c r="Z320" i="1"/>
  <c r="Y331" i="1"/>
  <c r="BP327" i="1"/>
  <c r="BN327" i="1"/>
  <c r="Z32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BP433" i="1"/>
  <c r="BN433" i="1"/>
  <c r="Z433" i="1"/>
  <c r="BP440" i="1"/>
  <c r="BN440" i="1"/>
  <c r="Z440" i="1"/>
  <c r="BP451" i="1"/>
  <c r="BN451" i="1"/>
  <c r="Z451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Z500" i="1" s="1"/>
  <c r="Y404" i="1"/>
  <c r="F9" i="1"/>
  <c r="J9" i="1"/>
  <c r="F10" i="1"/>
  <c r="Y24" i="1"/>
  <c r="Y32" i="1"/>
  <c r="Y44" i="1"/>
  <c r="Y59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BP121" i="1"/>
  <c r="BN121" i="1"/>
  <c r="Z121" i="1"/>
  <c r="Y123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Y359" i="1"/>
  <c r="F517" i="1"/>
  <c r="H9" i="1"/>
  <c r="Z22" i="1"/>
  <c r="Z23" i="1" s="1"/>
  <c r="BN22" i="1"/>
  <c r="BP22" i="1"/>
  <c r="Y23" i="1"/>
  <c r="X507" i="1"/>
  <c r="Z26" i="1"/>
  <c r="Z32" i="1" s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Y86" i="1"/>
  <c r="E517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Y127" i="1"/>
  <c r="BP132" i="1"/>
  <c r="BN132" i="1"/>
  <c r="Z132" i="1"/>
  <c r="Z133" i="1" s="1"/>
  <c r="Y134" i="1"/>
  <c r="Y139" i="1"/>
  <c r="BP136" i="1"/>
  <c r="BN136" i="1"/>
  <c r="Z136" i="1"/>
  <c r="Z138" i="1" s="1"/>
  <c r="Y150" i="1"/>
  <c r="Y149" i="1"/>
  <c r="BP159" i="1"/>
  <c r="BN159" i="1"/>
  <c r="Z159" i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Y245" i="1"/>
  <c r="BP250" i="1"/>
  <c r="BN250" i="1"/>
  <c r="Z250" i="1"/>
  <c r="Y254" i="1"/>
  <c r="Z262" i="1"/>
  <c r="BP259" i="1"/>
  <c r="BN259" i="1"/>
  <c r="Z259" i="1"/>
  <c r="Y262" i="1"/>
  <c r="BP335" i="1"/>
  <c r="BN335" i="1"/>
  <c r="Z335" i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Z330" i="1" s="1"/>
  <c r="S517" i="1"/>
  <c r="BP343" i="1"/>
  <c r="BN343" i="1"/>
  <c r="Z343" i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82" i="1"/>
  <c r="BN482" i="1"/>
  <c r="Z482" i="1"/>
  <c r="BP484" i="1"/>
  <c r="BN484" i="1"/>
  <c r="Z484" i="1"/>
  <c r="Y495" i="1"/>
  <c r="BP493" i="1"/>
  <c r="BN493" i="1"/>
  <c r="Z493" i="1"/>
  <c r="Z254" i="1" l="1"/>
  <c r="Z317" i="1"/>
  <c r="Z311" i="1"/>
  <c r="Z245" i="1"/>
  <c r="Z227" i="1"/>
  <c r="Z417" i="1"/>
  <c r="Z183" i="1"/>
  <c r="Z115" i="1"/>
  <c r="Z490" i="1"/>
  <c r="Z58" i="1"/>
  <c r="Z512" i="1" s="1"/>
  <c r="Z293" i="1"/>
  <c r="Z469" i="1"/>
  <c r="Z453" i="1"/>
  <c r="Z410" i="1"/>
  <c r="Z349" i="1"/>
  <c r="Z337" i="1"/>
  <c r="Z167" i="1"/>
  <c r="Z85" i="1"/>
  <c r="Z359" i="1"/>
  <c r="Z101" i="1"/>
  <c r="Z80" i="1"/>
  <c r="Z478" i="1"/>
  <c r="Z485" i="1"/>
  <c r="Z463" i="1"/>
  <c r="Y511" i="1"/>
  <c r="Y508" i="1"/>
  <c r="Z211" i="1"/>
  <c r="Z109" i="1"/>
  <c r="Z495" i="1"/>
  <c r="Z447" i="1"/>
  <c r="Z399" i="1"/>
  <c r="Z371" i="1"/>
  <c r="Z122" i="1"/>
  <c r="Z92" i="1"/>
  <c r="Z65" i="1"/>
  <c r="Y509" i="1"/>
  <c r="Z303" i="1"/>
  <c r="Y507" i="1"/>
  <c r="Y510" i="1" l="1"/>
</calcChain>
</file>

<file path=xl/sharedStrings.xml><?xml version="1.0" encoding="utf-8"?>
<sst xmlns="http://schemas.openxmlformats.org/spreadsheetml/2006/main" count="2278" uniqueCount="832">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</sst>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831</v>
      </c>
      <c r="I5" s="824"/>
      <c r="J5" s="824"/>
      <c r="K5" s="824"/>
      <c r="L5" s="824"/>
      <c r="M5" s="666"/>
      <c r="N5" s="58"/>
      <c r="P5" s="24" t="s">
        <v>10</v>
      </c>
      <c r="Q5" s="876">
        <v>45850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808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Суббота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5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/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19</v>
      </c>
      <c r="Q8" s="743">
        <v>0.45833333333333331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20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21</v>
      </c>
      <c r="Q10" s="754"/>
      <c r="R10" s="755"/>
      <c r="U10" s="24" t="s">
        <v>22</v>
      </c>
      <c r="V10" s="627" t="s">
        <v>23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3"/>
      <c r="R11" s="694"/>
      <c r="U11" s="24" t="s">
        <v>26</v>
      </c>
      <c r="V11" s="845" t="s">
        <v>27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35</v>
      </c>
      <c r="B17" s="614" t="s">
        <v>36</v>
      </c>
      <c r="C17" s="742" t="s">
        <v>37</v>
      </c>
      <c r="D17" s="614" t="s">
        <v>38</v>
      </c>
      <c r="E17" s="678"/>
      <c r="F17" s="614" t="s">
        <v>39</v>
      </c>
      <c r="G17" s="614" t="s">
        <v>40</v>
      </c>
      <c r="H17" s="614" t="s">
        <v>41</v>
      </c>
      <c r="I17" s="614" t="s">
        <v>42</v>
      </c>
      <c r="J17" s="614" t="s">
        <v>43</v>
      </c>
      <c r="K17" s="614" t="s">
        <v>44</v>
      </c>
      <c r="L17" s="614" t="s">
        <v>45</v>
      </c>
      <c r="M17" s="614" t="s">
        <v>46</v>
      </c>
      <c r="N17" s="614" t="s">
        <v>47</v>
      </c>
      <c r="O17" s="614" t="s">
        <v>48</v>
      </c>
      <c r="P17" s="614" t="s">
        <v>49</v>
      </c>
      <c r="Q17" s="677"/>
      <c r="R17" s="677"/>
      <c r="S17" s="677"/>
      <c r="T17" s="678"/>
      <c r="U17" s="900" t="s">
        <v>50</v>
      </c>
      <c r="V17" s="597"/>
      <c r="W17" s="614" t="s">
        <v>51</v>
      </c>
      <c r="X17" s="614" t="s">
        <v>52</v>
      </c>
      <c r="Y17" s="901" t="s">
        <v>53</v>
      </c>
      <c r="Z17" s="821" t="s">
        <v>54</v>
      </c>
      <c r="AA17" s="790" t="s">
        <v>55</v>
      </c>
      <c r="AB17" s="790" t="s">
        <v>56</v>
      </c>
      <c r="AC17" s="790" t="s">
        <v>57</v>
      </c>
      <c r="AD17" s="790" t="s">
        <v>58</v>
      </c>
      <c r="AE17" s="858"/>
      <c r="AF17" s="859"/>
      <c r="AG17" s="66"/>
      <c r="BD17" s="65" t="s">
        <v>59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62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62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63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71</v>
      </c>
      <c r="Q23" s="582"/>
      <c r="R23" s="582"/>
      <c r="S23" s="582"/>
      <c r="T23" s="582"/>
      <c r="U23" s="582"/>
      <c r="V23" s="583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71</v>
      </c>
      <c r="Q24" s="582"/>
      <c r="R24" s="582"/>
      <c r="S24" s="582"/>
      <c r="T24" s="582"/>
      <c r="U24" s="582"/>
      <c r="V24" s="583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73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71</v>
      </c>
      <c r="Q32" s="582"/>
      <c r="R32" s="582"/>
      <c r="S32" s="582"/>
      <c r="T32" s="582"/>
      <c r="U32" s="582"/>
      <c r="V32" s="583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71</v>
      </c>
      <c r="Q33" s="582"/>
      <c r="R33" s="582"/>
      <c r="S33" s="582"/>
      <c r="T33" s="582"/>
      <c r="U33" s="582"/>
      <c r="V33" s="583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94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71</v>
      </c>
      <c r="Q36" s="582"/>
      <c r="R36" s="582"/>
      <c r="S36" s="582"/>
      <c r="T36" s="582"/>
      <c r="U36" s="582"/>
      <c r="V36" s="583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71</v>
      </c>
      <c r="Q37" s="582"/>
      <c r="R37" s="582"/>
      <c r="S37" s="582"/>
      <c r="T37" s="582"/>
      <c r="U37" s="582"/>
      <c r="V37" s="583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100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101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102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95</v>
      </c>
      <c r="Y41" s="568">
        <f>IFERROR(IF(X41="",0,CEILING((X41/$H41),1)*$H41),"")</f>
        <v>97.2</v>
      </c>
      <c r="Z41" s="36">
        <f>IFERROR(IF(Y41=0,"",ROUNDUP(Y41/H41,0)*0.01898),"")</f>
        <v>0.17082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98.826388888888886</v>
      </c>
      <c r="BN41" s="64">
        <f>IFERROR(Y41*I41/H41,"0")</f>
        <v>101.11499999999998</v>
      </c>
      <c r="BO41" s="64">
        <f>IFERROR(1/J41*(X41/H41),"0")</f>
        <v>0.13744212962962962</v>
      </c>
      <c r="BP41" s="64">
        <f>IFERROR(1/J41*(Y41/H41),"0")</f>
        <v>0.140625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71</v>
      </c>
      <c r="Q44" s="582"/>
      <c r="R44" s="582"/>
      <c r="S44" s="582"/>
      <c r="T44" s="582"/>
      <c r="U44" s="582"/>
      <c r="V44" s="583"/>
      <c r="W44" s="37" t="s">
        <v>72</v>
      </c>
      <c r="X44" s="569">
        <f>IFERROR(X41/H41,"0")+IFERROR(X42/H42,"0")+IFERROR(X43/H43,"0")</f>
        <v>8.7962962962962958</v>
      </c>
      <c r="Y44" s="569">
        <f>IFERROR(Y41/H41,"0")+IFERROR(Y42/H42,"0")+IFERROR(Y43/H43,"0")</f>
        <v>9</v>
      </c>
      <c r="Z44" s="569">
        <f>IFERROR(IF(Z41="",0,Z41),"0")+IFERROR(IF(Z42="",0,Z42),"0")+IFERROR(IF(Z43="",0,Z43),"0")</f>
        <v>0.17082</v>
      </c>
      <c r="AA44" s="570"/>
      <c r="AB44" s="570"/>
      <c r="AC44" s="570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71</v>
      </c>
      <c r="Q45" s="582"/>
      <c r="R45" s="582"/>
      <c r="S45" s="582"/>
      <c r="T45" s="582"/>
      <c r="U45" s="582"/>
      <c r="V45" s="583"/>
      <c r="W45" s="37" t="s">
        <v>69</v>
      </c>
      <c r="X45" s="569">
        <f>IFERROR(SUM(X41:X43),"0")</f>
        <v>95</v>
      </c>
      <c r="Y45" s="569">
        <f>IFERROR(SUM(Y41:Y43),"0")</f>
        <v>97.2</v>
      </c>
      <c r="Z45" s="37"/>
      <c r="AA45" s="570"/>
      <c r="AB45" s="570"/>
      <c r="AC45" s="570"/>
    </row>
    <row r="46" spans="1:68" ht="14.25" hidden="1" customHeight="1" x14ac:dyDescent="0.25">
      <c r="A46" s="579" t="s">
        <v>73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71</v>
      </c>
      <c r="Q48" s="582"/>
      <c r="R48" s="582"/>
      <c r="S48" s="582"/>
      <c r="T48" s="582"/>
      <c r="U48" s="582"/>
      <c r="V48" s="583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71</v>
      </c>
      <c r="Q49" s="582"/>
      <c r="R49" s="582"/>
      <c r="S49" s="582"/>
      <c r="T49" s="582"/>
      <c r="U49" s="582"/>
      <c r="V49" s="583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116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102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29</v>
      </c>
      <c r="Y52" s="568">
        <f t="shared" ref="Y52:Y57" si="6">IFERROR(IF(X52="",0,CEILING((X52/$H52),1)*$H52),"")</f>
        <v>33.599999999999994</v>
      </c>
      <c r="Z52" s="36">
        <f>IFERROR(IF(Y52=0,"",ROUNDUP(Y52/H52,0)*0.01898),"")</f>
        <v>5.6940000000000004E-2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30.126339285714291</v>
      </c>
      <c r="BN52" s="64">
        <f t="shared" ref="BN52:BN57" si="8">IFERROR(Y52*I52/H52,"0")</f>
        <v>34.904999999999994</v>
      </c>
      <c r="BO52" s="64">
        <f t="shared" ref="BO52:BO57" si="9">IFERROR(1/J52*(X52/H52),"0")</f>
        <v>4.0457589285714288E-2</v>
      </c>
      <c r="BP52" s="64">
        <f t="shared" ref="BP52:BP57" si="10">IFERROR(1/J52*(Y52/H52),"0")</f>
        <v>4.6874999999999993E-2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88</v>
      </c>
      <c r="Y53" s="568">
        <f t="shared" si="6"/>
        <v>97.2</v>
      </c>
      <c r="Z53" s="36">
        <f>IFERROR(IF(Y53=0,"",ROUNDUP(Y53/H53,0)*0.01898),"")</f>
        <v>0.17082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91.544444444444437</v>
      </c>
      <c r="BN53" s="64">
        <f t="shared" si="8"/>
        <v>101.11499999999998</v>
      </c>
      <c r="BO53" s="64">
        <f t="shared" si="9"/>
        <v>0.1273148148148148</v>
      </c>
      <c r="BP53" s="64">
        <f t="shared" si="10"/>
        <v>0.140625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17</v>
      </c>
      <c r="Y55" s="568">
        <f t="shared" si="6"/>
        <v>20</v>
      </c>
      <c r="Z55" s="36">
        <f>IFERROR(IF(Y55=0,"",ROUNDUP(Y55/H55,0)*0.00902),"")</f>
        <v>4.5100000000000001E-2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17.892499999999998</v>
      </c>
      <c r="BN55" s="64">
        <f t="shared" si="8"/>
        <v>21.05</v>
      </c>
      <c r="BO55" s="64">
        <f t="shared" si="9"/>
        <v>3.2196969696969696E-2</v>
      </c>
      <c r="BP55" s="64">
        <f t="shared" si="10"/>
        <v>3.787878787878788E-2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71</v>
      </c>
      <c r="Q58" s="582"/>
      <c r="R58" s="582"/>
      <c r="S58" s="582"/>
      <c r="T58" s="582"/>
      <c r="U58" s="582"/>
      <c r="V58" s="583"/>
      <c r="W58" s="37" t="s">
        <v>72</v>
      </c>
      <c r="X58" s="569">
        <f>IFERROR(X52/H52,"0")+IFERROR(X53/H53,"0")+IFERROR(X54/H54,"0")+IFERROR(X55/H55,"0")+IFERROR(X56/H56,"0")+IFERROR(X57/H57,"0")</f>
        <v>14.987433862433861</v>
      </c>
      <c r="Y58" s="569">
        <f>IFERROR(Y52/H52,"0")+IFERROR(Y53/H53,"0")+IFERROR(Y54/H54,"0")+IFERROR(Y55/H55,"0")+IFERROR(Y56/H56,"0")+IFERROR(Y57/H57,"0")</f>
        <v>17</v>
      </c>
      <c r="Z58" s="569">
        <f>IFERROR(IF(Z52="",0,Z52),"0")+IFERROR(IF(Z53="",0,Z53),"0")+IFERROR(IF(Z54="",0,Z54),"0")+IFERROR(IF(Z55="",0,Z55),"0")+IFERROR(IF(Z56="",0,Z56),"0")+IFERROR(IF(Z57="",0,Z57),"0")</f>
        <v>0.27285999999999999</v>
      </c>
      <c r="AA58" s="570"/>
      <c r="AB58" s="570"/>
      <c r="AC58" s="570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71</v>
      </c>
      <c r="Q59" s="582"/>
      <c r="R59" s="582"/>
      <c r="S59" s="582"/>
      <c r="T59" s="582"/>
      <c r="U59" s="582"/>
      <c r="V59" s="583"/>
      <c r="W59" s="37" t="s">
        <v>69</v>
      </c>
      <c r="X59" s="569">
        <f>IFERROR(SUM(X52:X57),"0")</f>
        <v>134</v>
      </c>
      <c r="Y59" s="569">
        <f>IFERROR(SUM(Y52:Y57),"0")</f>
        <v>150.80000000000001</v>
      </c>
      <c r="Z59" s="37"/>
      <c r="AA59" s="570"/>
      <c r="AB59" s="570"/>
      <c r="AC59" s="570"/>
    </row>
    <row r="60" spans="1:68" ht="14.25" hidden="1" customHeight="1" x14ac:dyDescent="0.25">
      <c r="A60" s="579" t="s">
        <v>134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44</v>
      </c>
      <c r="Y61" s="56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45.772222222222219</v>
      </c>
      <c r="BN61" s="64">
        <f>IFERROR(Y61*I61/H61,"0")</f>
        <v>56.17499999999999</v>
      </c>
      <c r="BO61" s="64">
        <f>IFERROR(1/J61*(X61/H61),"0")</f>
        <v>6.3657407407407399E-2</v>
      </c>
      <c r="BP61" s="64">
        <f>IFERROR(1/J61*(Y61/H61),"0")</f>
        <v>7.8125E-2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71</v>
      </c>
      <c r="Q65" s="582"/>
      <c r="R65" s="582"/>
      <c r="S65" s="582"/>
      <c r="T65" s="582"/>
      <c r="U65" s="582"/>
      <c r="V65" s="583"/>
      <c r="W65" s="37" t="s">
        <v>72</v>
      </c>
      <c r="X65" s="569">
        <f>IFERROR(X61/H61,"0")+IFERROR(X62/H62,"0")+IFERROR(X63/H63,"0")+IFERROR(X64/H64,"0")</f>
        <v>4.0740740740740735</v>
      </c>
      <c r="Y65" s="569">
        <f>IFERROR(Y61/H61,"0")+IFERROR(Y62/H62,"0")+IFERROR(Y63/H63,"0")+IFERROR(Y64/H64,"0")</f>
        <v>5</v>
      </c>
      <c r="Z65" s="569">
        <f>IFERROR(IF(Z61="",0,Z61),"0")+IFERROR(IF(Z62="",0,Z62),"0")+IFERROR(IF(Z63="",0,Z63),"0")+IFERROR(IF(Z64="",0,Z64),"0")</f>
        <v>9.4899999999999998E-2</v>
      </c>
      <c r="AA65" s="570"/>
      <c r="AB65" s="570"/>
      <c r="AC65" s="570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71</v>
      </c>
      <c r="Q66" s="582"/>
      <c r="R66" s="582"/>
      <c r="S66" s="582"/>
      <c r="T66" s="582"/>
      <c r="U66" s="582"/>
      <c r="V66" s="583"/>
      <c r="W66" s="37" t="s">
        <v>69</v>
      </c>
      <c r="X66" s="569">
        <f>IFERROR(SUM(X61:X64),"0")</f>
        <v>44</v>
      </c>
      <c r="Y66" s="569">
        <f>IFERROR(SUM(Y61:Y64),"0")</f>
        <v>54</v>
      </c>
      <c r="Z66" s="37"/>
      <c r="AA66" s="570"/>
      <c r="AB66" s="570"/>
      <c r="AC66" s="570"/>
    </row>
    <row r="67" spans="1:68" ht="14.25" hidden="1" customHeight="1" x14ac:dyDescent="0.25">
      <c r="A67" s="579" t="s">
        <v>63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71</v>
      </c>
      <c r="Q71" s="582"/>
      <c r="R71" s="582"/>
      <c r="S71" s="582"/>
      <c r="T71" s="582"/>
      <c r="U71" s="582"/>
      <c r="V71" s="583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71</v>
      </c>
      <c r="Q72" s="582"/>
      <c r="R72" s="582"/>
      <c r="S72" s="582"/>
      <c r="T72" s="582"/>
      <c r="U72" s="582"/>
      <c r="V72" s="583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9" t="s">
        <v>73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71</v>
      </c>
      <c r="Q80" s="582"/>
      <c r="R80" s="582"/>
      <c r="S80" s="582"/>
      <c r="T80" s="582"/>
      <c r="U80" s="582"/>
      <c r="V80" s="583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71</v>
      </c>
      <c r="Q81" s="582"/>
      <c r="R81" s="582"/>
      <c r="S81" s="582"/>
      <c r="T81" s="582"/>
      <c r="U81" s="582"/>
      <c r="V81" s="583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9" t="s">
        <v>169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49</v>
      </c>
      <c r="Y83" s="568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51.732692307692304</v>
      </c>
      <c r="BN83" s="64">
        <f>IFERROR(Y83*I83/H83,"0")</f>
        <v>57.644999999999996</v>
      </c>
      <c r="BO83" s="64">
        <f>IFERROR(1/J83*(X83/H83),"0")</f>
        <v>9.815705128205128E-2</v>
      </c>
      <c r="BP83" s="64">
        <f>IFERROR(1/J83*(Y83/H83),"0")</f>
        <v>0.109375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71</v>
      </c>
      <c r="Q85" s="582"/>
      <c r="R85" s="582"/>
      <c r="S85" s="582"/>
      <c r="T85" s="582"/>
      <c r="U85" s="582"/>
      <c r="V85" s="583"/>
      <c r="W85" s="37" t="s">
        <v>72</v>
      </c>
      <c r="X85" s="569">
        <f>IFERROR(X83/H83,"0")+IFERROR(X84/H84,"0")</f>
        <v>6.2820512820512819</v>
      </c>
      <c r="Y85" s="569">
        <f>IFERROR(Y83/H83,"0")+IFERROR(Y84/H84,"0")</f>
        <v>7</v>
      </c>
      <c r="Z85" s="569">
        <f>IFERROR(IF(Z83="",0,Z83),"0")+IFERROR(IF(Z84="",0,Z84),"0")</f>
        <v>0.13286000000000001</v>
      </c>
      <c r="AA85" s="570"/>
      <c r="AB85" s="570"/>
      <c r="AC85" s="570"/>
    </row>
    <row r="86" spans="1:68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71</v>
      </c>
      <c r="Q86" s="582"/>
      <c r="R86" s="582"/>
      <c r="S86" s="582"/>
      <c r="T86" s="582"/>
      <c r="U86" s="582"/>
      <c r="V86" s="583"/>
      <c r="W86" s="37" t="s">
        <v>69</v>
      </c>
      <c r="X86" s="569">
        <f>IFERROR(SUM(X83:X84),"0")</f>
        <v>49</v>
      </c>
      <c r="Y86" s="569">
        <f>IFERROR(SUM(Y83:Y84),"0")</f>
        <v>54.6</v>
      </c>
      <c r="Z86" s="37"/>
      <c r="AA86" s="570"/>
      <c r="AB86" s="570"/>
      <c r="AC86" s="570"/>
    </row>
    <row r="87" spans="1:68" ht="16.5" hidden="1" customHeight="1" x14ac:dyDescent="0.25">
      <c r="A87" s="587" t="s">
        <v>176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102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925</v>
      </c>
      <c r="Y89" s="568">
        <f>IFERROR(IF(X89="",0,CEILING((X89/$H89),1)*$H89),"")</f>
        <v>928.80000000000007</v>
      </c>
      <c r="Z89" s="36">
        <f>IFERROR(IF(Y89=0,"",ROUNDUP(Y89/H89,0)*0.01898),"")</f>
        <v>1.63228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962.25694444444434</v>
      </c>
      <c r="BN89" s="64">
        <f>IFERROR(Y89*I89/H89,"0")</f>
        <v>966.21</v>
      </c>
      <c r="BO89" s="64">
        <f>IFERROR(1/J89*(X89/H89),"0")</f>
        <v>1.3382523148148147</v>
      </c>
      <c r="BP89" s="64">
        <f>IFERROR(1/J89*(Y89/H89),"0")</f>
        <v>1.34375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71</v>
      </c>
      <c r="Q92" s="582"/>
      <c r="R92" s="582"/>
      <c r="S92" s="582"/>
      <c r="T92" s="582"/>
      <c r="U92" s="582"/>
      <c r="V92" s="583"/>
      <c r="W92" s="37" t="s">
        <v>72</v>
      </c>
      <c r="X92" s="569">
        <f>IFERROR(X89/H89,"0")+IFERROR(X90/H90,"0")+IFERROR(X91/H91,"0")</f>
        <v>85.648148148148138</v>
      </c>
      <c r="Y92" s="569">
        <f>IFERROR(Y89/H89,"0")+IFERROR(Y90/H90,"0")+IFERROR(Y91/H91,"0")</f>
        <v>86</v>
      </c>
      <c r="Z92" s="569">
        <f>IFERROR(IF(Z89="",0,Z89),"0")+IFERROR(IF(Z90="",0,Z90),"0")+IFERROR(IF(Z91="",0,Z91),"0")</f>
        <v>1.63228</v>
      </c>
      <c r="AA92" s="570"/>
      <c r="AB92" s="570"/>
      <c r="AC92" s="570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71</v>
      </c>
      <c r="Q93" s="582"/>
      <c r="R93" s="582"/>
      <c r="S93" s="582"/>
      <c r="T93" s="582"/>
      <c r="U93" s="582"/>
      <c r="V93" s="583"/>
      <c r="W93" s="37" t="s">
        <v>69</v>
      </c>
      <c r="X93" s="569">
        <f>IFERROR(SUM(X89:X91),"0")</f>
        <v>925</v>
      </c>
      <c r="Y93" s="569">
        <f>IFERROR(SUM(Y89:Y91),"0")</f>
        <v>928.80000000000007</v>
      </c>
      <c r="Z93" s="37"/>
      <c r="AA93" s="570"/>
      <c r="AB93" s="570"/>
      <c r="AC93" s="570"/>
    </row>
    <row r="94" spans="1:68" ht="14.25" hidden="1" customHeight="1" x14ac:dyDescent="0.25">
      <c r="A94" s="579" t="s">
        <v>73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4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108</v>
      </c>
      <c r="Y95" s="568">
        <f t="shared" ref="Y95:Y100" si="16">IFERROR(IF(X95="",0,CEILING((X95/$H95),1)*$H95),"")</f>
        <v>113.39999999999999</v>
      </c>
      <c r="Z95" s="36">
        <f>IFERROR(IF(Y95=0,"",ROUNDUP(Y95/H95,0)*0.01898),"")</f>
        <v>0.26572000000000001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114.92</v>
      </c>
      <c r="BN95" s="64">
        <f t="shared" ref="BN95:BN100" si="18">IFERROR(Y95*I95/H95,"0")</f>
        <v>120.66599999999998</v>
      </c>
      <c r="BO95" s="64">
        <f t="shared" ref="BO95:BO100" si="19">IFERROR(1/J95*(X95/H95),"0")</f>
        <v>0.20833333333333334</v>
      </c>
      <c r="BP95" s="64">
        <f t="shared" ref="BP95:BP100" si="20">IFERROR(1/J95*(Y95/H95),"0")</f>
        <v>0.21875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183</v>
      </c>
      <c r="Y99" s="568">
        <f t="shared" si="16"/>
        <v>183.60000000000002</v>
      </c>
      <c r="Z99" s="36">
        <f>IFERROR(IF(Y99=0,"",ROUNDUP(Y99/H99,0)*0.00651),"")</f>
        <v>0.44268000000000002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200.07999999999998</v>
      </c>
      <c r="BN99" s="64">
        <f t="shared" si="18"/>
        <v>200.73599999999999</v>
      </c>
      <c r="BO99" s="64">
        <f t="shared" si="19"/>
        <v>0.37240537240537241</v>
      </c>
      <c r="BP99" s="64">
        <f t="shared" si="20"/>
        <v>0.37362637362637363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71</v>
      </c>
      <c r="Q101" s="582"/>
      <c r="R101" s="582"/>
      <c r="S101" s="582"/>
      <c r="T101" s="582"/>
      <c r="U101" s="582"/>
      <c r="V101" s="583"/>
      <c r="W101" s="37" t="s">
        <v>72</v>
      </c>
      <c r="X101" s="569">
        <f>IFERROR(X95/H95,"0")+IFERROR(X96/H96,"0")+IFERROR(X97/H97,"0")+IFERROR(X98/H98,"0")+IFERROR(X99/H99,"0")+IFERROR(X100/H100,"0")</f>
        <v>81.1111111111111</v>
      </c>
      <c r="Y101" s="569">
        <f>IFERROR(Y95/H95,"0")+IFERROR(Y96/H96,"0")+IFERROR(Y97/H97,"0")+IFERROR(Y98/H98,"0")+IFERROR(Y99/H99,"0")+IFERROR(Y100/H100,"0")</f>
        <v>82</v>
      </c>
      <c r="Z101" s="569">
        <f>IFERROR(IF(Z95="",0,Z95),"0")+IFERROR(IF(Z96="",0,Z96),"0")+IFERROR(IF(Z97="",0,Z97),"0")+IFERROR(IF(Z98="",0,Z98),"0")+IFERROR(IF(Z99="",0,Z99),"0")+IFERROR(IF(Z100="",0,Z100),"0")</f>
        <v>0.70840000000000003</v>
      </c>
      <c r="AA101" s="570"/>
      <c r="AB101" s="570"/>
      <c r="AC101" s="570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71</v>
      </c>
      <c r="Q102" s="582"/>
      <c r="R102" s="582"/>
      <c r="S102" s="582"/>
      <c r="T102" s="582"/>
      <c r="U102" s="582"/>
      <c r="V102" s="583"/>
      <c r="W102" s="37" t="s">
        <v>69</v>
      </c>
      <c r="X102" s="569">
        <f>IFERROR(SUM(X95:X100),"0")</f>
        <v>291</v>
      </c>
      <c r="Y102" s="569">
        <f>IFERROR(SUM(Y95:Y100),"0")</f>
        <v>297</v>
      </c>
      <c r="Z102" s="37"/>
      <c r="AA102" s="570"/>
      <c r="AB102" s="570"/>
      <c r="AC102" s="570"/>
    </row>
    <row r="103" spans="1:68" ht="16.5" hidden="1" customHeight="1" x14ac:dyDescent="0.25">
      <c r="A103" s="587" t="s">
        <v>199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102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677</v>
      </c>
      <c r="Y105" s="568">
        <f>IFERROR(IF(X105="",0,CEILING((X105/$H105),1)*$H105),"")</f>
        <v>680.40000000000009</v>
      </c>
      <c r="Z105" s="36">
        <f>IFERROR(IF(Y105=0,"",ROUNDUP(Y105/H105,0)*0.01898),"")</f>
        <v>1.19574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704.26805555555541</v>
      </c>
      <c r="BN105" s="64">
        <f>IFERROR(Y105*I105/H105,"0")</f>
        <v>707.80500000000006</v>
      </c>
      <c r="BO105" s="64">
        <f>IFERROR(1/J105*(X105/H105),"0")</f>
        <v>0.97945601851851849</v>
      </c>
      <c r="BP105" s="64">
        <f>IFERROR(1/J105*(Y105/H105),"0")</f>
        <v>0.98437500000000011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71</v>
      </c>
      <c r="Q109" s="582"/>
      <c r="R109" s="582"/>
      <c r="S109" s="582"/>
      <c r="T109" s="582"/>
      <c r="U109" s="582"/>
      <c r="V109" s="583"/>
      <c r="W109" s="37" t="s">
        <v>72</v>
      </c>
      <c r="X109" s="569">
        <f>IFERROR(X105/H105,"0")+IFERROR(X106/H106,"0")+IFERROR(X107/H107,"0")+IFERROR(X108/H108,"0")</f>
        <v>62.685185185185183</v>
      </c>
      <c r="Y109" s="569">
        <f>IFERROR(Y105/H105,"0")+IFERROR(Y106/H106,"0")+IFERROR(Y107/H107,"0")+IFERROR(Y108/H108,"0")</f>
        <v>63.000000000000007</v>
      </c>
      <c r="Z109" s="569">
        <f>IFERROR(IF(Z105="",0,Z105),"0")+IFERROR(IF(Z106="",0,Z106),"0")+IFERROR(IF(Z107="",0,Z107),"0")+IFERROR(IF(Z108="",0,Z108),"0")</f>
        <v>1.19574</v>
      </c>
      <c r="AA109" s="570"/>
      <c r="AB109" s="570"/>
      <c r="AC109" s="570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71</v>
      </c>
      <c r="Q110" s="582"/>
      <c r="R110" s="582"/>
      <c r="S110" s="582"/>
      <c r="T110" s="582"/>
      <c r="U110" s="582"/>
      <c r="V110" s="583"/>
      <c r="W110" s="37" t="s">
        <v>69</v>
      </c>
      <c r="X110" s="569">
        <f>IFERROR(SUM(X105:X108),"0")</f>
        <v>677</v>
      </c>
      <c r="Y110" s="569">
        <f>IFERROR(SUM(Y105:Y108),"0")</f>
        <v>680.40000000000009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134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152</v>
      </c>
      <c r="Y112" s="568">
        <f>IFERROR(IF(X112="",0,CEILING((X112/$H112),1)*$H112),"")</f>
        <v>162</v>
      </c>
      <c r="Z112" s="36">
        <f>IFERROR(IF(Y112=0,"",ROUNDUP(Y112/H112,0)*0.01898),"")</f>
        <v>0.28470000000000001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158.12222222222221</v>
      </c>
      <c r="BN112" s="64">
        <f>IFERROR(Y112*I112/H112,"0")</f>
        <v>168.52499999999998</v>
      </c>
      <c r="BO112" s="64">
        <f>IFERROR(1/J112*(X112/H112),"0")</f>
        <v>0.21990740740740738</v>
      </c>
      <c r="BP112" s="64">
        <f>IFERROR(1/J112*(Y112/H112),"0")</f>
        <v>0.23437499999999997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71</v>
      </c>
      <c r="Q115" s="582"/>
      <c r="R115" s="582"/>
      <c r="S115" s="582"/>
      <c r="T115" s="582"/>
      <c r="U115" s="582"/>
      <c r="V115" s="583"/>
      <c r="W115" s="37" t="s">
        <v>72</v>
      </c>
      <c r="X115" s="569">
        <f>IFERROR(X112/H112,"0")+IFERROR(X113/H113,"0")+IFERROR(X114/H114,"0")</f>
        <v>14.074074074074073</v>
      </c>
      <c r="Y115" s="569">
        <f>IFERROR(Y112/H112,"0")+IFERROR(Y113/H113,"0")+IFERROR(Y114/H114,"0")</f>
        <v>14.999999999999998</v>
      </c>
      <c r="Z115" s="569">
        <f>IFERROR(IF(Z112="",0,Z112),"0")+IFERROR(IF(Z113="",0,Z113),"0")+IFERROR(IF(Z114="",0,Z114),"0")</f>
        <v>0.28470000000000001</v>
      </c>
      <c r="AA115" s="570"/>
      <c r="AB115" s="570"/>
      <c r="AC115" s="570"/>
    </row>
    <row r="116" spans="1:68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71</v>
      </c>
      <c r="Q116" s="582"/>
      <c r="R116" s="582"/>
      <c r="S116" s="582"/>
      <c r="T116" s="582"/>
      <c r="U116" s="582"/>
      <c r="V116" s="583"/>
      <c r="W116" s="37" t="s">
        <v>69</v>
      </c>
      <c r="X116" s="569">
        <f>IFERROR(SUM(X112:X114),"0")</f>
        <v>152</v>
      </c>
      <c r="Y116" s="569">
        <f>IFERROR(SUM(Y112:Y114),"0")</f>
        <v>162</v>
      </c>
      <c r="Z116" s="37"/>
      <c r="AA116" s="570"/>
      <c r="AB116" s="570"/>
      <c r="AC116" s="570"/>
    </row>
    <row r="117" spans="1:68" ht="14.25" hidden="1" customHeight="1" x14ac:dyDescent="0.25">
      <c r="A117" s="579" t="s">
        <v>73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71</v>
      </c>
      <c r="Q122" s="582"/>
      <c r="R122" s="582"/>
      <c r="S122" s="582"/>
      <c r="T122" s="582"/>
      <c r="U122" s="582"/>
      <c r="V122" s="583"/>
      <c r="W122" s="37" t="s">
        <v>72</v>
      </c>
      <c r="X122" s="569">
        <f>IFERROR(X118/H118,"0")+IFERROR(X119/H119,"0")+IFERROR(X120/H120,"0")+IFERROR(X121/H121,"0")</f>
        <v>0</v>
      </c>
      <c r="Y122" s="569">
        <f>IFERROR(Y118/H118,"0")+IFERROR(Y119/H119,"0")+IFERROR(Y120/H120,"0")+IFERROR(Y121/H121,"0")</f>
        <v>0</v>
      </c>
      <c r="Z122" s="569">
        <f>IFERROR(IF(Z118="",0,Z118),"0")+IFERROR(IF(Z119="",0,Z119),"0")+IFERROR(IF(Z120="",0,Z120),"0")+IFERROR(IF(Z121="",0,Z121),"0")</f>
        <v>0</v>
      </c>
      <c r="AA122" s="570"/>
      <c r="AB122" s="570"/>
      <c r="AC122" s="570"/>
    </row>
    <row r="123" spans="1:68" hidden="1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71</v>
      </c>
      <c r="Q123" s="582"/>
      <c r="R123" s="582"/>
      <c r="S123" s="582"/>
      <c r="T123" s="582"/>
      <c r="U123" s="582"/>
      <c r="V123" s="583"/>
      <c r="W123" s="37" t="s">
        <v>69</v>
      </c>
      <c r="X123" s="569">
        <f>IFERROR(SUM(X118:X121),"0")</f>
        <v>0</v>
      </c>
      <c r="Y123" s="569">
        <f>IFERROR(SUM(Y118:Y121),"0")</f>
        <v>0</v>
      </c>
      <c r="Z123" s="37"/>
      <c r="AA123" s="570"/>
      <c r="AB123" s="570"/>
      <c r="AC123" s="570"/>
    </row>
    <row r="124" spans="1:68" ht="14.25" hidden="1" customHeight="1" x14ac:dyDescent="0.25">
      <c r="A124" s="579" t="s">
        <v>169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71</v>
      </c>
      <c r="Q127" s="582"/>
      <c r="R127" s="582"/>
      <c r="S127" s="582"/>
      <c r="T127" s="582"/>
      <c r="U127" s="582"/>
      <c r="V127" s="583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71</v>
      </c>
      <c r="Q128" s="582"/>
      <c r="R128" s="582"/>
      <c r="S128" s="582"/>
      <c r="T128" s="582"/>
      <c r="U128" s="582"/>
      <c r="V128" s="583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232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63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71</v>
      </c>
      <c r="Q133" s="582"/>
      <c r="R133" s="582"/>
      <c r="S133" s="582"/>
      <c r="T133" s="582"/>
      <c r="U133" s="582"/>
      <c r="V133" s="583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71</v>
      </c>
      <c r="Q134" s="582"/>
      <c r="R134" s="582"/>
      <c r="S134" s="582"/>
      <c r="T134" s="582"/>
      <c r="U134" s="582"/>
      <c r="V134" s="583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9" t="s">
        <v>73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71</v>
      </c>
      <c r="Q138" s="582"/>
      <c r="R138" s="582"/>
      <c r="S138" s="582"/>
      <c r="T138" s="582"/>
      <c r="U138" s="582"/>
      <c r="V138" s="583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71</v>
      </c>
      <c r="Q139" s="582"/>
      <c r="R139" s="582"/>
      <c r="S139" s="582"/>
      <c r="T139" s="582"/>
      <c r="U139" s="582"/>
      <c r="V139" s="583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7" t="s">
        <v>100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102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71</v>
      </c>
      <c r="Q143" s="582"/>
      <c r="R143" s="582"/>
      <c r="S143" s="582"/>
      <c r="T143" s="582"/>
      <c r="U143" s="582"/>
      <c r="V143" s="583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71</v>
      </c>
      <c r="Q144" s="582"/>
      <c r="R144" s="582"/>
      <c r="S144" s="582"/>
      <c r="T144" s="582"/>
      <c r="U144" s="582"/>
      <c r="V144" s="583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63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71</v>
      </c>
      <c r="Q149" s="582"/>
      <c r="R149" s="582"/>
      <c r="S149" s="582"/>
      <c r="T149" s="582"/>
      <c r="U149" s="582"/>
      <c r="V149" s="583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71</v>
      </c>
      <c r="Q150" s="582"/>
      <c r="R150" s="582"/>
      <c r="S150" s="582"/>
      <c r="T150" s="582"/>
      <c r="U150" s="582"/>
      <c r="V150" s="583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253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254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134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69</v>
      </c>
      <c r="X154" s="567">
        <v>2</v>
      </c>
      <c r="Y154" s="568">
        <f>IFERROR(IF(X154="",0,CEILING((X154/$H154),1)*$H154),"")</f>
        <v>3.96</v>
      </c>
      <c r="Z154" s="36">
        <f>IFERROR(IF(Y154=0,"",ROUNDUP(Y154/H154,0)*0.00502),"")</f>
        <v>1.004E-2</v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2.1010101010101012</v>
      </c>
      <c r="BN154" s="64">
        <f>IFERROR(Y154*I154/H154,"0")</f>
        <v>4.16</v>
      </c>
      <c r="BO154" s="64">
        <f>IFERROR(1/J154*(X154/H154),"0")</f>
        <v>4.3166709833376508E-3</v>
      </c>
      <c r="BP154" s="64">
        <f>IFERROR(1/J154*(Y154/H154),"0")</f>
        <v>8.5470085470085479E-3</v>
      </c>
    </row>
    <row r="155" spans="1:68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71</v>
      </c>
      <c r="Q155" s="582"/>
      <c r="R155" s="582"/>
      <c r="S155" s="582"/>
      <c r="T155" s="582"/>
      <c r="U155" s="582"/>
      <c r="V155" s="583"/>
      <c r="W155" s="37" t="s">
        <v>72</v>
      </c>
      <c r="X155" s="569">
        <f>IFERROR(X154/H154,"0")</f>
        <v>1.0101010101010102</v>
      </c>
      <c r="Y155" s="569">
        <f>IFERROR(Y154/H154,"0")</f>
        <v>2</v>
      </c>
      <c r="Z155" s="569">
        <f>IFERROR(IF(Z154="",0,Z154),"0")</f>
        <v>1.004E-2</v>
      </c>
      <c r="AA155" s="570"/>
      <c r="AB155" s="570"/>
      <c r="AC155" s="570"/>
    </row>
    <row r="156" spans="1:68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71</v>
      </c>
      <c r="Q156" s="582"/>
      <c r="R156" s="582"/>
      <c r="S156" s="582"/>
      <c r="T156" s="582"/>
      <c r="U156" s="582"/>
      <c r="V156" s="583"/>
      <c r="W156" s="37" t="s">
        <v>69</v>
      </c>
      <c r="X156" s="569">
        <f>IFERROR(SUM(X154:X154),"0")</f>
        <v>2</v>
      </c>
      <c r="Y156" s="569">
        <f>IFERROR(SUM(Y154:Y154),"0")</f>
        <v>3.96</v>
      </c>
      <c r="Z156" s="37"/>
      <c r="AA156" s="570"/>
      <c r="AB156" s="570"/>
      <c r="AC156" s="570"/>
    </row>
    <row r="157" spans="1:68" ht="14.25" hidden="1" customHeight="1" x14ac:dyDescent="0.25">
      <c r="A157" s="579" t="s">
        <v>63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69</v>
      </c>
      <c r="X158" s="567">
        <v>71</v>
      </c>
      <c r="Y158" s="568">
        <f t="shared" ref="Y158:Y166" si="21">IFERROR(IF(X158="",0,CEILING((X158/$H158),1)*$H158),"")</f>
        <v>71.400000000000006</v>
      </c>
      <c r="Z158" s="36">
        <f>IFERROR(IF(Y158=0,"",ROUNDUP(Y158/H158,0)*0.00902),"")</f>
        <v>0.15334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75.564285714285717</v>
      </c>
      <c r="BN158" s="64">
        <f t="shared" ref="BN158:BN166" si="23">IFERROR(Y158*I158/H158,"0")</f>
        <v>75.989999999999995</v>
      </c>
      <c r="BO158" s="64">
        <f t="shared" ref="BO158:BO166" si="24">IFERROR(1/J158*(X158/H158),"0")</f>
        <v>0.12806637806637808</v>
      </c>
      <c r="BP158" s="64">
        <f t="shared" ref="BP158:BP166" si="25">IFERROR(1/J158*(Y158/H158),"0")</f>
        <v>0.12878787878787878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69</v>
      </c>
      <c r="X160" s="567">
        <v>148</v>
      </c>
      <c r="Y160" s="568">
        <f t="shared" si="21"/>
        <v>151.20000000000002</v>
      </c>
      <c r="Z160" s="36">
        <f>IFERROR(IF(Y160=0,"",ROUNDUP(Y160/H160,0)*0.00902),"")</f>
        <v>0.32472000000000001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155.4</v>
      </c>
      <c r="BN160" s="64">
        <f t="shared" si="23"/>
        <v>158.76000000000002</v>
      </c>
      <c r="BO160" s="64">
        <f t="shared" si="24"/>
        <v>0.26695526695526695</v>
      </c>
      <c r="BP160" s="64">
        <f t="shared" si="25"/>
        <v>0.27272727272727271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69</v>
      </c>
      <c r="X161" s="567">
        <v>14</v>
      </c>
      <c r="Y161" s="568">
        <f t="shared" si="21"/>
        <v>14.700000000000001</v>
      </c>
      <c r="Z161" s="36">
        <f>IFERROR(IF(Y161=0,"",ROUNDUP(Y161/H161,0)*0.00502),"")</f>
        <v>3.5140000000000005E-2</v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14.866666666666665</v>
      </c>
      <c r="BN161" s="64">
        <f t="shared" si="23"/>
        <v>15.61</v>
      </c>
      <c r="BO161" s="64">
        <f t="shared" si="24"/>
        <v>2.8490028490028491E-2</v>
      </c>
      <c r="BP161" s="64">
        <f t="shared" si="25"/>
        <v>2.9914529914529919E-2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3</v>
      </c>
      <c r="Y163" s="568">
        <f t="shared" si="21"/>
        <v>3.6</v>
      </c>
      <c r="Z163" s="36">
        <f>IFERROR(IF(Y163=0,"",ROUNDUP(Y163/H163,0)*0.00502),"")</f>
        <v>1.004E-2</v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3.2166666666666668</v>
      </c>
      <c r="BN163" s="64">
        <f t="shared" si="23"/>
        <v>3.8599999999999994</v>
      </c>
      <c r="BO163" s="64">
        <f t="shared" si="24"/>
        <v>7.1225071225071226E-3</v>
      </c>
      <c r="BP163" s="64">
        <f t="shared" si="25"/>
        <v>8.5470085470085479E-3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55</v>
      </c>
      <c r="Y164" s="568">
        <f t="shared" si="21"/>
        <v>56.7</v>
      </c>
      <c r="Z164" s="36">
        <f>IFERROR(IF(Y164=0,"",ROUNDUP(Y164/H164,0)*0.00502),"")</f>
        <v>0.13553999999999999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57.61904761904762</v>
      </c>
      <c r="BN164" s="64">
        <f t="shared" si="23"/>
        <v>59.400000000000006</v>
      </c>
      <c r="BO164" s="64">
        <f t="shared" si="24"/>
        <v>0.11192511192511194</v>
      </c>
      <c r="BP164" s="64">
        <f t="shared" si="25"/>
        <v>0.11538461538461539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71</v>
      </c>
      <c r="Q167" s="582"/>
      <c r="R167" s="582"/>
      <c r="S167" s="582"/>
      <c r="T167" s="582"/>
      <c r="U167" s="582"/>
      <c r="V167" s="583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86.666666666666657</v>
      </c>
      <c r="Y167" s="569">
        <f>IFERROR(Y158/H158,"0")+IFERROR(Y159/H159,"0")+IFERROR(Y160/H160,"0")+IFERROR(Y161/H161,"0")+IFERROR(Y162/H162,"0")+IFERROR(Y163/H163,"0")+IFERROR(Y164/H164,"0")+IFERROR(Y165/H165,"0")+IFERROR(Y166/H166,"0")</f>
        <v>89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0.65878000000000014</v>
      </c>
      <c r="AA167" s="570"/>
      <c r="AB167" s="570"/>
      <c r="AC167" s="570"/>
    </row>
    <row r="168" spans="1:68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71</v>
      </c>
      <c r="Q168" s="582"/>
      <c r="R168" s="582"/>
      <c r="S168" s="582"/>
      <c r="T168" s="582"/>
      <c r="U168" s="582"/>
      <c r="V168" s="583"/>
      <c r="W168" s="37" t="s">
        <v>69</v>
      </c>
      <c r="X168" s="569">
        <f>IFERROR(SUM(X158:X166),"0")</f>
        <v>291</v>
      </c>
      <c r="Y168" s="569">
        <f>IFERROR(SUM(Y158:Y166),"0")</f>
        <v>297.60000000000002</v>
      </c>
      <c r="Z168" s="37"/>
      <c r="AA168" s="570"/>
      <c r="AB168" s="570"/>
      <c r="AC168" s="570"/>
    </row>
    <row r="169" spans="1:68" ht="14.25" hidden="1" customHeight="1" x14ac:dyDescent="0.25">
      <c r="A169" s="579" t="s">
        <v>94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71</v>
      </c>
      <c r="Q173" s="582"/>
      <c r="R173" s="582"/>
      <c r="S173" s="582"/>
      <c r="T173" s="582"/>
      <c r="U173" s="582"/>
      <c r="V173" s="583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71</v>
      </c>
      <c r="Q174" s="582"/>
      <c r="R174" s="582"/>
      <c r="S174" s="582"/>
      <c r="T174" s="582"/>
      <c r="U174" s="582"/>
      <c r="V174" s="583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291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71</v>
      </c>
      <c r="Q177" s="582"/>
      <c r="R177" s="582"/>
      <c r="S177" s="582"/>
      <c r="T177" s="582"/>
      <c r="U177" s="582"/>
      <c r="V177" s="583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71</v>
      </c>
      <c r="Q178" s="582"/>
      <c r="R178" s="582"/>
      <c r="S178" s="582"/>
      <c r="T178" s="582"/>
      <c r="U178" s="582"/>
      <c r="V178" s="583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7" t="s">
        <v>294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102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71</v>
      </c>
      <c r="Q183" s="582"/>
      <c r="R183" s="582"/>
      <c r="S183" s="582"/>
      <c r="T183" s="582"/>
      <c r="U183" s="582"/>
      <c r="V183" s="583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71</v>
      </c>
      <c r="Q184" s="582"/>
      <c r="R184" s="582"/>
      <c r="S184" s="582"/>
      <c r="T184" s="582"/>
      <c r="U184" s="582"/>
      <c r="V184" s="583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134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71</v>
      </c>
      <c r="Q188" s="582"/>
      <c r="R188" s="582"/>
      <c r="S188" s="582"/>
      <c r="T188" s="582"/>
      <c r="U188" s="582"/>
      <c r="V188" s="583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71</v>
      </c>
      <c r="Q189" s="582"/>
      <c r="R189" s="582"/>
      <c r="S189" s="582"/>
      <c r="T189" s="582"/>
      <c r="U189" s="582"/>
      <c r="V189" s="583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63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152</v>
      </c>
      <c r="Y191" s="568">
        <f t="shared" ref="Y191:Y198" si="26">IFERROR(IF(X191="",0,CEILING((X191/$H191),1)*$H191),"")</f>
        <v>156.60000000000002</v>
      </c>
      <c r="Z191" s="36">
        <f>IFERROR(IF(Y191=0,"",ROUNDUP(Y191/H191,0)*0.00902),"")</f>
        <v>0.26158000000000003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157.9111111111111</v>
      </c>
      <c r="BN191" s="64">
        <f t="shared" ref="BN191:BN198" si="28">IFERROR(Y191*I191/H191,"0")</f>
        <v>162.69000000000003</v>
      </c>
      <c r="BO191" s="64">
        <f t="shared" ref="BO191:BO198" si="29">IFERROR(1/J191*(X191/H191),"0")</f>
        <v>0.21324354657687988</v>
      </c>
      <c r="BP191" s="64">
        <f t="shared" ref="BP191:BP198" si="30">IFERROR(1/J191*(Y191/H191),"0")</f>
        <v>0.21969696969696972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20</v>
      </c>
      <c r="Y192" s="568">
        <f t="shared" si="26"/>
        <v>21.6</v>
      </c>
      <c r="Z192" s="36">
        <f>IFERROR(IF(Y192=0,"",ROUNDUP(Y192/H192,0)*0.00902),"")</f>
        <v>3.6080000000000001E-2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20.777777777777779</v>
      </c>
      <c r="BN192" s="64">
        <f t="shared" si="28"/>
        <v>22.44</v>
      </c>
      <c r="BO192" s="64">
        <f t="shared" si="29"/>
        <v>2.8058361391694722E-2</v>
      </c>
      <c r="BP192" s="64">
        <f t="shared" si="30"/>
        <v>3.0303030303030304E-2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69</v>
      </c>
      <c r="X194" s="567">
        <v>128</v>
      </c>
      <c r="Y194" s="568">
        <f t="shared" si="26"/>
        <v>129.60000000000002</v>
      </c>
      <c r="Z194" s="36">
        <f>IFERROR(IF(Y194=0,"",ROUNDUP(Y194/H194,0)*0.00902),"")</f>
        <v>0.21648000000000001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132.97777777777779</v>
      </c>
      <c r="BN194" s="64">
        <f t="shared" si="28"/>
        <v>134.64000000000001</v>
      </c>
      <c r="BO194" s="64">
        <f t="shared" si="29"/>
        <v>0.17957351290684623</v>
      </c>
      <c r="BP194" s="64">
        <f t="shared" si="30"/>
        <v>0.18181818181818185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69</v>
      </c>
      <c r="X195" s="567">
        <v>13</v>
      </c>
      <c r="Y195" s="568">
        <f t="shared" si="26"/>
        <v>14.4</v>
      </c>
      <c r="Z195" s="36">
        <f>IFERROR(IF(Y195=0,"",ROUNDUP(Y195/H195,0)*0.00502),"")</f>
        <v>4.0160000000000001E-2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13.938888888888888</v>
      </c>
      <c r="BN195" s="64">
        <f t="shared" si="28"/>
        <v>15.439999999999998</v>
      </c>
      <c r="BO195" s="64">
        <f t="shared" si="29"/>
        <v>3.0864197530864203E-2</v>
      </c>
      <c r="BP195" s="64">
        <f t="shared" si="30"/>
        <v>3.4188034188034191E-2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2</v>
      </c>
      <c r="Y196" s="568">
        <f t="shared" si="26"/>
        <v>3.6</v>
      </c>
      <c r="Z196" s="36">
        <f>IFERROR(IF(Y196=0,"",ROUNDUP(Y196/H196,0)*0.00502),"")</f>
        <v>1.004E-2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2.1111111111111112</v>
      </c>
      <c r="BN196" s="64">
        <f t="shared" si="28"/>
        <v>3.8</v>
      </c>
      <c r="BO196" s="64">
        <f t="shared" si="29"/>
        <v>4.7483380816714157E-3</v>
      </c>
      <c r="BP196" s="64">
        <f t="shared" si="30"/>
        <v>8.5470085470085479E-3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323</v>
      </c>
      <c r="B198" s="54" t="s">
        <v>324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71</v>
      </c>
      <c r="Q199" s="582"/>
      <c r="R199" s="582"/>
      <c r="S199" s="582"/>
      <c r="T199" s="582"/>
      <c r="U199" s="582"/>
      <c r="V199" s="583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63.888888888888886</v>
      </c>
      <c r="Y199" s="569">
        <f>IFERROR(Y191/H191,"0")+IFERROR(Y192/H192,"0")+IFERROR(Y193/H193,"0")+IFERROR(Y194/H194,"0")+IFERROR(Y195/H195,"0")+IFERROR(Y196/H196,"0")+IFERROR(Y197/H197,"0")+IFERROR(Y198/H198,"0")</f>
        <v>67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0.56434000000000006</v>
      </c>
      <c r="AA199" s="570"/>
      <c r="AB199" s="570"/>
      <c r="AC199" s="570"/>
    </row>
    <row r="200" spans="1:68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71</v>
      </c>
      <c r="Q200" s="582"/>
      <c r="R200" s="582"/>
      <c r="S200" s="582"/>
      <c r="T200" s="582"/>
      <c r="U200" s="582"/>
      <c r="V200" s="583"/>
      <c r="W200" s="37" t="s">
        <v>69</v>
      </c>
      <c r="X200" s="569">
        <f>IFERROR(SUM(X191:X198),"0")</f>
        <v>315</v>
      </c>
      <c r="Y200" s="569">
        <f>IFERROR(SUM(Y191:Y198),"0")</f>
        <v>325.80000000000007</v>
      </c>
      <c r="Z200" s="37"/>
      <c r="AA200" s="570"/>
      <c r="AB200" s="570"/>
      <c r="AC200" s="570"/>
    </row>
    <row r="201" spans="1:68" ht="14.25" hidden="1" customHeight="1" x14ac:dyDescent="0.25">
      <c r="A201" s="579" t="s">
        <v>73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69</v>
      </c>
      <c r="X204" s="567">
        <v>156</v>
      </c>
      <c r="Y204" s="568">
        <f t="shared" si="31"/>
        <v>156.6</v>
      </c>
      <c r="Z204" s="36">
        <f>IFERROR(IF(Y204=0,"",ROUNDUP(Y204/H204,0)*0.01898),"")</f>
        <v>0.34164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165.30620689655174</v>
      </c>
      <c r="BN204" s="64">
        <f t="shared" si="33"/>
        <v>165.94200000000001</v>
      </c>
      <c r="BO204" s="64">
        <f t="shared" si="34"/>
        <v>0.28017241379310348</v>
      </c>
      <c r="BP204" s="64">
        <f t="shared" si="35"/>
        <v>0.28125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69</v>
      </c>
      <c r="X205" s="567">
        <v>335</v>
      </c>
      <c r="Y205" s="568">
        <f t="shared" si="31"/>
        <v>336</v>
      </c>
      <c r="Z205" s="36">
        <f t="shared" ref="Z205:Z210" si="36">IFERROR(IF(Y205=0,"",ROUNDUP(Y205/H205,0)*0.00651),"")</f>
        <v>0.91139999999999999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372.6875</v>
      </c>
      <c r="BN205" s="64">
        <f t="shared" si="33"/>
        <v>373.8</v>
      </c>
      <c r="BO205" s="64">
        <f t="shared" si="34"/>
        <v>0.7669413919413921</v>
      </c>
      <c r="BP205" s="64">
        <f t="shared" si="35"/>
        <v>0.76923076923076927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104</v>
      </c>
      <c r="Y207" s="568">
        <f t="shared" si="31"/>
        <v>105.6</v>
      </c>
      <c r="Z207" s="36">
        <f t="shared" si="36"/>
        <v>0.28644000000000003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114.92</v>
      </c>
      <c r="BN207" s="64">
        <f t="shared" si="33"/>
        <v>116.688</v>
      </c>
      <c r="BO207" s="64">
        <f t="shared" si="34"/>
        <v>0.23809523809523814</v>
      </c>
      <c r="BP207" s="64">
        <f t="shared" si="35"/>
        <v>0.24175824175824179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191</v>
      </c>
      <c r="Y208" s="568">
        <f t="shared" si="31"/>
        <v>192</v>
      </c>
      <c r="Z208" s="36">
        <f t="shared" si="36"/>
        <v>0.52080000000000004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211.05500000000004</v>
      </c>
      <c r="BN208" s="64">
        <f t="shared" si="33"/>
        <v>212.16000000000003</v>
      </c>
      <c r="BO208" s="64">
        <f t="shared" si="34"/>
        <v>0.43727106227106238</v>
      </c>
      <c r="BP208" s="64">
        <f t="shared" si="35"/>
        <v>0.43956043956043961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50</v>
      </c>
      <c r="Y209" s="568">
        <f t="shared" si="31"/>
        <v>50.4</v>
      </c>
      <c r="Z209" s="36">
        <f t="shared" si="36"/>
        <v>0.13671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55.25</v>
      </c>
      <c r="BN209" s="64">
        <f t="shared" si="33"/>
        <v>55.692</v>
      </c>
      <c r="BO209" s="64">
        <f t="shared" si="34"/>
        <v>0.11446886446886449</v>
      </c>
      <c r="BP209" s="64">
        <f t="shared" si="35"/>
        <v>0.11538461538461539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280</v>
      </c>
      <c r="Y210" s="568">
        <f t="shared" si="31"/>
        <v>280.8</v>
      </c>
      <c r="Z210" s="36">
        <f t="shared" si="36"/>
        <v>0.76167000000000007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310.10000000000002</v>
      </c>
      <c r="BN210" s="64">
        <f t="shared" si="33"/>
        <v>310.98599999999999</v>
      </c>
      <c r="BO210" s="64">
        <f t="shared" si="34"/>
        <v>0.64102564102564108</v>
      </c>
      <c r="BP210" s="64">
        <f t="shared" si="35"/>
        <v>0.64285714285714302</v>
      </c>
    </row>
    <row r="211" spans="1:68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71</v>
      </c>
      <c r="Q211" s="582"/>
      <c r="R211" s="582"/>
      <c r="S211" s="582"/>
      <c r="T211" s="582"/>
      <c r="U211" s="582"/>
      <c r="V211" s="583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417.93103448275866</v>
      </c>
      <c r="Y211" s="569">
        <f>IFERROR(Y202/H202,"0")+IFERROR(Y203/H203,"0")+IFERROR(Y204/H204,"0")+IFERROR(Y205/H205,"0")+IFERROR(Y206/H206,"0")+IFERROR(Y207/H207,"0")+IFERROR(Y208/H208,"0")+IFERROR(Y209/H209,"0")+IFERROR(Y210/H210,"0")</f>
        <v>420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2.9586600000000001</v>
      </c>
      <c r="AA211" s="570"/>
      <c r="AB211" s="570"/>
      <c r="AC211" s="570"/>
    </row>
    <row r="212" spans="1:68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71</v>
      </c>
      <c r="Q212" s="582"/>
      <c r="R212" s="582"/>
      <c r="S212" s="582"/>
      <c r="T212" s="582"/>
      <c r="U212" s="582"/>
      <c r="V212" s="583"/>
      <c r="W212" s="37" t="s">
        <v>69</v>
      </c>
      <c r="X212" s="569">
        <f>IFERROR(SUM(X202:X210),"0")</f>
        <v>1116</v>
      </c>
      <c r="Y212" s="569">
        <f>IFERROR(SUM(Y202:Y210),"0")</f>
        <v>1121.4000000000001</v>
      </c>
      <c r="Z212" s="37"/>
      <c r="AA212" s="570"/>
      <c r="AB212" s="570"/>
      <c r="AC212" s="570"/>
    </row>
    <row r="213" spans="1:68" ht="14.25" hidden="1" customHeight="1" x14ac:dyDescent="0.25">
      <c r="A213" s="579" t="s">
        <v>169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13</v>
      </c>
      <c r="Y214" s="568">
        <f>IFERROR(IF(X214="",0,CEILING((X214/$H214),1)*$H214),"")</f>
        <v>14.399999999999999</v>
      </c>
      <c r="Z214" s="36">
        <f>IFERROR(IF(Y214=0,"",ROUNDUP(Y214/H214,0)*0.00651),"")</f>
        <v>3.9059999999999997E-2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14.365</v>
      </c>
      <c r="BN214" s="64">
        <f>IFERROR(Y214*I214/H214,"0")</f>
        <v>15.912000000000001</v>
      </c>
      <c r="BO214" s="64">
        <f>IFERROR(1/J214*(X214/H214),"0")</f>
        <v>2.9761904761904767E-2</v>
      </c>
      <c r="BP214" s="64">
        <f>IFERROR(1/J214*(Y214/H214),"0")</f>
        <v>3.2967032967032968E-2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32</v>
      </c>
      <c r="Y215" s="568">
        <f>IFERROR(IF(X215="",0,CEILING((X215/$H215),1)*$H215),"")</f>
        <v>33.6</v>
      </c>
      <c r="Z215" s="36">
        <f>IFERROR(IF(Y215=0,"",ROUNDUP(Y215/H215,0)*0.00651),"")</f>
        <v>9.1139999999999999E-2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35.360000000000007</v>
      </c>
      <c r="BN215" s="64">
        <f>IFERROR(Y215*I215/H215,"0")</f>
        <v>37.128000000000007</v>
      </c>
      <c r="BO215" s="64">
        <f>IFERROR(1/J215*(X215/H215),"0")</f>
        <v>7.3260073260073263E-2</v>
      </c>
      <c r="BP215" s="64">
        <f>IFERROR(1/J215*(Y215/H215),"0")</f>
        <v>7.6923076923076941E-2</v>
      </c>
    </row>
    <row r="216" spans="1:68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71</v>
      </c>
      <c r="Q216" s="582"/>
      <c r="R216" s="582"/>
      <c r="S216" s="582"/>
      <c r="T216" s="582"/>
      <c r="U216" s="582"/>
      <c r="V216" s="583"/>
      <c r="W216" s="37" t="s">
        <v>72</v>
      </c>
      <c r="X216" s="569">
        <f>IFERROR(X214/H214,"0")+IFERROR(X215/H215,"0")</f>
        <v>18.75</v>
      </c>
      <c r="Y216" s="569">
        <f>IFERROR(Y214/H214,"0")+IFERROR(Y215/H215,"0")</f>
        <v>20</v>
      </c>
      <c r="Z216" s="569">
        <f>IFERROR(IF(Z214="",0,Z214),"0")+IFERROR(IF(Z215="",0,Z215),"0")</f>
        <v>0.13019999999999998</v>
      </c>
      <c r="AA216" s="570"/>
      <c r="AB216" s="570"/>
      <c r="AC216" s="570"/>
    </row>
    <row r="217" spans="1:68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71</v>
      </c>
      <c r="Q217" s="582"/>
      <c r="R217" s="582"/>
      <c r="S217" s="582"/>
      <c r="T217" s="582"/>
      <c r="U217" s="582"/>
      <c r="V217" s="583"/>
      <c r="W217" s="37" t="s">
        <v>69</v>
      </c>
      <c r="X217" s="569">
        <f>IFERROR(SUM(X214:X215),"0")</f>
        <v>45</v>
      </c>
      <c r="Y217" s="569">
        <f>IFERROR(SUM(Y214:Y215),"0")</f>
        <v>48</v>
      </c>
      <c r="Z217" s="37"/>
      <c r="AA217" s="570"/>
      <c r="AB217" s="570"/>
      <c r="AC217" s="570"/>
    </row>
    <row r="218" spans="1:68" ht="16.5" hidden="1" customHeight="1" x14ac:dyDescent="0.25">
      <c r="A218" s="587" t="s">
        <v>355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102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71</v>
      </c>
      <c r="Q227" s="582"/>
      <c r="R227" s="582"/>
      <c r="S227" s="582"/>
      <c r="T227" s="582"/>
      <c r="U227" s="582"/>
      <c r="V227" s="583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71</v>
      </c>
      <c r="Q228" s="582"/>
      <c r="R228" s="582"/>
      <c r="S228" s="582"/>
      <c r="T228" s="582"/>
      <c r="U228" s="582"/>
      <c r="V228" s="583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134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71</v>
      </c>
      <c r="Q232" s="582"/>
      <c r="R232" s="582"/>
      <c r="S232" s="582"/>
      <c r="T232" s="582"/>
      <c r="U232" s="582"/>
      <c r="V232" s="583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71</v>
      </c>
      <c r="Q233" s="582"/>
      <c r="R233" s="582"/>
      <c r="S233" s="582"/>
      <c r="T233" s="582"/>
      <c r="U233" s="582"/>
      <c r="V233" s="583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378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828" t="s">
        <v>381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1</v>
      </c>
      <c r="Y235" s="568">
        <f>IFERROR(IF(X235="",0,CEILING((X235/$H235),1)*$H235),"")</f>
        <v>1.8</v>
      </c>
      <c r="Z235" s="36">
        <f>IFERROR(IF(Y235=0,"",ROUNDUP(Y235/H235,0)*0.0059),"")</f>
        <v>5.8999999999999999E-3</v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1.0972222222222223</v>
      </c>
      <c r="BN235" s="64">
        <f>IFERROR(Y235*I235/H235,"0")</f>
        <v>1.9750000000000001</v>
      </c>
      <c r="BO235" s="64">
        <f>IFERROR(1/J235*(X235/H235),"0")</f>
        <v>2.5720164609053498E-3</v>
      </c>
      <c r="BP235" s="64">
        <f>IFERROR(1/J235*(Y235/H235),"0")</f>
        <v>4.6296296296296294E-3</v>
      </c>
    </row>
    <row r="236" spans="1:68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71</v>
      </c>
      <c r="Q236" s="582"/>
      <c r="R236" s="582"/>
      <c r="S236" s="582"/>
      <c r="T236" s="582"/>
      <c r="U236" s="582"/>
      <c r="V236" s="583"/>
      <c r="W236" s="37" t="s">
        <v>72</v>
      </c>
      <c r="X236" s="569">
        <f>IFERROR(X235/H235,"0")</f>
        <v>0.55555555555555558</v>
      </c>
      <c r="Y236" s="569">
        <f>IFERROR(Y235/H235,"0")</f>
        <v>1</v>
      </c>
      <c r="Z236" s="569">
        <f>IFERROR(IF(Z235="",0,Z235),"0")</f>
        <v>5.8999999999999999E-3</v>
      </c>
      <c r="AA236" s="570"/>
      <c r="AB236" s="570"/>
      <c r="AC236" s="570"/>
    </row>
    <row r="237" spans="1:68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71</v>
      </c>
      <c r="Q237" s="582"/>
      <c r="R237" s="582"/>
      <c r="S237" s="582"/>
      <c r="T237" s="582"/>
      <c r="U237" s="582"/>
      <c r="V237" s="583"/>
      <c r="W237" s="37" t="s">
        <v>69</v>
      </c>
      <c r="X237" s="569">
        <f>IFERROR(SUM(X235:X235),"0")</f>
        <v>1</v>
      </c>
      <c r="Y237" s="569">
        <f>IFERROR(SUM(Y235:Y235),"0")</f>
        <v>1.8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383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70" t="s">
        <v>389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387</v>
      </c>
      <c r="B241" s="54" t="s">
        <v>390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391</v>
      </c>
      <c r="B242" s="54" t="s">
        <v>392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71</v>
      </c>
      <c r="Q245" s="582"/>
      <c r="R245" s="582"/>
      <c r="S245" s="582"/>
      <c r="T245" s="582"/>
      <c r="U245" s="582"/>
      <c r="V245" s="583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71</v>
      </c>
      <c r="Q246" s="582"/>
      <c r="R246" s="582"/>
      <c r="S246" s="582"/>
      <c r="T246" s="582"/>
      <c r="U246" s="582"/>
      <c r="V246" s="583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397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102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398</v>
      </c>
      <c r="B249" s="54" t="s">
        <v>399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401</v>
      </c>
      <c r="B250" s="54" t="s">
        <v>402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71</v>
      </c>
      <c r="Q254" s="582"/>
      <c r="R254" s="582"/>
      <c r="S254" s="582"/>
      <c r="T254" s="582"/>
      <c r="U254" s="582"/>
      <c r="V254" s="583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71</v>
      </c>
      <c r="Q255" s="582"/>
      <c r="R255" s="582"/>
      <c r="S255" s="582"/>
      <c r="T255" s="582"/>
      <c r="U255" s="582"/>
      <c r="V255" s="583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413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102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414</v>
      </c>
      <c r="B258" s="54" t="s">
        <v>415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416</v>
      </c>
      <c r="B259" s="54" t="s">
        <v>417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422</v>
      </c>
      <c r="B261" s="54" t="s">
        <v>423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78" t="s">
        <v>424</v>
      </c>
      <c r="Q261" s="574"/>
      <c r="R261" s="574"/>
      <c r="S261" s="574"/>
      <c r="T261" s="575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71</v>
      </c>
      <c r="Q262" s="582"/>
      <c r="R262" s="582"/>
      <c r="S262" s="582"/>
      <c r="T262" s="582"/>
      <c r="U262" s="582"/>
      <c r="V262" s="583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71</v>
      </c>
      <c r="Q263" s="582"/>
      <c r="R263" s="582"/>
      <c r="S263" s="582"/>
      <c r="T263" s="582"/>
      <c r="U263" s="582"/>
      <c r="V263" s="583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426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73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427</v>
      </c>
      <c r="B266" s="54" t="s">
        <v>428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69</v>
      </c>
      <c r="X267" s="567">
        <v>139</v>
      </c>
      <c r="Y267" s="568">
        <f>IFERROR(IF(X267="",0,CEILING((X267/$H267),1)*$H267),"")</f>
        <v>139.19999999999999</v>
      </c>
      <c r="Z267" s="36">
        <f>IFERROR(IF(Y267=0,"",ROUNDUP(Y267/H267,0)*0.00651),"")</f>
        <v>0.37758000000000003</v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153.59500000000003</v>
      </c>
      <c r="BN267" s="64">
        <f>IFERROR(Y267*I267/H267,"0")</f>
        <v>153.816</v>
      </c>
      <c r="BO267" s="64">
        <f>IFERROR(1/J267*(X267/H267),"0")</f>
        <v>0.31822344322344326</v>
      </c>
      <c r="BP267" s="64">
        <f>IFERROR(1/J267*(Y267/H267),"0")</f>
        <v>0.31868131868131871</v>
      </c>
    </row>
    <row r="268" spans="1:68" ht="37.5" customHeight="1" x14ac:dyDescent="0.25">
      <c r="A268" s="54" t="s">
        <v>433</v>
      </c>
      <c r="B268" s="54" t="s">
        <v>434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69</v>
      </c>
      <c r="X268" s="567">
        <v>61</v>
      </c>
      <c r="Y268" s="568">
        <f>IFERROR(IF(X268="",0,CEILING((X268/$H268),1)*$H268),"")</f>
        <v>62.4</v>
      </c>
      <c r="Z268" s="36">
        <f>IFERROR(IF(Y268=0,"",ROUNDUP(Y268/H268,0)*0.00651),"")</f>
        <v>0.16925999999999999</v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65.575000000000003</v>
      </c>
      <c r="BN268" s="64">
        <f>IFERROR(Y268*I268/H268,"0")</f>
        <v>67.08</v>
      </c>
      <c r="BO268" s="64">
        <f>IFERROR(1/J268*(X268/H268),"0")</f>
        <v>0.13965201465201468</v>
      </c>
      <c r="BP268" s="64">
        <f>IFERROR(1/J268*(Y268/H268),"0")</f>
        <v>0.14285714285714288</v>
      </c>
    </row>
    <row r="269" spans="1:68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71</v>
      </c>
      <c r="Q269" s="582"/>
      <c r="R269" s="582"/>
      <c r="S269" s="582"/>
      <c r="T269" s="582"/>
      <c r="U269" s="582"/>
      <c r="V269" s="583"/>
      <c r="W269" s="37" t="s">
        <v>72</v>
      </c>
      <c r="X269" s="569">
        <f>IFERROR(X266/H266,"0")+IFERROR(X267/H267,"0")+IFERROR(X268/H268,"0")</f>
        <v>83.333333333333343</v>
      </c>
      <c r="Y269" s="569">
        <f>IFERROR(Y266/H266,"0")+IFERROR(Y267/H267,"0")+IFERROR(Y268/H268,"0")</f>
        <v>84</v>
      </c>
      <c r="Z269" s="569">
        <f>IFERROR(IF(Z266="",0,Z266),"0")+IFERROR(IF(Z267="",0,Z267),"0")+IFERROR(IF(Z268="",0,Z268),"0")</f>
        <v>0.54683999999999999</v>
      </c>
      <c r="AA269" s="570"/>
      <c r="AB269" s="570"/>
      <c r="AC269" s="570"/>
    </row>
    <row r="270" spans="1:68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71</v>
      </c>
      <c r="Q270" s="582"/>
      <c r="R270" s="582"/>
      <c r="S270" s="582"/>
      <c r="T270" s="582"/>
      <c r="U270" s="582"/>
      <c r="V270" s="583"/>
      <c r="W270" s="37" t="s">
        <v>69</v>
      </c>
      <c r="X270" s="569">
        <f>IFERROR(SUM(X266:X268),"0")</f>
        <v>200</v>
      </c>
      <c r="Y270" s="569">
        <f>IFERROR(SUM(Y266:Y268),"0")</f>
        <v>201.6</v>
      </c>
      <c r="Z270" s="37"/>
      <c r="AA270" s="570"/>
      <c r="AB270" s="570"/>
      <c r="AC270" s="570"/>
    </row>
    <row r="271" spans="1:68" ht="16.5" hidden="1" customHeight="1" x14ac:dyDescent="0.25">
      <c r="A271" s="587" t="s">
        <v>436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63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437</v>
      </c>
      <c r="B273" s="54" t="s">
        <v>438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71</v>
      </c>
      <c r="Q274" s="582"/>
      <c r="R274" s="582"/>
      <c r="S274" s="582"/>
      <c r="T274" s="582"/>
      <c r="U274" s="582"/>
      <c r="V274" s="583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71</v>
      </c>
      <c r="Q275" s="582"/>
      <c r="R275" s="582"/>
      <c r="S275" s="582"/>
      <c r="T275" s="582"/>
      <c r="U275" s="582"/>
      <c r="V275" s="583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73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440</v>
      </c>
      <c r="B277" s="54" t="s">
        <v>441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71</v>
      </c>
      <c r="Q278" s="582"/>
      <c r="R278" s="582"/>
      <c r="S278" s="582"/>
      <c r="T278" s="582"/>
      <c r="U278" s="582"/>
      <c r="V278" s="583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71</v>
      </c>
      <c r="Q279" s="582"/>
      <c r="R279" s="582"/>
      <c r="S279" s="582"/>
      <c r="T279" s="582"/>
      <c r="U279" s="582"/>
      <c r="V279" s="583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443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102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444</v>
      </c>
      <c r="B282" s="54" t="s">
        <v>445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71</v>
      </c>
      <c r="Q283" s="582"/>
      <c r="R283" s="582"/>
      <c r="S283" s="582"/>
      <c r="T283" s="582"/>
      <c r="U283" s="582"/>
      <c r="V283" s="583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71</v>
      </c>
      <c r="Q284" s="582"/>
      <c r="R284" s="582"/>
      <c r="S284" s="582"/>
      <c r="T284" s="582"/>
      <c r="U284" s="582"/>
      <c r="V284" s="583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448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102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449</v>
      </c>
      <c r="B287" s="54" t="s">
        <v>450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452</v>
      </c>
      <c r="B288" s="54" t="s">
        <v>453</v>
      </c>
      <c r="C288" s="31">
        <v>4301012016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452</v>
      </c>
      <c r="B289" s="54" t="s">
        <v>455</v>
      </c>
      <c r="C289" s="31">
        <v>4301011911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458</v>
      </c>
      <c r="B290" s="54" t="s">
        <v>459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71</v>
      </c>
      <c r="Q293" s="582"/>
      <c r="R293" s="582"/>
      <c r="S293" s="582"/>
      <c r="T293" s="582"/>
      <c r="U293" s="582"/>
      <c r="V293" s="583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71</v>
      </c>
      <c r="Q294" s="582"/>
      <c r="R294" s="582"/>
      <c r="S294" s="582"/>
      <c r="T294" s="582"/>
      <c r="U294" s="582"/>
      <c r="V294" s="583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63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466</v>
      </c>
      <c r="B296" s="54" t="s">
        <v>467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469</v>
      </c>
      <c r="B297" s="54" t="s">
        <v>470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idden="1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71</v>
      </c>
      <c r="Q303" s="582"/>
      <c r="R303" s="582"/>
      <c r="S303" s="582"/>
      <c r="T303" s="582"/>
      <c r="U303" s="582"/>
      <c r="V303" s="583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hidden="1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71</v>
      </c>
      <c r="Q304" s="582"/>
      <c r="R304" s="582"/>
      <c r="S304" s="582"/>
      <c r="T304" s="582"/>
      <c r="U304" s="582"/>
      <c r="V304" s="583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hidden="1" customHeight="1" x14ac:dyDescent="0.25">
      <c r="A305" s="579" t="s">
        <v>73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hidden="1" customHeight="1" x14ac:dyDescent="0.25">
      <c r="A306" s="54" t="s">
        <v>485</v>
      </c>
      <c r="B306" s="54" t="s">
        <v>486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71</v>
      </c>
      <c r="Q311" s="582"/>
      <c r="R311" s="582"/>
      <c r="S311" s="582"/>
      <c r="T311" s="582"/>
      <c r="U311" s="582"/>
      <c r="V311" s="583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71</v>
      </c>
      <c r="Q312" s="582"/>
      <c r="R312" s="582"/>
      <c r="S312" s="582"/>
      <c r="T312" s="582"/>
      <c r="U312" s="582"/>
      <c r="V312" s="583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9" t="s">
        <v>169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hidden="1" customHeight="1" x14ac:dyDescent="0.25">
      <c r="A314" s="54" t="s">
        <v>500</v>
      </c>
      <c r="B314" s="54" t="s">
        <v>501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69</v>
      </c>
      <c r="X315" s="567">
        <v>762</v>
      </c>
      <c r="Y315" s="568">
        <f>IFERROR(IF(X315="",0,CEILING((X315/$H315),1)*$H315),"")</f>
        <v>764.4</v>
      </c>
      <c r="Z315" s="36">
        <f>IFERROR(IF(Y315=0,"",ROUNDUP(Y315/H315,0)*0.01898),"")</f>
        <v>1.8600400000000001</v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812.70230769230773</v>
      </c>
      <c r="BN315" s="64">
        <f>IFERROR(Y315*I315/H315,"0")</f>
        <v>815.26200000000017</v>
      </c>
      <c r="BO315" s="64">
        <f>IFERROR(1/J315*(X315/H315),"0")</f>
        <v>1.5264423076923077</v>
      </c>
      <c r="BP315" s="64">
        <f>IFERROR(1/J315*(Y315/H315),"0")</f>
        <v>1.53125</v>
      </c>
    </row>
    <row r="316" spans="1:68" ht="16.5" hidden="1" customHeight="1" x14ac:dyDescent="0.25">
      <c r="A316" s="54" t="s">
        <v>506</v>
      </c>
      <c r="B316" s="54" t="s">
        <v>507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69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71</v>
      </c>
      <c r="Q317" s="582"/>
      <c r="R317" s="582"/>
      <c r="S317" s="582"/>
      <c r="T317" s="582"/>
      <c r="U317" s="582"/>
      <c r="V317" s="583"/>
      <c r="W317" s="37" t="s">
        <v>72</v>
      </c>
      <c r="X317" s="569">
        <f>IFERROR(X314/H314,"0")+IFERROR(X315/H315,"0")+IFERROR(X316/H316,"0")</f>
        <v>97.692307692307693</v>
      </c>
      <c r="Y317" s="569">
        <f>IFERROR(Y314/H314,"0")+IFERROR(Y315/H315,"0")+IFERROR(Y316/H316,"0")</f>
        <v>98</v>
      </c>
      <c r="Z317" s="569">
        <f>IFERROR(IF(Z314="",0,Z314),"0")+IFERROR(IF(Z315="",0,Z315),"0")+IFERROR(IF(Z316="",0,Z316),"0")</f>
        <v>1.8600400000000001</v>
      </c>
      <c r="AA317" s="570"/>
      <c r="AB317" s="570"/>
      <c r="AC317" s="570"/>
    </row>
    <row r="318" spans="1:68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71</v>
      </c>
      <c r="Q318" s="582"/>
      <c r="R318" s="582"/>
      <c r="S318" s="582"/>
      <c r="T318" s="582"/>
      <c r="U318" s="582"/>
      <c r="V318" s="583"/>
      <c r="W318" s="37" t="s">
        <v>69</v>
      </c>
      <c r="X318" s="569">
        <f>IFERROR(SUM(X314:X316),"0")</f>
        <v>762</v>
      </c>
      <c r="Y318" s="569">
        <f>IFERROR(SUM(Y314:Y316),"0")</f>
        <v>764.4</v>
      </c>
      <c r="Z318" s="37"/>
      <c r="AA318" s="570"/>
      <c r="AB318" s="570"/>
      <c r="AC318" s="570"/>
    </row>
    <row r="319" spans="1:68" ht="14.25" hidden="1" customHeight="1" x14ac:dyDescent="0.25">
      <c r="A319" s="579" t="s">
        <v>94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509</v>
      </c>
      <c r="B320" s="54" t="s">
        <v>510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0" t="s">
        <v>515</v>
      </c>
      <c r="Q321" s="574"/>
      <c r="R321" s="574"/>
      <c r="S321" s="574"/>
      <c r="T321" s="575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71</v>
      </c>
      <c r="Q324" s="582"/>
      <c r="R324" s="582"/>
      <c r="S324" s="582"/>
      <c r="T324" s="582"/>
      <c r="U324" s="582"/>
      <c r="V324" s="583"/>
      <c r="W324" s="37" t="s">
        <v>72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71</v>
      </c>
      <c r="Q325" s="582"/>
      <c r="R325" s="582"/>
      <c r="S325" s="582"/>
      <c r="T325" s="582"/>
      <c r="U325" s="582"/>
      <c r="V325" s="583"/>
      <c r="W325" s="37" t="s">
        <v>69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521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522</v>
      </c>
      <c r="B327" s="54" t="s">
        <v>523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71</v>
      </c>
      <c r="Q330" s="582"/>
      <c r="R330" s="582"/>
      <c r="S330" s="582"/>
      <c r="T330" s="582"/>
      <c r="U330" s="582"/>
      <c r="V330" s="583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71</v>
      </c>
      <c r="Q331" s="582"/>
      <c r="R331" s="582"/>
      <c r="S331" s="582"/>
      <c r="T331" s="582"/>
      <c r="U331" s="582"/>
      <c r="V331" s="583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530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73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531</v>
      </c>
      <c r="B334" s="54" t="s">
        <v>532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534</v>
      </c>
      <c r="B335" s="54" t="s">
        <v>535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71</v>
      </c>
      <c r="Q337" s="582"/>
      <c r="R337" s="582"/>
      <c r="S337" s="582"/>
      <c r="T337" s="582"/>
      <c r="U337" s="582"/>
      <c r="V337" s="583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hidden="1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71</v>
      </c>
      <c r="Q338" s="582"/>
      <c r="R338" s="582"/>
      <c r="S338" s="582"/>
      <c r="T338" s="582"/>
      <c r="U338" s="582"/>
      <c r="V338" s="583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hidden="1" customHeight="1" x14ac:dyDescent="0.2">
      <c r="A339" s="638" t="s">
        <v>540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541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102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69</v>
      </c>
      <c r="X342" s="567">
        <v>1486</v>
      </c>
      <c r="Y342" s="568">
        <f t="shared" ref="Y342:Y348" si="58">IFERROR(IF(X342="",0,CEILING((X342/$H342),1)*$H342),"")</f>
        <v>1500</v>
      </c>
      <c r="Z342" s="36">
        <f>IFERROR(IF(Y342=0,"",ROUNDUP(Y342/H342,0)*0.02175),"")</f>
        <v>2.1749999999999998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1533.5519999999999</v>
      </c>
      <c r="BN342" s="64">
        <f t="shared" ref="BN342:BN348" si="60">IFERROR(Y342*I342/H342,"0")</f>
        <v>1548</v>
      </c>
      <c r="BO342" s="64">
        <f t="shared" ref="BO342:BO348" si="61">IFERROR(1/J342*(X342/H342),"0")</f>
        <v>2.0638888888888887</v>
      </c>
      <c r="BP342" s="64">
        <f t="shared" ref="BP342:BP348" si="62">IFERROR(1/J342*(Y342/H342),"0")</f>
        <v>2.083333333333333</v>
      </c>
    </row>
    <row r="343" spans="1:68" ht="27" hidden="1" customHeight="1" x14ac:dyDescent="0.25">
      <c r="A343" s="54" t="s">
        <v>545</v>
      </c>
      <c r="B343" s="54" t="s">
        <v>546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69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69</v>
      </c>
      <c r="X344" s="567">
        <v>792</v>
      </c>
      <c r="Y344" s="568">
        <f t="shared" si="58"/>
        <v>795</v>
      </c>
      <c r="Z344" s="36">
        <f>IFERROR(IF(Y344=0,"",ROUNDUP(Y344/H344,0)*0.02175),"")</f>
        <v>1.1527499999999999</v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817.34399999999994</v>
      </c>
      <c r="BN344" s="64">
        <f t="shared" si="60"/>
        <v>820.44</v>
      </c>
      <c r="BO344" s="64">
        <f t="shared" si="61"/>
        <v>1.0999999999999999</v>
      </c>
      <c r="BP344" s="64">
        <f t="shared" si="62"/>
        <v>1.1041666666666665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69</v>
      </c>
      <c r="X345" s="567">
        <v>1403</v>
      </c>
      <c r="Y345" s="568">
        <f t="shared" si="58"/>
        <v>1410</v>
      </c>
      <c r="Z345" s="36">
        <f>IFERROR(IF(Y345=0,"",ROUNDUP(Y345/H345,0)*0.02175),"")</f>
        <v>2.0444999999999998</v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1447.8960000000002</v>
      </c>
      <c r="BN345" s="64">
        <f t="shared" si="60"/>
        <v>1455.12</v>
      </c>
      <c r="BO345" s="64">
        <f t="shared" si="61"/>
        <v>1.9486111111111111</v>
      </c>
      <c r="BP345" s="64">
        <f t="shared" si="62"/>
        <v>1.9583333333333333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71</v>
      </c>
      <c r="Q349" s="582"/>
      <c r="R349" s="582"/>
      <c r="S349" s="582"/>
      <c r="T349" s="582"/>
      <c r="U349" s="582"/>
      <c r="V349" s="583"/>
      <c r="W349" s="37" t="s">
        <v>72</v>
      </c>
      <c r="X349" s="569">
        <f>IFERROR(X342/H342,"0")+IFERROR(X343/H343,"0")+IFERROR(X344/H344,"0")+IFERROR(X345/H345,"0")+IFERROR(X346/H346,"0")+IFERROR(X347/H347,"0")+IFERROR(X348/H348,"0")</f>
        <v>245.4</v>
      </c>
      <c r="Y349" s="569">
        <f>IFERROR(Y342/H342,"0")+IFERROR(Y343/H343,"0")+IFERROR(Y344/H344,"0")+IFERROR(Y345/H345,"0")+IFERROR(Y346/H346,"0")+IFERROR(Y347/H347,"0")+IFERROR(Y348/H348,"0")</f>
        <v>247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5.3722499999999993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71</v>
      </c>
      <c r="Q350" s="582"/>
      <c r="R350" s="582"/>
      <c r="S350" s="582"/>
      <c r="T350" s="582"/>
      <c r="U350" s="582"/>
      <c r="V350" s="583"/>
      <c r="W350" s="37" t="s">
        <v>69</v>
      </c>
      <c r="X350" s="569">
        <f>IFERROR(SUM(X342:X348),"0")</f>
        <v>3681</v>
      </c>
      <c r="Y350" s="569">
        <f>IFERROR(SUM(Y342:Y348),"0")</f>
        <v>3705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134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459</v>
      </c>
      <c r="Y352" s="568">
        <f>IFERROR(IF(X352="",0,CEILING((X352/$H352),1)*$H352),"")</f>
        <v>465</v>
      </c>
      <c r="Z352" s="36">
        <f>IFERROR(IF(Y352=0,"",ROUNDUP(Y352/H352,0)*0.02175),"")</f>
        <v>0.6742499999999999</v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473.68800000000005</v>
      </c>
      <c r="BN352" s="64">
        <f>IFERROR(Y352*I352/H352,"0")</f>
        <v>479.88</v>
      </c>
      <c r="BO352" s="64">
        <f>IFERROR(1/J352*(X352/H352),"0")</f>
        <v>0.63749999999999996</v>
      </c>
      <c r="BP352" s="64">
        <f>IFERROR(1/J352*(Y352/H352),"0")</f>
        <v>0.64583333333333326</v>
      </c>
    </row>
    <row r="353" spans="1:68" ht="16.5" hidden="1" customHeight="1" x14ac:dyDescent="0.25">
      <c r="A353" s="54" t="s">
        <v>564</v>
      </c>
      <c r="B353" s="54" t="s">
        <v>565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71</v>
      </c>
      <c r="Q354" s="582"/>
      <c r="R354" s="582"/>
      <c r="S354" s="582"/>
      <c r="T354" s="582"/>
      <c r="U354" s="582"/>
      <c r="V354" s="583"/>
      <c r="W354" s="37" t="s">
        <v>72</v>
      </c>
      <c r="X354" s="569">
        <f>IFERROR(X352/H352,"0")+IFERROR(X353/H353,"0")</f>
        <v>30.6</v>
      </c>
      <c r="Y354" s="569">
        <f>IFERROR(Y352/H352,"0")+IFERROR(Y353/H353,"0")</f>
        <v>31</v>
      </c>
      <c r="Z354" s="569">
        <f>IFERROR(IF(Z352="",0,Z352),"0")+IFERROR(IF(Z353="",0,Z353),"0")</f>
        <v>0.6742499999999999</v>
      </c>
      <c r="AA354" s="570"/>
      <c r="AB354" s="570"/>
      <c r="AC354" s="570"/>
    </row>
    <row r="355" spans="1:68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71</v>
      </c>
      <c r="Q355" s="582"/>
      <c r="R355" s="582"/>
      <c r="S355" s="582"/>
      <c r="T355" s="582"/>
      <c r="U355" s="582"/>
      <c r="V355" s="583"/>
      <c r="W355" s="37" t="s">
        <v>69</v>
      </c>
      <c r="X355" s="569">
        <f>IFERROR(SUM(X352:X353),"0")</f>
        <v>459</v>
      </c>
      <c r="Y355" s="569">
        <f>IFERROR(SUM(Y352:Y353),"0")</f>
        <v>465</v>
      </c>
      <c r="Z355" s="37"/>
      <c r="AA355" s="570"/>
      <c r="AB355" s="570"/>
      <c r="AC355" s="570"/>
    </row>
    <row r="356" spans="1:68" ht="14.25" hidden="1" customHeight="1" x14ac:dyDescent="0.25">
      <c r="A356" s="579" t="s">
        <v>73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566</v>
      </c>
      <c r="B357" s="54" t="s">
        <v>567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569</v>
      </c>
      <c r="B358" s="54" t="s">
        <v>570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71</v>
      </c>
      <c r="Q359" s="582"/>
      <c r="R359" s="582"/>
      <c r="S359" s="582"/>
      <c r="T359" s="582"/>
      <c r="U359" s="582"/>
      <c r="V359" s="583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71</v>
      </c>
      <c r="Q360" s="582"/>
      <c r="R360" s="582"/>
      <c r="S360" s="582"/>
      <c r="T360" s="582"/>
      <c r="U360" s="582"/>
      <c r="V360" s="583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9" t="s">
        <v>169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hidden="1" customHeight="1" x14ac:dyDescent="0.25">
      <c r="A362" s="54" t="s">
        <v>572</v>
      </c>
      <c r="B362" s="54" t="s">
        <v>573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71</v>
      </c>
      <c r="Q363" s="582"/>
      <c r="R363" s="582"/>
      <c r="S363" s="582"/>
      <c r="T363" s="582"/>
      <c r="U363" s="582"/>
      <c r="V363" s="583"/>
      <c r="W363" s="37" t="s">
        <v>72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71</v>
      </c>
      <c r="Q364" s="582"/>
      <c r="R364" s="582"/>
      <c r="S364" s="582"/>
      <c r="T364" s="582"/>
      <c r="U364" s="582"/>
      <c r="V364" s="583"/>
      <c r="W364" s="37" t="s">
        <v>69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7" t="s">
        <v>575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102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576</v>
      </c>
      <c r="B367" s="54" t="s">
        <v>577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579</v>
      </c>
      <c r="B368" s="54" t="s">
        <v>580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582</v>
      </c>
      <c r="B369" s="54" t="s">
        <v>583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69</v>
      </c>
      <c r="X369" s="567">
        <v>24</v>
      </c>
      <c r="Y369" s="568">
        <f>IFERROR(IF(X369="",0,CEILING((X369/$H369),1)*$H369),"")</f>
        <v>24</v>
      </c>
      <c r="Z369" s="36">
        <f>IFERROR(IF(Y369=0,"",ROUNDUP(Y369/H369,0)*0.01898),"")</f>
        <v>3.7960000000000001E-2</v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24.87</v>
      </c>
      <c r="BN369" s="64">
        <f>IFERROR(Y369*I369/H369,"0")</f>
        <v>24.87</v>
      </c>
      <c r="BO369" s="64">
        <f>IFERROR(1/J369*(X369/H369),"0")</f>
        <v>3.125E-2</v>
      </c>
      <c r="BP369" s="64">
        <f>IFERROR(1/J369*(Y369/H369),"0")</f>
        <v>3.125E-2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71</v>
      </c>
      <c r="Q371" s="582"/>
      <c r="R371" s="582"/>
      <c r="S371" s="582"/>
      <c r="T371" s="582"/>
      <c r="U371" s="582"/>
      <c r="V371" s="583"/>
      <c r="W371" s="37" t="s">
        <v>72</v>
      </c>
      <c r="X371" s="569">
        <f>IFERROR(X367/H367,"0")+IFERROR(X368/H368,"0")+IFERROR(X369/H369,"0")+IFERROR(X370/H370,"0")</f>
        <v>2</v>
      </c>
      <c r="Y371" s="569">
        <f>IFERROR(Y367/H367,"0")+IFERROR(Y368/H368,"0")+IFERROR(Y369/H369,"0")+IFERROR(Y370/H370,"0")</f>
        <v>2</v>
      </c>
      <c r="Z371" s="569">
        <f>IFERROR(IF(Z367="",0,Z367),"0")+IFERROR(IF(Z368="",0,Z368),"0")+IFERROR(IF(Z369="",0,Z369),"0")+IFERROR(IF(Z370="",0,Z370),"0")</f>
        <v>3.7960000000000001E-2</v>
      </c>
      <c r="AA371" s="570"/>
      <c r="AB371" s="570"/>
      <c r="AC371" s="570"/>
    </row>
    <row r="372" spans="1:68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71</v>
      </c>
      <c r="Q372" s="582"/>
      <c r="R372" s="582"/>
      <c r="S372" s="582"/>
      <c r="T372" s="582"/>
      <c r="U372" s="582"/>
      <c r="V372" s="583"/>
      <c r="W372" s="37" t="s">
        <v>69</v>
      </c>
      <c r="X372" s="569">
        <f>IFERROR(SUM(X367:X370),"0")</f>
        <v>24</v>
      </c>
      <c r="Y372" s="569">
        <f>IFERROR(SUM(Y367:Y370),"0")</f>
        <v>24</v>
      </c>
      <c r="Z372" s="37"/>
      <c r="AA372" s="570"/>
      <c r="AB372" s="570"/>
      <c r="AC372" s="570"/>
    </row>
    <row r="373" spans="1:68" ht="14.25" hidden="1" customHeight="1" x14ac:dyDescent="0.25">
      <c r="A373" s="579" t="s">
        <v>63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586</v>
      </c>
      <c r="B374" s="54" t="s">
        <v>587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71</v>
      </c>
      <c r="Q375" s="582"/>
      <c r="R375" s="582"/>
      <c r="S375" s="582"/>
      <c r="T375" s="582"/>
      <c r="U375" s="582"/>
      <c r="V375" s="583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71</v>
      </c>
      <c r="Q376" s="582"/>
      <c r="R376" s="582"/>
      <c r="S376" s="582"/>
      <c r="T376" s="582"/>
      <c r="U376" s="582"/>
      <c r="V376" s="583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73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2561</v>
      </c>
      <c r="Y378" s="568">
        <f>IFERROR(IF(X378="",0,CEILING((X378/$H378),1)*$H378),"")</f>
        <v>2565</v>
      </c>
      <c r="Z378" s="36">
        <f>IFERROR(IF(Y378=0,"",ROUNDUP(Y378/H378,0)*0.01898),"")</f>
        <v>5.4093</v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2708.6843333333331</v>
      </c>
      <c r="BN378" s="64">
        <f>IFERROR(Y378*I378/H378,"0")</f>
        <v>2712.915</v>
      </c>
      <c r="BO378" s="64">
        <f>IFERROR(1/J378*(X378/H378),"0")</f>
        <v>4.4461805555555554</v>
      </c>
      <c r="BP378" s="64">
        <f>IFERROR(1/J378*(Y378/H378),"0")</f>
        <v>4.453125</v>
      </c>
    </row>
    <row r="379" spans="1:68" ht="27" hidden="1" customHeight="1" x14ac:dyDescent="0.25">
      <c r="A379" s="54" t="s">
        <v>592</v>
      </c>
      <c r="B379" s="54" t="s">
        <v>593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71</v>
      </c>
      <c r="Q380" s="582"/>
      <c r="R380" s="582"/>
      <c r="S380" s="582"/>
      <c r="T380" s="582"/>
      <c r="U380" s="582"/>
      <c r="V380" s="583"/>
      <c r="W380" s="37" t="s">
        <v>72</v>
      </c>
      <c r="X380" s="569">
        <f>IFERROR(X378/H378,"0")+IFERROR(X379/H379,"0")</f>
        <v>284.55555555555554</v>
      </c>
      <c r="Y380" s="569">
        <f>IFERROR(Y378/H378,"0")+IFERROR(Y379/H379,"0")</f>
        <v>285</v>
      </c>
      <c r="Z380" s="569">
        <f>IFERROR(IF(Z378="",0,Z378),"0")+IFERROR(IF(Z379="",0,Z379),"0")</f>
        <v>5.4093</v>
      </c>
      <c r="AA380" s="570"/>
      <c r="AB380" s="570"/>
      <c r="AC380" s="570"/>
    </row>
    <row r="381" spans="1:68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71</v>
      </c>
      <c r="Q381" s="582"/>
      <c r="R381" s="582"/>
      <c r="S381" s="582"/>
      <c r="T381" s="582"/>
      <c r="U381" s="582"/>
      <c r="V381" s="583"/>
      <c r="W381" s="37" t="s">
        <v>69</v>
      </c>
      <c r="X381" s="569">
        <f>IFERROR(SUM(X378:X379),"0")</f>
        <v>2561</v>
      </c>
      <c r="Y381" s="569">
        <f>IFERROR(SUM(Y378:Y379),"0")</f>
        <v>2565</v>
      </c>
      <c r="Z381" s="37"/>
      <c r="AA381" s="570"/>
      <c r="AB381" s="570"/>
      <c r="AC381" s="570"/>
    </row>
    <row r="382" spans="1:68" ht="14.25" hidden="1" customHeight="1" x14ac:dyDescent="0.25">
      <c r="A382" s="579" t="s">
        <v>169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71</v>
      </c>
      <c r="Q384" s="582"/>
      <c r="R384" s="582"/>
      <c r="S384" s="582"/>
      <c r="T384" s="582"/>
      <c r="U384" s="582"/>
      <c r="V384" s="583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71</v>
      </c>
      <c r="Q385" s="582"/>
      <c r="R385" s="582"/>
      <c r="S385" s="582"/>
      <c r="T385" s="582"/>
      <c r="U385" s="582"/>
      <c r="V385" s="583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597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598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63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69</v>
      </c>
      <c r="X389" s="567">
        <v>4</v>
      </c>
      <c r="Y389" s="568">
        <f t="shared" ref="Y389:Y398" si="63">IFERROR(IF(X389="",0,CEILING((X389/$H389),1)*$H389),"")</f>
        <v>5.4</v>
      </c>
      <c r="Z389" s="36">
        <f>IFERROR(IF(Y389=0,"",ROUNDUP(Y389/H389,0)*0.00902),"")</f>
        <v>9.0200000000000002E-3</v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4.1555555555555559</v>
      </c>
      <c r="BN389" s="64">
        <f t="shared" ref="BN389:BN398" si="65">IFERROR(Y389*I389/H389,"0")</f>
        <v>5.61</v>
      </c>
      <c r="BO389" s="64">
        <f t="shared" ref="BO389:BO398" si="66">IFERROR(1/J389*(X389/H389),"0")</f>
        <v>5.6116722783389446E-3</v>
      </c>
      <c r="BP389" s="64">
        <f t="shared" ref="BP389:BP398" si="67">IFERROR(1/J389*(Y389/H389),"0")</f>
        <v>7.575757575757576E-3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2</v>
      </c>
      <c r="Y395" s="568">
        <f t="shared" si="63"/>
        <v>2.1</v>
      </c>
      <c r="Z395" s="36">
        <f t="shared" si="68"/>
        <v>5.0200000000000002E-3</v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2.1238095238095238</v>
      </c>
      <c r="BN395" s="64">
        <f t="shared" si="65"/>
        <v>2.23</v>
      </c>
      <c r="BO395" s="64">
        <f t="shared" si="66"/>
        <v>4.0700040700040706E-3</v>
      </c>
      <c r="BP395" s="64">
        <f t="shared" si="67"/>
        <v>4.2735042735042739E-3</v>
      </c>
    </row>
    <row r="396" spans="1:68" ht="27" hidden="1" customHeight="1" x14ac:dyDescent="0.25">
      <c r="A396" s="54" t="s">
        <v>616</v>
      </c>
      <c r="B396" s="54" t="s">
        <v>617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622</v>
      </c>
      <c r="B398" s="54" t="s">
        <v>623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71</v>
      </c>
      <c r="Q399" s="582"/>
      <c r="R399" s="582"/>
      <c r="S399" s="582"/>
      <c r="T399" s="582"/>
      <c r="U399" s="582"/>
      <c r="V399" s="583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1.693121693121693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2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1.404E-2</v>
      </c>
      <c r="AA399" s="570"/>
      <c r="AB399" s="570"/>
      <c r="AC399" s="570"/>
    </row>
    <row r="400" spans="1:68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71</v>
      </c>
      <c r="Q400" s="582"/>
      <c r="R400" s="582"/>
      <c r="S400" s="582"/>
      <c r="T400" s="582"/>
      <c r="U400" s="582"/>
      <c r="V400" s="583"/>
      <c r="W400" s="37" t="s">
        <v>69</v>
      </c>
      <c r="X400" s="569">
        <f>IFERROR(SUM(X389:X398),"0")</f>
        <v>6</v>
      </c>
      <c r="Y400" s="569">
        <f>IFERROR(SUM(Y389:Y398),"0")</f>
        <v>7.5</v>
      </c>
      <c r="Z400" s="37"/>
      <c r="AA400" s="570"/>
      <c r="AB400" s="570"/>
      <c r="AC400" s="570"/>
    </row>
    <row r="401" spans="1:68" ht="14.25" hidden="1" customHeight="1" x14ac:dyDescent="0.25">
      <c r="A401" s="579" t="s">
        <v>73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624</v>
      </c>
      <c r="B402" s="54" t="s">
        <v>625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627</v>
      </c>
      <c r="B403" s="54" t="s">
        <v>628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71</v>
      </c>
      <c r="Q404" s="582"/>
      <c r="R404" s="582"/>
      <c r="S404" s="582"/>
      <c r="T404" s="582"/>
      <c r="U404" s="582"/>
      <c r="V404" s="583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71</v>
      </c>
      <c r="Q405" s="582"/>
      <c r="R405" s="582"/>
      <c r="S405" s="582"/>
      <c r="T405" s="582"/>
      <c r="U405" s="582"/>
      <c r="V405" s="583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630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134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631</v>
      </c>
      <c r="B408" s="54" t="s">
        <v>632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71</v>
      </c>
      <c r="Q410" s="582"/>
      <c r="R410" s="582"/>
      <c r="S410" s="582"/>
      <c r="T410" s="582"/>
      <c r="U410" s="582"/>
      <c r="V410" s="583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71</v>
      </c>
      <c r="Q411" s="582"/>
      <c r="R411" s="582"/>
      <c r="S411" s="582"/>
      <c r="T411" s="582"/>
      <c r="U411" s="582"/>
      <c r="V411" s="583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63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hidden="1" customHeight="1" x14ac:dyDescent="0.25">
      <c r="A413" s="54" t="s">
        <v>637</v>
      </c>
      <c r="B413" s="54" t="s">
        <v>638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640</v>
      </c>
      <c r="B414" s="54" t="s">
        <v>641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71</v>
      </c>
      <c r="Q417" s="582"/>
      <c r="R417" s="582"/>
      <c r="S417" s="582"/>
      <c r="T417" s="582"/>
      <c r="U417" s="582"/>
      <c r="V417" s="583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71</v>
      </c>
      <c r="Q418" s="582"/>
      <c r="R418" s="582"/>
      <c r="S418" s="582"/>
      <c r="T418" s="582"/>
      <c r="U418" s="582"/>
      <c r="V418" s="583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7" t="s">
        <v>648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63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69</v>
      </c>
      <c r="X421" s="567">
        <v>2</v>
      </c>
      <c r="Y421" s="568">
        <f>IFERROR(IF(X421="",0,CEILING((X421/$H421),1)*$H421),"")</f>
        <v>2.4</v>
      </c>
      <c r="Z421" s="36">
        <f>IFERROR(IF(Y421=0,"",ROUNDUP(Y421/H421,0)*0.00651),"")</f>
        <v>1.302E-2</v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3.5000000000000004</v>
      </c>
      <c r="BN421" s="64">
        <f>IFERROR(Y421*I421/H421,"0")</f>
        <v>4.2</v>
      </c>
      <c r="BO421" s="64">
        <f>IFERROR(1/J421*(X421/H421),"0")</f>
        <v>9.1575091575091579E-3</v>
      </c>
      <c r="BP421" s="64">
        <f>IFERROR(1/J421*(Y421/H421),"0")</f>
        <v>1.098901098901099E-2</v>
      </c>
    </row>
    <row r="422" spans="1:68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71</v>
      </c>
      <c r="Q422" s="582"/>
      <c r="R422" s="582"/>
      <c r="S422" s="582"/>
      <c r="T422" s="582"/>
      <c r="U422" s="582"/>
      <c r="V422" s="583"/>
      <c r="W422" s="37" t="s">
        <v>72</v>
      </c>
      <c r="X422" s="569">
        <f>IFERROR(X421/H421,"0")</f>
        <v>1.6666666666666667</v>
      </c>
      <c r="Y422" s="569">
        <f>IFERROR(Y421/H421,"0")</f>
        <v>2</v>
      </c>
      <c r="Z422" s="569">
        <f>IFERROR(IF(Z421="",0,Z421),"0")</f>
        <v>1.302E-2</v>
      </c>
      <c r="AA422" s="570"/>
      <c r="AB422" s="570"/>
      <c r="AC422" s="570"/>
    </row>
    <row r="423" spans="1:68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71</v>
      </c>
      <c r="Q423" s="582"/>
      <c r="R423" s="582"/>
      <c r="S423" s="582"/>
      <c r="T423" s="582"/>
      <c r="U423" s="582"/>
      <c r="V423" s="583"/>
      <c r="W423" s="37" t="s">
        <v>69</v>
      </c>
      <c r="X423" s="569">
        <f>IFERROR(SUM(X421:X421),"0")</f>
        <v>2</v>
      </c>
      <c r="Y423" s="569">
        <f>IFERROR(SUM(Y421:Y421),"0")</f>
        <v>2.4</v>
      </c>
      <c r="Z423" s="37"/>
      <c r="AA423" s="570"/>
      <c r="AB423" s="570"/>
      <c r="AC423" s="570"/>
    </row>
    <row r="424" spans="1:68" ht="16.5" hidden="1" customHeight="1" x14ac:dyDescent="0.25">
      <c r="A424" s="587" t="s">
        <v>652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63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653</v>
      </c>
      <c r="B426" s="54" t="s">
        <v>654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71</v>
      </c>
      <c r="Q427" s="582"/>
      <c r="R427" s="582"/>
      <c r="S427" s="582"/>
      <c r="T427" s="582"/>
      <c r="U427" s="582"/>
      <c r="V427" s="583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71</v>
      </c>
      <c r="Q428" s="582"/>
      <c r="R428" s="582"/>
      <c r="S428" s="582"/>
      <c r="T428" s="582"/>
      <c r="U428" s="582"/>
      <c r="V428" s="583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656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656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102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69</v>
      </c>
      <c r="X432" s="567">
        <v>134</v>
      </c>
      <c r="Y432" s="568">
        <f t="shared" ref="Y432:Y446" si="69">IFERROR(IF(X432="",0,CEILING((X432/$H432),1)*$H432),"")</f>
        <v>137.28</v>
      </c>
      <c r="Z432" s="36">
        <f t="shared" ref="Z432:Z438" si="70">IFERROR(IF(Y432=0,"",ROUNDUP(Y432/H432,0)*0.01196),"")</f>
        <v>0.31096000000000001</v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143.13636363636363</v>
      </c>
      <c r="BN432" s="64">
        <f t="shared" ref="BN432:BN446" si="72">IFERROR(Y432*I432/H432,"0")</f>
        <v>146.63999999999999</v>
      </c>
      <c r="BO432" s="64">
        <f t="shared" ref="BO432:BO446" si="73">IFERROR(1/J432*(X432/H432),"0")</f>
        <v>0.24402680652680653</v>
      </c>
      <c r="BP432" s="64">
        <f t="shared" ref="BP432:BP446" si="74">IFERROR(1/J432*(Y432/H432),"0")</f>
        <v>0.25</v>
      </c>
    </row>
    <row r="433" spans="1:68" ht="27" hidden="1" customHeight="1" x14ac:dyDescent="0.25">
      <c r="A433" s="54" t="s">
        <v>660</v>
      </c>
      <c r="B433" s="54" t="s">
        <v>661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69</v>
      </c>
      <c r="X434" s="567">
        <v>697</v>
      </c>
      <c r="Y434" s="568">
        <f t="shared" si="69"/>
        <v>702.24</v>
      </c>
      <c r="Z434" s="36">
        <f t="shared" si="70"/>
        <v>1.5906800000000001</v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744.52272727272725</v>
      </c>
      <c r="BN434" s="64">
        <f t="shared" si="72"/>
        <v>750.11999999999989</v>
      </c>
      <c r="BO434" s="64">
        <f t="shared" si="73"/>
        <v>1.2693036130536131</v>
      </c>
      <c r="BP434" s="64">
        <f t="shared" si="74"/>
        <v>1.278846153846154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">
        <v>668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670</v>
      </c>
      <c r="B436" s="54" t="s">
        <v>671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951</v>
      </c>
      <c r="Y437" s="568">
        <f t="shared" si="69"/>
        <v>955.68000000000006</v>
      </c>
      <c r="Z437" s="36">
        <f t="shared" si="70"/>
        <v>2.1647600000000002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1015.8409090909089</v>
      </c>
      <c r="BN437" s="64">
        <f t="shared" si="72"/>
        <v>1020.84</v>
      </c>
      <c r="BO437" s="64">
        <f t="shared" si="73"/>
        <v>1.7318618881118881</v>
      </c>
      <c r="BP437" s="64">
        <f t="shared" si="74"/>
        <v>1.7403846153846154</v>
      </c>
    </row>
    <row r="438" spans="1:68" ht="16.5" hidden="1" customHeight="1" x14ac:dyDescent="0.25">
      <c r="A438" s="54" t="s">
        <v>676</v>
      </c>
      <c r="B438" s="54" t="s">
        <v>677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681</v>
      </c>
      <c r="B440" s="54" t="s">
        <v>682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681</v>
      </c>
      <c r="B441" s="54" t="s">
        <v>683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684</v>
      </c>
      <c r="B442" s="54" t="s">
        <v>685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7" t="s">
        <v>686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689</v>
      </c>
      <c r="B444" s="54" t="s">
        <v>690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691</v>
      </c>
      <c r="B445" s="54" t="s">
        <v>692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691</v>
      </c>
      <c r="B446" s="54" t="s">
        <v>693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71</v>
      </c>
      <c r="Q447" s="582"/>
      <c r="R447" s="582"/>
      <c r="S447" s="582"/>
      <c r="T447" s="582"/>
      <c r="U447" s="582"/>
      <c r="V447" s="583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337.5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340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4.0663999999999998</v>
      </c>
      <c r="AA447" s="570"/>
      <c r="AB447" s="570"/>
      <c r="AC447" s="570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71</v>
      </c>
      <c r="Q448" s="582"/>
      <c r="R448" s="582"/>
      <c r="S448" s="582"/>
      <c r="T448" s="582"/>
      <c r="U448" s="582"/>
      <c r="V448" s="583"/>
      <c r="W448" s="37" t="s">
        <v>69</v>
      </c>
      <c r="X448" s="569">
        <f>IFERROR(SUM(X432:X446),"0")</f>
        <v>1782</v>
      </c>
      <c r="Y448" s="569">
        <f>IFERROR(SUM(Y432:Y446),"0")</f>
        <v>1795.2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134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69</v>
      </c>
      <c r="X450" s="567">
        <v>1797</v>
      </c>
      <c r="Y450" s="568">
        <f>IFERROR(IF(X450="",0,CEILING((X450/$H450),1)*$H450),"")</f>
        <v>1800.48</v>
      </c>
      <c r="Z450" s="36">
        <f>IFERROR(IF(Y450=0,"",ROUNDUP(Y450/H450,0)*0.01196),"")</f>
        <v>4.07836</v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1919.5227272727273</v>
      </c>
      <c r="BN450" s="64">
        <f>IFERROR(Y450*I450/H450,"0")</f>
        <v>1923.2399999999998</v>
      </c>
      <c r="BO450" s="64">
        <f>IFERROR(1/J450*(X450/H450),"0")</f>
        <v>3.2725087412587412</v>
      </c>
      <c r="BP450" s="64">
        <f>IFERROR(1/J450*(Y450/H450),"0")</f>
        <v>3.2788461538461542</v>
      </c>
    </row>
    <row r="451" spans="1:68" ht="16.5" hidden="1" customHeight="1" x14ac:dyDescent="0.25">
      <c r="A451" s="54" t="s">
        <v>697</v>
      </c>
      <c r="B451" s="54" t="s">
        <v>698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699</v>
      </c>
      <c r="B452" s="54" t="s">
        <v>700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71</v>
      </c>
      <c r="Q453" s="582"/>
      <c r="R453" s="582"/>
      <c r="S453" s="582"/>
      <c r="T453" s="582"/>
      <c r="U453" s="582"/>
      <c r="V453" s="583"/>
      <c r="W453" s="37" t="s">
        <v>72</v>
      </c>
      <c r="X453" s="569">
        <f>IFERROR(X450/H450,"0")+IFERROR(X451/H451,"0")+IFERROR(X452/H452,"0")</f>
        <v>340.34090909090907</v>
      </c>
      <c r="Y453" s="569">
        <f>IFERROR(Y450/H450,"0")+IFERROR(Y451/H451,"0")+IFERROR(Y452/H452,"0")</f>
        <v>341</v>
      </c>
      <c r="Z453" s="569">
        <f>IFERROR(IF(Z450="",0,Z450),"0")+IFERROR(IF(Z451="",0,Z451),"0")+IFERROR(IF(Z452="",0,Z452),"0")</f>
        <v>4.07836</v>
      </c>
      <c r="AA453" s="570"/>
      <c r="AB453" s="570"/>
      <c r="AC453" s="570"/>
    </row>
    <row r="454" spans="1:68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71</v>
      </c>
      <c r="Q454" s="582"/>
      <c r="R454" s="582"/>
      <c r="S454" s="582"/>
      <c r="T454" s="582"/>
      <c r="U454" s="582"/>
      <c r="V454" s="583"/>
      <c r="W454" s="37" t="s">
        <v>69</v>
      </c>
      <c r="X454" s="569">
        <f>IFERROR(SUM(X450:X452),"0")</f>
        <v>1797</v>
      </c>
      <c r="Y454" s="569">
        <f>IFERROR(SUM(Y450:Y452),"0")</f>
        <v>1800.48</v>
      </c>
      <c r="Z454" s="37"/>
      <c r="AA454" s="570"/>
      <c r="AB454" s="570"/>
      <c r="AC454" s="570"/>
    </row>
    <row r="455" spans="1:68" ht="14.25" hidden="1" customHeight="1" x14ac:dyDescent="0.25">
      <c r="A455" s="579" t="s">
        <v>63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69</v>
      </c>
      <c r="X456" s="567">
        <v>163</v>
      </c>
      <c r="Y456" s="568">
        <f t="shared" ref="Y456:Y462" si="75">IFERROR(IF(X456="",0,CEILING((X456/$H456),1)*$H456),"")</f>
        <v>163.68</v>
      </c>
      <c r="Z456" s="36">
        <f>IFERROR(IF(Y456=0,"",ROUNDUP(Y456/H456,0)*0.01196),"")</f>
        <v>0.37075999999999998</v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174.11363636363635</v>
      </c>
      <c r="BN456" s="64">
        <f t="shared" ref="BN456:BN462" si="77">IFERROR(Y456*I456/H456,"0")</f>
        <v>174.84</v>
      </c>
      <c r="BO456" s="64">
        <f t="shared" ref="BO456:BO462" si="78">IFERROR(1/J456*(X456/H456),"0")</f>
        <v>0.29683857808857811</v>
      </c>
      <c r="BP456" s="64">
        <f t="shared" ref="BP456:BP462" si="79">IFERROR(1/J456*(Y456/H456),"0")</f>
        <v>0.29807692307692307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69</v>
      </c>
      <c r="X457" s="567">
        <v>1050</v>
      </c>
      <c r="Y457" s="568">
        <f t="shared" si="75"/>
        <v>1050.72</v>
      </c>
      <c r="Z457" s="36">
        <f>IFERROR(IF(Y457=0,"",ROUNDUP(Y457/H457,0)*0.01196),"")</f>
        <v>2.3800400000000002</v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1121.590909090909</v>
      </c>
      <c r="BN457" s="64">
        <f t="shared" si="77"/>
        <v>1122.3599999999999</v>
      </c>
      <c r="BO457" s="64">
        <f t="shared" si="78"/>
        <v>1.9121503496503496</v>
      </c>
      <c r="BP457" s="64">
        <f t="shared" si="79"/>
        <v>1.9134615384615385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69</v>
      </c>
      <c r="X458" s="567">
        <v>576</v>
      </c>
      <c r="Y458" s="568">
        <f t="shared" si="75"/>
        <v>580.80000000000007</v>
      </c>
      <c r="Z458" s="36">
        <f>IFERROR(IF(Y458=0,"",ROUNDUP(Y458/H458,0)*0.01196),"")</f>
        <v>1.3156000000000001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615.27272727272725</v>
      </c>
      <c r="BN458" s="64">
        <f t="shared" si="77"/>
        <v>620.4</v>
      </c>
      <c r="BO458" s="64">
        <f t="shared" si="78"/>
        <v>1.048951048951049</v>
      </c>
      <c r="BP458" s="64">
        <f t="shared" si="79"/>
        <v>1.0576923076923079</v>
      </c>
    </row>
    <row r="459" spans="1:68" ht="27" hidden="1" customHeight="1" x14ac:dyDescent="0.25">
      <c r="A459" s="54" t="s">
        <v>710</v>
      </c>
      <c r="B459" s="54" t="s">
        <v>711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710</v>
      </c>
      <c r="B460" s="54" t="s">
        <v>712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713</v>
      </c>
      <c r="B461" s="54" t="s">
        <v>714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715</v>
      </c>
      <c r="B462" s="54" t="s">
        <v>716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71</v>
      </c>
      <c r="Q463" s="582"/>
      <c r="R463" s="582"/>
      <c r="S463" s="582"/>
      <c r="T463" s="582"/>
      <c r="U463" s="582"/>
      <c r="V463" s="583"/>
      <c r="W463" s="37" t="s">
        <v>72</v>
      </c>
      <c r="X463" s="569">
        <f>IFERROR(X456/H456,"0")+IFERROR(X457/H457,"0")+IFERROR(X458/H458,"0")+IFERROR(X459/H459,"0")+IFERROR(X460/H460,"0")+IFERROR(X461/H461,"0")+IFERROR(X462/H462,"0")</f>
        <v>338.82575757575756</v>
      </c>
      <c r="Y463" s="569">
        <f>IFERROR(Y456/H456,"0")+IFERROR(Y457/H457,"0")+IFERROR(Y458/H458,"0")+IFERROR(Y459/H459,"0")+IFERROR(Y460/H460,"0")+IFERROR(Y461/H461,"0")+IFERROR(Y462/H462,"0")</f>
        <v>340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4.0663999999999998</v>
      </c>
      <c r="AA463" s="570"/>
      <c r="AB463" s="570"/>
      <c r="AC463" s="570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71</v>
      </c>
      <c r="Q464" s="582"/>
      <c r="R464" s="582"/>
      <c r="S464" s="582"/>
      <c r="T464" s="582"/>
      <c r="U464" s="582"/>
      <c r="V464" s="583"/>
      <c r="W464" s="37" t="s">
        <v>69</v>
      </c>
      <c r="X464" s="569">
        <f>IFERROR(SUM(X456:X462),"0")</f>
        <v>1789</v>
      </c>
      <c r="Y464" s="569">
        <f>IFERROR(SUM(Y456:Y462),"0")</f>
        <v>1795.2000000000003</v>
      </c>
      <c r="Z464" s="37"/>
      <c r="AA464" s="570"/>
      <c r="AB464" s="570"/>
      <c r="AC464" s="570"/>
    </row>
    <row r="465" spans="1:68" ht="14.25" hidden="1" customHeight="1" x14ac:dyDescent="0.25">
      <c r="A465" s="579" t="s">
        <v>73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717</v>
      </c>
      <c r="B466" s="54" t="s">
        <v>718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720</v>
      </c>
      <c r="B467" s="54" t="s">
        <v>721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71</v>
      </c>
      <c r="Q469" s="582"/>
      <c r="R469" s="582"/>
      <c r="S469" s="582"/>
      <c r="T469" s="582"/>
      <c r="U469" s="582"/>
      <c r="V469" s="583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71</v>
      </c>
      <c r="Q470" s="582"/>
      <c r="R470" s="582"/>
      <c r="S470" s="582"/>
      <c r="T470" s="582"/>
      <c r="U470" s="582"/>
      <c r="V470" s="583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726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726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102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727</v>
      </c>
      <c r="B474" s="54" t="s">
        <v>728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20" t="s">
        <v>729</v>
      </c>
      <c r="Q474" s="574"/>
      <c r="R474" s="574"/>
      <c r="S474" s="574"/>
      <c r="T474" s="575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36" t="s">
        <v>733</v>
      </c>
      <c r="Q475" s="574"/>
      <c r="R475" s="574"/>
      <c r="S475" s="574"/>
      <c r="T475" s="575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61" t="s">
        <v>737</v>
      </c>
      <c r="Q476" s="574"/>
      <c r="R476" s="574"/>
      <c r="S476" s="574"/>
      <c r="T476" s="575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64" t="s">
        <v>741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71</v>
      </c>
      <c r="Q478" s="582"/>
      <c r="R478" s="582"/>
      <c r="S478" s="582"/>
      <c r="T478" s="582"/>
      <c r="U478" s="582"/>
      <c r="V478" s="583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71</v>
      </c>
      <c r="Q479" s="582"/>
      <c r="R479" s="582"/>
      <c r="S479" s="582"/>
      <c r="T479" s="582"/>
      <c r="U479" s="582"/>
      <c r="V479" s="583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134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742</v>
      </c>
      <c r="B481" s="54" t="s">
        <v>743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707" t="s">
        <v>744</v>
      </c>
      <c r="Q481" s="574"/>
      <c r="R481" s="574"/>
      <c r="S481" s="574"/>
      <c r="T481" s="575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746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19" t="s">
        <v>747</v>
      </c>
      <c r="Q482" s="574"/>
      <c r="R482" s="574"/>
      <c r="S482" s="574"/>
      <c r="T482" s="575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749</v>
      </c>
      <c r="B483" s="54" t="s">
        <v>750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788" t="s">
        <v>751</v>
      </c>
      <c r="Q483" s="574"/>
      <c r="R483" s="574"/>
      <c r="S483" s="574"/>
      <c r="T483" s="575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752</v>
      </c>
      <c r="B484" s="54" t="s">
        <v>753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95" t="s">
        <v>754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71</v>
      </c>
      <c r="Q485" s="582"/>
      <c r="R485" s="582"/>
      <c r="S485" s="582"/>
      <c r="T485" s="582"/>
      <c r="U485" s="582"/>
      <c r="V485" s="583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71</v>
      </c>
      <c r="Q486" s="582"/>
      <c r="R486" s="582"/>
      <c r="S486" s="582"/>
      <c r="T486" s="582"/>
      <c r="U486" s="582"/>
      <c r="V486" s="583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63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756</v>
      </c>
      <c r="B488" s="54" t="s">
        <v>757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786" t="s">
        <v>758</v>
      </c>
      <c r="Q488" s="574"/>
      <c r="R488" s="574"/>
      <c r="S488" s="574"/>
      <c r="T488" s="575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760</v>
      </c>
      <c r="B489" s="54" t="s">
        <v>761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7" t="s">
        <v>762</v>
      </c>
      <c r="Q489" s="574"/>
      <c r="R489" s="574"/>
      <c r="S489" s="574"/>
      <c r="T489" s="575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71</v>
      </c>
      <c r="Q490" s="582"/>
      <c r="R490" s="582"/>
      <c r="S490" s="582"/>
      <c r="T490" s="582"/>
      <c r="U490" s="582"/>
      <c r="V490" s="583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71</v>
      </c>
      <c r="Q491" s="582"/>
      <c r="R491" s="582"/>
      <c r="S491" s="582"/>
      <c r="T491" s="582"/>
      <c r="U491" s="582"/>
      <c r="V491" s="583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9" t="s">
        <v>73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hidden="1" customHeight="1" x14ac:dyDescent="0.25">
      <c r="A493" s="54" t="s">
        <v>764</v>
      </c>
      <c r="B493" s="54" t="s">
        <v>765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8" t="s">
        <v>766</v>
      </c>
      <c r="Q493" s="574"/>
      <c r="R493" s="574"/>
      <c r="S493" s="574"/>
      <c r="T493" s="575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768</v>
      </c>
      <c r="B494" s="54" t="s">
        <v>769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706" t="s">
        <v>770</v>
      </c>
      <c r="Q494" s="574"/>
      <c r="R494" s="574"/>
      <c r="S494" s="574"/>
      <c r="T494" s="575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71</v>
      </c>
      <c r="Q495" s="582"/>
      <c r="R495" s="582"/>
      <c r="S495" s="582"/>
      <c r="T495" s="582"/>
      <c r="U495" s="582"/>
      <c r="V495" s="583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71</v>
      </c>
      <c r="Q496" s="582"/>
      <c r="R496" s="582"/>
      <c r="S496" s="582"/>
      <c r="T496" s="582"/>
      <c r="U496" s="582"/>
      <c r="V496" s="583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9" t="s">
        <v>169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771</v>
      </c>
      <c r="B498" s="54" t="s">
        <v>772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05" t="s">
        <v>773</v>
      </c>
      <c r="Q498" s="574"/>
      <c r="R498" s="574"/>
      <c r="S498" s="574"/>
      <c r="T498" s="575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775</v>
      </c>
      <c r="B499" s="54" t="s">
        <v>776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88" t="s">
        <v>777</v>
      </c>
      <c r="Q499" s="574"/>
      <c r="R499" s="574"/>
      <c r="S499" s="574"/>
      <c r="T499" s="575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71</v>
      </c>
      <c r="Q500" s="582"/>
      <c r="R500" s="582"/>
      <c r="S500" s="582"/>
      <c r="T500" s="582"/>
      <c r="U500" s="582"/>
      <c r="V500" s="583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71</v>
      </c>
      <c r="Q501" s="582"/>
      <c r="R501" s="582"/>
      <c r="S501" s="582"/>
      <c r="T501" s="582"/>
      <c r="U501" s="582"/>
      <c r="V501" s="583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779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134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780</v>
      </c>
      <c r="B504" s="54" t="s">
        <v>781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89" t="s">
        <v>782</v>
      </c>
      <c r="Q504" s="574"/>
      <c r="R504" s="574"/>
      <c r="S504" s="574"/>
      <c r="T504" s="575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71</v>
      </c>
      <c r="Q505" s="582"/>
      <c r="R505" s="582"/>
      <c r="S505" s="582"/>
      <c r="T505" s="582"/>
      <c r="U505" s="582"/>
      <c r="V505" s="583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71</v>
      </c>
      <c r="Q506" s="582"/>
      <c r="R506" s="582"/>
      <c r="S506" s="582"/>
      <c r="T506" s="582"/>
      <c r="U506" s="582"/>
      <c r="V506" s="583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784</v>
      </c>
      <c r="Q507" s="596"/>
      <c r="R507" s="596"/>
      <c r="S507" s="596"/>
      <c r="T507" s="596"/>
      <c r="U507" s="596"/>
      <c r="V507" s="597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17200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17349.14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785</v>
      </c>
      <c r="Q508" s="596"/>
      <c r="R508" s="596"/>
      <c r="S508" s="596"/>
      <c r="T508" s="596"/>
      <c r="U508" s="596"/>
      <c r="V508" s="597"/>
      <c r="W508" s="37" t="s">
        <v>69</v>
      </c>
      <c r="X508" s="569">
        <f>IFERROR(SUM(BM22:BM504),"0")</f>
        <v>18173.853088029307</v>
      </c>
      <c r="Y508" s="569">
        <f>IFERROR(SUM(BN22:BN504),"0")</f>
        <v>18330.883000000005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786</v>
      </c>
      <c r="Q509" s="596"/>
      <c r="R509" s="596"/>
      <c r="S509" s="596"/>
      <c r="T509" s="596"/>
      <c r="U509" s="596"/>
      <c r="V509" s="597"/>
      <c r="W509" s="37" t="s">
        <v>787</v>
      </c>
      <c r="X509" s="38">
        <f>ROUNDUP(SUM(BO22:BO504),0)</f>
        <v>30</v>
      </c>
      <c r="Y509" s="38">
        <f>ROUNDUP(SUM(BP22:BP504),0)</f>
        <v>30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788</v>
      </c>
      <c r="Q510" s="596"/>
      <c r="R510" s="596"/>
      <c r="S510" s="596"/>
      <c r="T510" s="596"/>
      <c r="U510" s="596"/>
      <c r="V510" s="597"/>
      <c r="W510" s="37" t="s">
        <v>69</v>
      </c>
      <c r="X510" s="569">
        <f>GrossWeightTotal+PalletQtyTotal*25</f>
        <v>18923.853088029307</v>
      </c>
      <c r="Y510" s="569">
        <f>GrossWeightTotalR+PalletQtyTotalR*25</f>
        <v>19080.883000000005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789</v>
      </c>
      <c r="Q511" s="596"/>
      <c r="R511" s="596"/>
      <c r="S511" s="596"/>
      <c r="T511" s="596"/>
      <c r="U511" s="596"/>
      <c r="V511" s="597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2630.0682722449965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2655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790</v>
      </c>
      <c r="Q512" s="596"/>
      <c r="R512" s="596"/>
      <c r="S512" s="596"/>
      <c r="T512" s="596"/>
      <c r="U512" s="596"/>
      <c r="V512" s="597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34.959339999999997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91" t="s">
        <v>100</v>
      </c>
      <c r="D514" s="658"/>
      <c r="E514" s="658"/>
      <c r="F514" s="658"/>
      <c r="G514" s="658"/>
      <c r="H514" s="659"/>
      <c r="I514" s="591" t="s">
        <v>253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540</v>
      </c>
      <c r="U514" s="659"/>
      <c r="V514" s="591" t="s">
        <v>597</v>
      </c>
      <c r="W514" s="658"/>
      <c r="X514" s="658"/>
      <c r="Y514" s="659"/>
      <c r="Z514" s="564" t="s">
        <v>656</v>
      </c>
      <c r="AA514" s="591" t="s">
        <v>726</v>
      </c>
      <c r="AB514" s="659"/>
      <c r="AC514" s="52"/>
      <c r="AF514" s="565"/>
    </row>
    <row r="515" spans="1:32" ht="14.25" customHeight="1" thickTop="1" x14ac:dyDescent="0.2">
      <c r="A515" s="782" t="s">
        <v>793</v>
      </c>
      <c r="B515" s="591" t="s">
        <v>62</v>
      </c>
      <c r="C515" s="591" t="s">
        <v>101</v>
      </c>
      <c r="D515" s="591" t="s">
        <v>116</v>
      </c>
      <c r="E515" s="591" t="s">
        <v>176</v>
      </c>
      <c r="F515" s="591" t="s">
        <v>199</v>
      </c>
      <c r="G515" s="591" t="s">
        <v>232</v>
      </c>
      <c r="H515" s="591" t="s">
        <v>100</v>
      </c>
      <c r="I515" s="591" t="s">
        <v>254</v>
      </c>
      <c r="J515" s="591" t="s">
        <v>294</v>
      </c>
      <c r="K515" s="591" t="s">
        <v>355</v>
      </c>
      <c r="L515" s="591" t="s">
        <v>397</v>
      </c>
      <c r="M515" s="591" t="s">
        <v>413</v>
      </c>
      <c r="N515" s="565"/>
      <c r="O515" s="591" t="s">
        <v>426</v>
      </c>
      <c r="P515" s="591" t="s">
        <v>436</v>
      </c>
      <c r="Q515" s="591" t="s">
        <v>443</v>
      </c>
      <c r="R515" s="591" t="s">
        <v>448</v>
      </c>
      <c r="S515" s="591" t="s">
        <v>530</v>
      </c>
      <c r="T515" s="591" t="s">
        <v>541</v>
      </c>
      <c r="U515" s="591" t="s">
        <v>575</v>
      </c>
      <c r="V515" s="591" t="s">
        <v>598</v>
      </c>
      <c r="W515" s="591" t="s">
        <v>630</v>
      </c>
      <c r="X515" s="591" t="s">
        <v>648</v>
      </c>
      <c r="Y515" s="591" t="s">
        <v>652</v>
      </c>
      <c r="Z515" s="591" t="s">
        <v>656</v>
      </c>
      <c r="AA515" s="591" t="s">
        <v>726</v>
      </c>
      <c r="AB515" s="591" t="s">
        <v>779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97.2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259.40000000000003</v>
      </c>
      <c r="E517" s="46">
        <f>IFERROR(Y89*1,"0")+IFERROR(Y90*1,"0")+IFERROR(Y91*1,"0")+IFERROR(Y95*1,"0")+IFERROR(Y96*1,"0")+IFERROR(Y97*1,"0")+IFERROR(Y98*1,"0")+IFERROR(Y99*1,"0")+IFERROR(Y100*1,"0")</f>
        <v>1225.8000000000002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842.40000000000009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301.56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1495.2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1.8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201.6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764.4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4170</v>
      </c>
      <c r="U517" s="46">
        <f>IFERROR(Y367*1,"0")+IFERROR(Y368*1,"0")+IFERROR(Y369*1,"0")+IFERROR(Y370*1,"0")+IFERROR(Y374*1,"0")+IFERROR(Y378*1,"0")+IFERROR(Y379*1,"0")+IFERROR(Y383*1,"0")</f>
        <v>2589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7.5</v>
      </c>
      <c r="W517" s="46">
        <f>IFERROR(Y408*1,"0")+IFERROR(Y409*1,"0")+IFERROR(Y413*1,"0")+IFERROR(Y414*1,"0")+IFERROR(Y415*1,"0")+IFERROR(Y416*1,"0")</f>
        <v>0</v>
      </c>
      <c r="X517" s="46">
        <f>IFERROR(Y421*1,"0")</f>
        <v>2.4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5390.88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6"/>
        <filter val="1 050,00"/>
        <filter val="1 116,00"/>
        <filter val="1 403,00"/>
        <filter val="1 486,00"/>
        <filter val="1 782,00"/>
        <filter val="1 789,00"/>
        <filter val="1 797,00"/>
        <filter val="1,00"/>
        <filter val="1,01"/>
        <filter val="1,67"/>
        <filter val="1,69"/>
        <filter val="104,00"/>
        <filter val="108,00"/>
        <filter val="128,00"/>
        <filter val="13,00"/>
        <filter val="134,00"/>
        <filter val="139,00"/>
        <filter val="14,00"/>
        <filter val="14,07"/>
        <filter val="14,99"/>
        <filter val="148,00"/>
        <filter val="152,00"/>
        <filter val="156,00"/>
        <filter val="163,00"/>
        <filter val="17 200,00"/>
        <filter val="17,00"/>
        <filter val="18 173,85"/>
        <filter val="18 923,85"/>
        <filter val="18,75"/>
        <filter val="183,00"/>
        <filter val="191,00"/>
        <filter val="2 561,00"/>
        <filter val="2 630,07"/>
        <filter val="2,00"/>
        <filter val="20,00"/>
        <filter val="200,00"/>
        <filter val="24,00"/>
        <filter val="245,40"/>
        <filter val="280,00"/>
        <filter val="284,56"/>
        <filter val="29,00"/>
        <filter val="291,00"/>
        <filter val="3 681,00"/>
        <filter val="3,00"/>
        <filter val="30"/>
        <filter val="30,60"/>
        <filter val="315,00"/>
        <filter val="32,00"/>
        <filter val="335,00"/>
        <filter val="337,50"/>
        <filter val="338,83"/>
        <filter val="340,34"/>
        <filter val="4,00"/>
        <filter val="4,07"/>
        <filter val="417,93"/>
        <filter val="44,00"/>
        <filter val="45,00"/>
        <filter val="459,00"/>
        <filter val="49,00"/>
        <filter val="50,00"/>
        <filter val="55,00"/>
        <filter val="576,00"/>
        <filter val="6,00"/>
        <filter val="6,28"/>
        <filter val="61,00"/>
        <filter val="62,69"/>
        <filter val="63,89"/>
        <filter val="677,00"/>
        <filter val="697,00"/>
        <filter val="71,00"/>
        <filter val="762,00"/>
        <filter val="792,00"/>
        <filter val="8,80"/>
        <filter val="81,11"/>
        <filter val="83,33"/>
        <filter val="85,65"/>
        <filter val="86,67"/>
        <filter val="88,00"/>
        <filter val="925,00"/>
        <filter val="95,00"/>
        <filter val="951,00"/>
        <filter val="97,69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2025-07-10T11:28:04Z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