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BECFCCC-989D-4796-9416-E3E2664F1A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Y410" i="1" s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N56" i="1"/>
  <c r="BM56" i="1"/>
  <c r="Z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9" i="1" s="1"/>
  <c r="BM22" i="1"/>
  <c r="Y22" i="1"/>
  <c r="B517" i="1" s="1"/>
  <c r="H10" i="1"/>
  <c r="A9" i="1"/>
  <c r="A10" i="1" s="1"/>
  <c r="D7" i="1"/>
  <c r="Q6" i="1"/>
  <c r="P2" i="1"/>
  <c r="BP70" i="1" l="1"/>
  <c r="BN70" i="1"/>
  <c r="Z70" i="1"/>
  <c r="BP97" i="1"/>
  <c r="BN97" i="1"/>
  <c r="Z97" i="1"/>
  <c r="BP126" i="1"/>
  <c r="BN126" i="1"/>
  <c r="Z126" i="1"/>
  <c r="BP166" i="1"/>
  <c r="BN166" i="1"/>
  <c r="Z166" i="1"/>
  <c r="BP203" i="1"/>
  <c r="BN203" i="1"/>
  <c r="Z203" i="1"/>
  <c r="BP226" i="1"/>
  <c r="BN226" i="1"/>
  <c r="Z226" i="1"/>
  <c r="BP260" i="1"/>
  <c r="BN260" i="1"/>
  <c r="Z260" i="1"/>
  <c r="BP291" i="1"/>
  <c r="BN291" i="1"/>
  <c r="Z291" i="1"/>
  <c r="BP329" i="1"/>
  <c r="BN329" i="1"/>
  <c r="Z329" i="1"/>
  <c r="BP352" i="1"/>
  <c r="BN352" i="1"/>
  <c r="Z352" i="1"/>
  <c r="BP396" i="1"/>
  <c r="BN396" i="1"/>
  <c r="Z396" i="1"/>
  <c r="BP438" i="1"/>
  <c r="BN438" i="1"/>
  <c r="Z438" i="1"/>
  <c r="BP461" i="1"/>
  <c r="BN461" i="1"/>
  <c r="Z461" i="1"/>
  <c r="BP489" i="1"/>
  <c r="BN489" i="1"/>
  <c r="Z489" i="1"/>
  <c r="Z29" i="1"/>
  <c r="BN29" i="1"/>
  <c r="Z47" i="1"/>
  <c r="Z48" i="1" s="1"/>
  <c r="BN47" i="1"/>
  <c r="BP47" i="1"/>
  <c r="Y48" i="1"/>
  <c r="Z52" i="1"/>
  <c r="BN52" i="1"/>
  <c r="BP83" i="1"/>
  <c r="BN83" i="1"/>
  <c r="Z83" i="1"/>
  <c r="BP112" i="1"/>
  <c r="BN112" i="1"/>
  <c r="Z112" i="1"/>
  <c r="Y155" i="1"/>
  <c r="BP154" i="1"/>
  <c r="BN154" i="1"/>
  <c r="Z154" i="1"/>
  <c r="Z155" i="1" s="1"/>
  <c r="BP158" i="1"/>
  <c r="BN158" i="1"/>
  <c r="Z158" i="1"/>
  <c r="BP191" i="1"/>
  <c r="BN191" i="1"/>
  <c r="Z191" i="1"/>
  <c r="BP215" i="1"/>
  <c r="BN215" i="1"/>
  <c r="Z215" i="1"/>
  <c r="BP249" i="1"/>
  <c r="BN249" i="1"/>
  <c r="Z249" i="1"/>
  <c r="BP261" i="1"/>
  <c r="BN261" i="1"/>
  <c r="Z261" i="1"/>
  <c r="BP307" i="1"/>
  <c r="BN307" i="1"/>
  <c r="Z307" i="1"/>
  <c r="BP342" i="1"/>
  <c r="BN342" i="1"/>
  <c r="Z342" i="1"/>
  <c r="BP415" i="1"/>
  <c r="BN415" i="1"/>
  <c r="Z415" i="1"/>
  <c r="BP445" i="1"/>
  <c r="BN445" i="1"/>
  <c r="Z445" i="1"/>
  <c r="Y491" i="1"/>
  <c r="Y490" i="1"/>
  <c r="BP488" i="1"/>
  <c r="BN488" i="1"/>
  <c r="Z488" i="1"/>
  <c r="Z490" i="1" s="1"/>
  <c r="BP120" i="1"/>
  <c r="BN120" i="1"/>
  <c r="Z120" i="1"/>
  <c r="BP148" i="1"/>
  <c r="BN148" i="1"/>
  <c r="Z148" i="1"/>
  <c r="BP164" i="1"/>
  <c r="BN164" i="1"/>
  <c r="Z164" i="1"/>
  <c r="BP187" i="1"/>
  <c r="BN187" i="1"/>
  <c r="Z187" i="1"/>
  <c r="BP197" i="1"/>
  <c r="BN197" i="1"/>
  <c r="Z197" i="1"/>
  <c r="BP209" i="1"/>
  <c r="BN209" i="1"/>
  <c r="Z209" i="1"/>
  <c r="BP224" i="1"/>
  <c r="BN224" i="1"/>
  <c r="Z224" i="1"/>
  <c r="Y237" i="1"/>
  <c r="Y236" i="1"/>
  <c r="BP235" i="1"/>
  <c r="BN235" i="1"/>
  <c r="Z235" i="1"/>
  <c r="Z236" i="1" s="1"/>
  <c r="BP239" i="1"/>
  <c r="BN239" i="1"/>
  <c r="Z239" i="1"/>
  <c r="BP244" i="1"/>
  <c r="BN244" i="1"/>
  <c r="Z244" i="1"/>
  <c r="BP258" i="1"/>
  <c r="BN258" i="1"/>
  <c r="Z258" i="1"/>
  <c r="BP289" i="1"/>
  <c r="BN289" i="1"/>
  <c r="Z289" i="1"/>
  <c r="BP301" i="1"/>
  <c r="BN301" i="1"/>
  <c r="Z301" i="1"/>
  <c r="BP320" i="1"/>
  <c r="BN320" i="1"/>
  <c r="Z320" i="1"/>
  <c r="Y331" i="1"/>
  <c r="BP327" i="1"/>
  <c r="BN327" i="1"/>
  <c r="Z327" i="1"/>
  <c r="Y330" i="1"/>
  <c r="X508" i="1"/>
  <c r="X510" i="1" s="1"/>
  <c r="X511" i="1"/>
  <c r="Z27" i="1"/>
  <c r="BN27" i="1"/>
  <c r="Z31" i="1"/>
  <c r="BN31" i="1"/>
  <c r="Z43" i="1"/>
  <c r="BN43" i="1"/>
  <c r="Z54" i="1"/>
  <c r="BN54" i="1"/>
  <c r="Z62" i="1"/>
  <c r="BN62" i="1"/>
  <c r="Z68" i="1"/>
  <c r="BN68" i="1"/>
  <c r="Z75" i="1"/>
  <c r="BN75" i="1"/>
  <c r="Z79" i="1"/>
  <c r="BN79" i="1"/>
  <c r="Y85" i="1"/>
  <c r="Z90" i="1"/>
  <c r="BN90" i="1"/>
  <c r="Z95" i="1"/>
  <c r="BN95" i="1"/>
  <c r="Z99" i="1"/>
  <c r="BN99" i="1"/>
  <c r="Z108" i="1"/>
  <c r="BN108" i="1"/>
  <c r="Z114" i="1"/>
  <c r="BN114" i="1"/>
  <c r="BP131" i="1"/>
  <c r="BN131" i="1"/>
  <c r="Z131" i="1"/>
  <c r="BP160" i="1"/>
  <c r="BN160" i="1"/>
  <c r="Z160" i="1"/>
  <c r="Y174" i="1"/>
  <c r="BP170" i="1"/>
  <c r="BN170" i="1"/>
  <c r="Z170" i="1"/>
  <c r="BP193" i="1"/>
  <c r="BN193" i="1"/>
  <c r="Z193" i="1"/>
  <c r="BP205" i="1"/>
  <c r="BN205" i="1"/>
  <c r="Z205" i="1"/>
  <c r="BP220" i="1"/>
  <c r="BN220" i="1"/>
  <c r="Z220" i="1"/>
  <c r="BP230" i="1"/>
  <c r="BN230" i="1"/>
  <c r="Z230" i="1"/>
  <c r="BP240" i="1"/>
  <c r="BN240" i="1"/>
  <c r="Z240" i="1"/>
  <c r="BP251" i="1"/>
  <c r="BN251" i="1"/>
  <c r="Z251" i="1"/>
  <c r="Y270" i="1"/>
  <c r="BP266" i="1"/>
  <c r="BN266" i="1"/>
  <c r="Z266" i="1"/>
  <c r="Z269" i="1" s="1"/>
  <c r="BP297" i="1"/>
  <c r="BN297" i="1"/>
  <c r="Z297" i="1"/>
  <c r="BP309" i="1"/>
  <c r="BN309" i="1"/>
  <c r="Z309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BP433" i="1"/>
  <c r="BN433" i="1"/>
  <c r="Z433" i="1"/>
  <c r="BP440" i="1"/>
  <c r="BN440" i="1"/>
  <c r="Z440" i="1"/>
  <c r="BP451" i="1"/>
  <c r="BN451" i="1"/>
  <c r="Z451" i="1"/>
  <c r="BP467" i="1"/>
  <c r="BN467" i="1"/>
  <c r="Z467" i="1"/>
  <c r="BP475" i="1"/>
  <c r="BN475" i="1"/>
  <c r="Z475" i="1"/>
  <c r="BP477" i="1"/>
  <c r="BN477" i="1"/>
  <c r="Z477" i="1"/>
  <c r="Y501" i="1"/>
  <c r="Y500" i="1"/>
  <c r="BP498" i="1"/>
  <c r="BN498" i="1"/>
  <c r="Z498" i="1"/>
  <c r="Y122" i="1"/>
  <c r="Y168" i="1"/>
  <c r="Y199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BP369" i="1"/>
  <c r="BN369" i="1"/>
  <c r="Z369" i="1"/>
  <c r="BP394" i="1"/>
  <c r="BN394" i="1"/>
  <c r="Z394" i="1"/>
  <c r="BP409" i="1"/>
  <c r="BN409" i="1"/>
  <c r="Z409" i="1"/>
  <c r="BP413" i="1"/>
  <c r="BN413" i="1"/>
  <c r="Z413" i="1"/>
  <c r="BP436" i="1"/>
  <c r="BN436" i="1"/>
  <c r="Z436" i="1"/>
  <c r="BP443" i="1"/>
  <c r="BN443" i="1"/>
  <c r="Z443" i="1"/>
  <c r="BP459" i="1"/>
  <c r="BN459" i="1"/>
  <c r="Z459" i="1"/>
  <c r="Y479" i="1"/>
  <c r="Y478" i="1"/>
  <c r="BP474" i="1"/>
  <c r="BN474" i="1"/>
  <c r="Z474" i="1"/>
  <c r="Z478" i="1" s="1"/>
  <c r="BP476" i="1"/>
  <c r="BN476" i="1"/>
  <c r="Z476" i="1"/>
  <c r="BP499" i="1"/>
  <c r="BN499" i="1"/>
  <c r="Z499" i="1"/>
  <c r="Y404" i="1"/>
  <c r="F9" i="1"/>
  <c r="J9" i="1"/>
  <c r="F10" i="1"/>
  <c r="Y24" i="1"/>
  <c r="Y32" i="1"/>
  <c r="Y44" i="1"/>
  <c r="Y59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Z115" i="1"/>
  <c r="BP113" i="1"/>
  <c r="BN113" i="1"/>
  <c r="Z113" i="1"/>
  <c r="BP121" i="1"/>
  <c r="BN121" i="1"/>
  <c r="Z121" i="1"/>
  <c r="Y123" i="1"/>
  <c r="Y128" i="1"/>
  <c r="BP125" i="1"/>
  <c r="BN125" i="1"/>
  <c r="Z125" i="1"/>
  <c r="Z127" i="1" s="1"/>
  <c r="Z149" i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Y355" i="1"/>
  <c r="Y360" i="1"/>
  <c r="BP357" i="1"/>
  <c r="BN357" i="1"/>
  <c r="Z357" i="1"/>
  <c r="Z359" i="1" s="1"/>
  <c r="Y359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Y127" i="1"/>
  <c r="BP132" i="1"/>
  <c r="BN132" i="1"/>
  <c r="Z132" i="1"/>
  <c r="Z133" i="1" s="1"/>
  <c r="Y134" i="1"/>
  <c r="Y139" i="1"/>
  <c r="BP136" i="1"/>
  <c r="BN136" i="1"/>
  <c r="Z136" i="1"/>
  <c r="Z138" i="1" s="1"/>
  <c r="Y150" i="1"/>
  <c r="Y149" i="1"/>
  <c r="BP159" i="1"/>
  <c r="BN159" i="1"/>
  <c r="Z159" i="1"/>
  <c r="Z167" i="1" s="1"/>
  <c r="BP163" i="1"/>
  <c r="BN163" i="1"/>
  <c r="Z163" i="1"/>
  <c r="Y167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Y233" i="1"/>
  <c r="BP241" i="1"/>
  <c r="BN241" i="1"/>
  <c r="Z241" i="1"/>
  <c r="Y245" i="1"/>
  <c r="BP250" i="1"/>
  <c r="BN250" i="1"/>
  <c r="Z250" i="1"/>
  <c r="Y254" i="1"/>
  <c r="BP259" i="1"/>
  <c r="BN259" i="1"/>
  <c r="Z259" i="1"/>
  <c r="Z262" i="1" s="1"/>
  <c r="Y262" i="1"/>
  <c r="BP335" i="1"/>
  <c r="BN335" i="1"/>
  <c r="Z335" i="1"/>
  <c r="Z337" i="1" s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Y232" i="1"/>
  <c r="Y246" i="1"/>
  <c r="BP243" i="1"/>
  <c r="BN243" i="1"/>
  <c r="Z243" i="1"/>
  <c r="BP252" i="1"/>
  <c r="BN252" i="1"/>
  <c r="Z252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S517" i="1"/>
  <c r="BP343" i="1"/>
  <c r="BN343" i="1"/>
  <c r="Z343" i="1"/>
  <c r="Z349" i="1" s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Z417" i="1" s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71" i="1" l="1"/>
  <c r="Z330" i="1"/>
  <c r="Z354" i="1"/>
  <c r="Z101" i="1"/>
  <c r="Z80" i="1"/>
  <c r="Z311" i="1"/>
  <c r="Z245" i="1"/>
  <c r="Z227" i="1"/>
  <c r="Z254" i="1"/>
  <c r="Z232" i="1"/>
  <c r="Z199" i="1"/>
  <c r="Z173" i="1"/>
  <c r="Z58" i="1"/>
  <c r="Z44" i="1"/>
  <c r="Z32" i="1"/>
  <c r="Z324" i="1"/>
  <c r="Z293" i="1"/>
  <c r="Z188" i="1"/>
  <c r="Z500" i="1"/>
  <c r="Z485" i="1"/>
  <c r="Z463" i="1"/>
  <c r="Y511" i="1"/>
  <c r="Y508" i="1"/>
  <c r="Z211" i="1"/>
  <c r="Z109" i="1"/>
  <c r="Z495" i="1"/>
  <c r="Z447" i="1"/>
  <c r="Z399" i="1"/>
  <c r="Z371" i="1"/>
  <c r="Z122" i="1"/>
  <c r="Z92" i="1"/>
  <c r="Z65" i="1"/>
  <c r="Y509" i="1"/>
  <c r="Z303" i="1"/>
  <c r="Y507" i="1"/>
  <c r="Z512" i="1" l="1"/>
  <c r="Y510" i="1"/>
</calcChain>
</file>

<file path=xl/sharedStrings.xml><?xml version="1.0" encoding="utf-8"?>
<sst xmlns="http://schemas.openxmlformats.org/spreadsheetml/2006/main" count="2278" uniqueCount="832">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</sst>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831</v>
      </c>
      <c r="I5" s="824"/>
      <c r="J5" s="824"/>
      <c r="K5" s="824"/>
      <c r="L5" s="824"/>
      <c r="M5" s="666"/>
      <c r="N5" s="58"/>
      <c r="P5" s="24" t="s">
        <v>10</v>
      </c>
      <c r="Q5" s="876">
        <v>45850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811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Суббота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6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/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19</v>
      </c>
      <c r="Q8" s="743">
        <v>0.5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20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21</v>
      </c>
      <c r="Q10" s="754"/>
      <c r="R10" s="755"/>
      <c r="U10" s="24" t="s">
        <v>22</v>
      </c>
      <c r="V10" s="627" t="s">
        <v>23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3"/>
      <c r="R11" s="694"/>
      <c r="U11" s="24" t="s">
        <v>26</v>
      </c>
      <c r="V11" s="845" t="s">
        <v>27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35</v>
      </c>
      <c r="B17" s="614" t="s">
        <v>36</v>
      </c>
      <c r="C17" s="742" t="s">
        <v>37</v>
      </c>
      <c r="D17" s="614" t="s">
        <v>38</v>
      </c>
      <c r="E17" s="678"/>
      <c r="F17" s="614" t="s">
        <v>39</v>
      </c>
      <c r="G17" s="614" t="s">
        <v>40</v>
      </c>
      <c r="H17" s="614" t="s">
        <v>41</v>
      </c>
      <c r="I17" s="614" t="s">
        <v>42</v>
      </c>
      <c r="J17" s="614" t="s">
        <v>43</v>
      </c>
      <c r="K17" s="614" t="s">
        <v>44</v>
      </c>
      <c r="L17" s="614" t="s">
        <v>45</v>
      </c>
      <c r="M17" s="614" t="s">
        <v>46</v>
      </c>
      <c r="N17" s="614" t="s">
        <v>47</v>
      </c>
      <c r="O17" s="614" t="s">
        <v>48</v>
      </c>
      <c r="P17" s="614" t="s">
        <v>49</v>
      </c>
      <c r="Q17" s="677"/>
      <c r="R17" s="677"/>
      <c r="S17" s="677"/>
      <c r="T17" s="678"/>
      <c r="U17" s="900" t="s">
        <v>50</v>
      </c>
      <c r="V17" s="597"/>
      <c r="W17" s="614" t="s">
        <v>51</v>
      </c>
      <c r="X17" s="614" t="s">
        <v>52</v>
      </c>
      <c r="Y17" s="901" t="s">
        <v>53</v>
      </c>
      <c r="Z17" s="821" t="s">
        <v>54</v>
      </c>
      <c r="AA17" s="790" t="s">
        <v>55</v>
      </c>
      <c r="AB17" s="790" t="s">
        <v>56</v>
      </c>
      <c r="AC17" s="790" t="s">
        <v>57</v>
      </c>
      <c r="AD17" s="790" t="s">
        <v>58</v>
      </c>
      <c r="AE17" s="858"/>
      <c r="AF17" s="859"/>
      <c r="AG17" s="66"/>
      <c r="BD17" s="65" t="s">
        <v>59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62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62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63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71</v>
      </c>
      <c r="Q23" s="582"/>
      <c r="R23" s="582"/>
      <c r="S23" s="582"/>
      <c r="T23" s="582"/>
      <c r="U23" s="582"/>
      <c r="V23" s="583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71</v>
      </c>
      <c r="Q24" s="582"/>
      <c r="R24" s="582"/>
      <c r="S24" s="582"/>
      <c r="T24" s="582"/>
      <c r="U24" s="582"/>
      <c r="V24" s="583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73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71</v>
      </c>
      <c r="Q32" s="582"/>
      <c r="R32" s="582"/>
      <c r="S32" s="582"/>
      <c r="T32" s="582"/>
      <c r="U32" s="582"/>
      <c r="V32" s="583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71</v>
      </c>
      <c r="Q33" s="582"/>
      <c r="R33" s="582"/>
      <c r="S33" s="582"/>
      <c r="T33" s="582"/>
      <c r="U33" s="582"/>
      <c r="V33" s="583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94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71</v>
      </c>
      <c r="Q36" s="582"/>
      <c r="R36" s="582"/>
      <c r="S36" s="582"/>
      <c r="T36" s="582"/>
      <c r="U36" s="582"/>
      <c r="V36" s="583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71</v>
      </c>
      <c r="Q37" s="582"/>
      <c r="R37" s="582"/>
      <c r="S37" s="582"/>
      <c r="T37" s="582"/>
      <c r="U37" s="582"/>
      <c r="V37" s="583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100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101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102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166</v>
      </c>
      <c r="Y41" s="568">
        <f>IFERROR(IF(X41="",0,CEILING((X41/$H41),1)*$H41),"")</f>
        <v>172.8</v>
      </c>
      <c r="Z41" s="36">
        <f>IFERROR(IF(Y41=0,"",ROUNDUP(Y41/H41,0)*0.01898),"")</f>
        <v>0.30368000000000001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172.6861111111111</v>
      </c>
      <c r="BN41" s="64">
        <f>IFERROR(Y41*I41/H41,"0")</f>
        <v>179.76</v>
      </c>
      <c r="BO41" s="64">
        <f>IFERROR(1/J41*(X41/H41),"0")</f>
        <v>0.24016203703703703</v>
      </c>
      <c r="BP41" s="64">
        <f>IFERROR(1/J41*(Y41/H41),"0")</f>
        <v>0.25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299</v>
      </c>
      <c r="Y43" s="568">
        <f>IFERROR(IF(X43="",0,CEILING((X43/$H43),1)*$H43),"")</f>
        <v>299.7</v>
      </c>
      <c r="Z43" s="36">
        <f>IFERROR(IF(Y43=0,"",ROUNDUP(Y43/H43,0)*0.00902),"")</f>
        <v>0.73062000000000005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315.9702702702703</v>
      </c>
      <c r="BN43" s="64">
        <f>IFERROR(Y43*I43/H43,"0")</f>
        <v>316.70999999999998</v>
      </c>
      <c r="BO43" s="64">
        <f>IFERROR(1/J43*(X43/H43),"0")</f>
        <v>0.61220311220311219</v>
      </c>
      <c r="BP43" s="64">
        <f>IFERROR(1/J43*(Y43/H43),"0")</f>
        <v>0.61363636363636365</v>
      </c>
    </row>
    <row r="44" spans="1:68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71</v>
      </c>
      <c r="Q44" s="582"/>
      <c r="R44" s="582"/>
      <c r="S44" s="582"/>
      <c r="T44" s="582"/>
      <c r="U44" s="582"/>
      <c r="V44" s="583"/>
      <c r="W44" s="37" t="s">
        <v>72</v>
      </c>
      <c r="X44" s="569">
        <f>IFERROR(X41/H41,"0")+IFERROR(X42/H42,"0")+IFERROR(X43/H43,"0")</f>
        <v>96.181181181181174</v>
      </c>
      <c r="Y44" s="569">
        <f>IFERROR(Y41/H41,"0")+IFERROR(Y42/H42,"0")+IFERROR(Y43/H43,"0")</f>
        <v>97</v>
      </c>
      <c r="Z44" s="569">
        <f>IFERROR(IF(Z41="",0,Z41),"0")+IFERROR(IF(Z42="",0,Z42),"0")+IFERROR(IF(Z43="",0,Z43),"0")</f>
        <v>1.0343</v>
      </c>
      <c r="AA44" s="570"/>
      <c r="AB44" s="570"/>
      <c r="AC44" s="570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71</v>
      </c>
      <c r="Q45" s="582"/>
      <c r="R45" s="582"/>
      <c r="S45" s="582"/>
      <c r="T45" s="582"/>
      <c r="U45" s="582"/>
      <c r="V45" s="583"/>
      <c r="W45" s="37" t="s">
        <v>69</v>
      </c>
      <c r="X45" s="569">
        <f>IFERROR(SUM(X41:X43),"0")</f>
        <v>465</v>
      </c>
      <c r="Y45" s="569">
        <f>IFERROR(SUM(Y41:Y43),"0")</f>
        <v>472.5</v>
      </c>
      <c r="Z45" s="37"/>
      <c r="AA45" s="570"/>
      <c r="AB45" s="570"/>
      <c r="AC45" s="570"/>
    </row>
    <row r="46" spans="1:68" ht="14.25" hidden="1" customHeight="1" x14ac:dyDescent="0.25">
      <c r="A46" s="579" t="s">
        <v>73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71</v>
      </c>
      <c r="Q48" s="582"/>
      <c r="R48" s="582"/>
      <c r="S48" s="582"/>
      <c r="T48" s="582"/>
      <c r="U48" s="582"/>
      <c r="V48" s="583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71</v>
      </c>
      <c r="Q49" s="582"/>
      <c r="R49" s="582"/>
      <c r="S49" s="582"/>
      <c r="T49" s="582"/>
      <c r="U49" s="582"/>
      <c r="V49" s="583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116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102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237</v>
      </c>
      <c r="Y52" s="568">
        <f t="shared" ref="Y52:Y57" si="6">IFERROR(IF(X52="",0,CEILING((X52/$H52),1)*$H52),"")</f>
        <v>246.39999999999998</v>
      </c>
      <c r="Z52" s="36">
        <f>IFERROR(IF(Y52=0,"",ROUNDUP(Y52/H52,0)*0.01898),"")</f>
        <v>0.41755999999999999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246.20491071428572</v>
      </c>
      <c r="BN52" s="64">
        <f t="shared" ref="BN52:BN57" si="8">IFERROR(Y52*I52/H52,"0")</f>
        <v>255.96999999999997</v>
      </c>
      <c r="BO52" s="64">
        <f t="shared" ref="BO52:BO57" si="9">IFERROR(1/J52*(X52/H52),"0")</f>
        <v>0.33063616071428575</v>
      </c>
      <c r="BP52" s="64">
        <f t="shared" ref="BP52:BP57" si="10">IFERROR(1/J52*(Y52/H52),"0")</f>
        <v>0.34375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41</v>
      </c>
      <c r="Y53" s="568">
        <f t="shared" si="6"/>
        <v>43.2</v>
      </c>
      <c r="Z53" s="36">
        <f>IFERROR(IF(Y53=0,"",ROUNDUP(Y53/H53,0)*0.01898),"")</f>
        <v>7.5920000000000001E-2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42.651388888888889</v>
      </c>
      <c r="BN53" s="64">
        <f t="shared" si="8"/>
        <v>44.94</v>
      </c>
      <c r="BO53" s="64">
        <f t="shared" si="9"/>
        <v>5.9317129629629622E-2</v>
      </c>
      <c r="BP53" s="64">
        <f t="shared" si="10"/>
        <v>6.25E-2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71</v>
      </c>
      <c r="Q58" s="582"/>
      <c r="R58" s="582"/>
      <c r="S58" s="582"/>
      <c r="T58" s="582"/>
      <c r="U58" s="582"/>
      <c r="V58" s="583"/>
      <c r="W58" s="37" t="s">
        <v>72</v>
      </c>
      <c r="X58" s="569">
        <f>IFERROR(X52/H52,"0")+IFERROR(X53/H53,"0")+IFERROR(X54/H54,"0")+IFERROR(X55/H55,"0")+IFERROR(X56/H56,"0")+IFERROR(X57/H57,"0")</f>
        <v>24.957010582010582</v>
      </c>
      <c r="Y58" s="569">
        <f>IFERROR(Y52/H52,"0")+IFERROR(Y53/H53,"0")+IFERROR(Y54/H54,"0")+IFERROR(Y55/H55,"0")+IFERROR(Y56/H56,"0")+IFERROR(Y57/H57,"0")</f>
        <v>26</v>
      </c>
      <c r="Z58" s="569">
        <f>IFERROR(IF(Z52="",0,Z52),"0")+IFERROR(IF(Z53="",0,Z53),"0")+IFERROR(IF(Z54="",0,Z54),"0")+IFERROR(IF(Z55="",0,Z55),"0")+IFERROR(IF(Z56="",0,Z56),"0")+IFERROR(IF(Z57="",0,Z57),"0")</f>
        <v>0.49347999999999997</v>
      </c>
      <c r="AA58" s="570"/>
      <c r="AB58" s="570"/>
      <c r="AC58" s="570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71</v>
      </c>
      <c r="Q59" s="582"/>
      <c r="R59" s="582"/>
      <c r="S59" s="582"/>
      <c r="T59" s="582"/>
      <c r="U59" s="582"/>
      <c r="V59" s="583"/>
      <c r="W59" s="37" t="s">
        <v>69</v>
      </c>
      <c r="X59" s="569">
        <f>IFERROR(SUM(X52:X57),"0")</f>
        <v>278</v>
      </c>
      <c r="Y59" s="569">
        <f>IFERROR(SUM(Y52:Y57),"0")</f>
        <v>289.59999999999997</v>
      </c>
      <c r="Z59" s="37"/>
      <c r="AA59" s="570"/>
      <c r="AB59" s="570"/>
      <c r="AC59" s="570"/>
    </row>
    <row r="60" spans="1:68" ht="14.25" hidden="1" customHeight="1" x14ac:dyDescent="0.25">
      <c r="A60" s="579" t="s">
        <v>134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45</v>
      </c>
      <c r="Y61" s="56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46.812499999999993</v>
      </c>
      <c r="BN61" s="64">
        <f>IFERROR(Y61*I61/H61,"0")</f>
        <v>56.17499999999999</v>
      </c>
      <c r="BO61" s="64">
        <f>IFERROR(1/J61*(X61/H61),"0")</f>
        <v>6.5104166666666657E-2</v>
      </c>
      <c r="BP61" s="64">
        <f>IFERROR(1/J61*(Y61/H61),"0")</f>
        <v>7.8125E-2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71</v>
      </c>
      <c r="Q65" s="582"/>
      <c r="R65" s="582"/>
      <c r="S65" s="582"/>
      <c r="T65" s="582"/>
      <c r="U65" s="582"/>
      <c r="V65" s="583"/>
      <c r="W65" s="37" t="s">
        <v>72</v>
      </c>
      <c r="X65" s="569">
        <f>IFERROR(X61/H61,"0")+IFERROR(X62/H62,"0")+IFERROR(X63/H63,"0")+IFERROR(X64/H64,"0")</f>
        <v>4.1666666666666661</v>
      </c>
      <c r="Y65" s="569">
        <f>IFERROR(Y61/H61,"0")+IFERROR(Y62/H62,"0")+IFERROR(Y63/H63,"0")+IFERROR(Y64/H64,"0")</f>
        <v>5</v>
      </c>
      <c r="Z65" s="569">
        <f>IFERROR(IF(Z61="",0,Z61),"0")+IFERROR(IF(Z62="",0,Z62),"0")+IFERROR(IF(Z63="",0,Z63),"0")+IFERROR(IF(Z64="",0,Z64),"0")</f>
        <v>9.4899999999999998E-2</v>
      </c>
      <c r="AA65" s="570"/>
      <c r="AB65" s="570"/>
      <c r="AC65" s="570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71</v>
      </c>
      <c r="Q66" s="582"/>
      <c r="R66" s="582"/>
      <c r="S66" s="582"/>
      <c r="T66" s="582"/>
      <c r="U66" s="582"/>
      <c r="V66" s="583"/>
      <c r="W66" s="37" t="s">
        <v>69</v>
      </c>
      <c r="X66" s="569">
        <f>IFERROR(SUM(X61:X64),"0")</f>
        <v>45</v>
      </c>
      <c r="Y66" s="569">
        <f>IFERROR(SUM(Y61:Y64),"0")</f>
        <v>54</v>
      </c>
      <c r="Z66" s="37"/>
      <c r="AA66" s="570"/>
      <c r="AB66" s="570"/>
      <c r="AC66" s="570"/>
    </row>
    <row r="67" spans="1:68" ht="14.25" hidden="1" customHeight="1" x14ac:dyDescent="0.25">
      <c r="A67" s="579" t="s">
        <v>63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71</v>
      </c>
      <c r="Q71" s="582"/>
      <c r="R71" s="582"/>
      <c r="S71" s="582"/>
      <c r="T71" s="582"/>
      <c r="U71" s="582"/>
      <c r="V71" s="583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71</v>
      </c>
      <c r="Q72" s="582"/>
      <c r="R72" s="582"/>
      <c r="S72" s="582"/>
      <c r="T72" s="582"/>
      <c r="U72" s="582"/>
      <c r="V72" s="583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9" t="s">
        <v>73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58</v>
      </c>
      <c r="Y75" s="568">
        <f t="shared" si="11"/>
        <v>58.800000000000004</v>
      </c>
      <c r="Z75" s="36">
        <f>IFERROR(IF(Y75=0,"",ROUNDUP(Y75/H75,0)*0.01898),"")</f>
        <v>0.13286000000000001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61.003571428571433</v>
      </c>
      <c r="BN75" s="64">
        <f t="shared" si="13"/>
        <v>61.845000000000006</v>
      </c>
      <c r="BO75" s="64">
        <f t="shared" si="14"/>
        <v>0.10788690476190475</v>
      </c>
      <c r="BP75" s="64">
        <f t="shared" si="15"/>
        <v>0.109375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71</v>
      </c>
      <c r="Q80" s="582"/>
      <c r="R80" s="582"/>
      <c r="S80" s="582"/>
      <c r="T80" s="582"/>
      <c r="U80" s="582"/>
      <c r="V80" s="583"/>
      <c r="W80" s="37" t="s">
        <v>72</v>
      </c>
      <c r="X80" s="569">
        <f>IFERROR(X74/H74,"0")+IFERROR(X75/H75,"0")+IFERROR(X76/H76,"0")+IFERROR(X77/H77,"0")+IFERROR(X78/H78,"0")+IFERROR(X79/H79,"0")</f>
        <v>6.9047619047619042</v>
      </c>
      <c r="Y80" s="569">
        <f>IFERROR(Y74/H74,"0")+IFERROR(Y75/H75,"0")+IFERROR(Y76/H76,"0")+IFERROR(Y77/H77,"0")+IFERROR(Y78/H78,"0")+IFERROR(Y79/H79,"0")</f>
        <v>7</v>
      </c>
      <c r="Z80" s="569">
        <f>IFERROR(IF(Z74="",0,Z74),"0")+IFERROR(IF(Z75="",0,Z75),"0")+IFERROR(IF(Z76="",0,Z76),"0")+IFERROR(IF(Z77="",0,Z77),"0")+IFERROR(IF(Z78="",0,Z78),"0")+IFERROR(IF(Z79="",0,Z79),"0")</f>
        <v>0.13286000000000001</v>
      </c>
      <c r="AA80" s="570"/>
      <c r="AB80" s="570"/>
      <c r="AC80" s="570"/>
    </row>
    <row r="81" spans="1:68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71</v>
      </c>
      <c r="Q81" s="582"/>
      <c r="R81" s="582"/>
      <c r="S81" s="582"/>
      <c r="T81" s="582"/>
      <c r="U81" s="582"/>
      <c r="V81" s="583"/>
      <c r="W81" s="37" t="s">
        <v>69</v>
      </c>
      <c r="X81" s="569">
        <f>IFERROR(SUM(X74:X79),"0")</f>
        <v>58</v>
      </c>
      <c r="Y81" s="569">
        <f>IFERROR(SUM(Y74:Y79),"0")</f>
        <v>58.800000000000004</v>
      </c>
      <c r="Z81" s="37"/>
      <c r="AA81" s="570"/>
      <c r="AB81" s="570"/>
      <c r="AC81" s="570"/>
    </row>
    <row r="82" spans="1:68" ht="14.25" hidden="1" customHeight="1" x14ac:dyDescent="0.25">
      <c r="A82" s="579" t="s">
        <v>169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107</v>
      </c>
      <c r="Y83" s="568">
        <f>IFERROR(IF(X83="",0,CEILING((X83/$H83),1)*$H83),"")</f>
        <v>109.2</v>
      </c>
      <c r="Z83" s="36">
        <f>IFERROR(IF(Y83=0,"",ROUNDUP(Y83/H83,0)*0.01898),"")</f>
        <v>0.26572000000000001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112.9673076923077</v>
      </c>
      <c r="BN83" s="64">
        <f>IFERROR(Y83*I83/H83,"0")</f>
        <v>115.28999999999999</v>
      </c>
      <c r="BO83" s="64">
        <f>IFERROR(1/J83*(X83/H83),"0")</f>
        <v>0.21434294871794873</v>
      </c>
      <c r="BP83" s="64">
        <f>IFERROR(1/J83*(Y83/H83),"0")</f>
        <v>0.21875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16</v>
      </c>
      <c r="Y84" s="568">
        <f>IFERROR(IF(X84="",0,CEILING((X84/$H84),1)*$H84),"")</f>
        <v>16.8</v>
      </c>
      <c r="Z84" s="36">
        <f>IFERROR(IF(Y84=0,"",ROUNDUP(Y84/H84,0)*0.00902),"")</f>
        <v>6.3140000000000002E-2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17.399999999999999</v>
      </c>
      <c r="BN84" s="64">
        <f>IFERROR(Y84*I84/H84,"0")</f>
        <v>18.27</v>
      </c>
      <c r="BO84" s="64">
        <f>IFERROR(1/J84*(X84/H84),"0")</f>
        <v>5.0505050505050511E-2</v>
      </c>
      <c r="BP84" s="64">
        <f>IFERROR(1/J84*(Y84/H84),"0")</f>
        <v>5.3030303030303039E-2</v>
      </c>
    </row>
    <row r="85" spans="1:68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71</v>
      </c>
      <c r="Q85" s="582"/>
      <c r="R85" s="582"/>
      <c r="S85" s="582"/>
      <c r="T85" s="582"/>
      <c r="U85" s="582"/>
      <c r="V85" s="583"/>
      <c r="W85" s="37" t="s">
        <v>72</v>
      </c>
      <c r="X85" s="569">
        <f>IFERROR(X83/H83,"0")+IFERROR(X84/H84,"0")</f>
        <v>20.384615384615387</v>
      </c>
      <c r="Y85" s="569">
        <f>IFERROR(Y83/H83,"0")+IFERROR(Y84/H84,"0")</f>
        <v>21</v>
      </c>
      <c r="Z85" s="569">
        <f>IFERROR(IF(Z83="",0,Z83),"0")+IFERROR(IF(Z84="",0,Z84),"0")</f>
        <v>0.32886000000000004</v>
      </c>
      <c r="AA85" s="570"/>
      <c r="AB85" s="570"/>
      <c r="AC85" s="570"/>
    </row>
    <row r="86" spans="1:68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71</v>
      </c>
      <c r="Q86" s="582"/>
      <c r="R86" s="582"/>
      <c r="S86" s="582"/>
      <c r="T86" s="582"/>
      <c r="U86" s="582"/>
      <c r="V86" s="583"/>
      <c r="W86" s="37" t="s">
        <v>69</v>
      </c>
      <c r="X86" s="569">
        <f>IFERROR(SUM(X83:X84),"0")</f>
        <v>123</v>
      </c>
      <c r="Y86" s="569">
        <f>IFERROR(SUM(Y83:Y84),"0")</f>
        <v>126</v>
      </c>
      <c r="Z86" s="37"/>
      <c r="AA86" s="570"/>
      <c r="AB86" s="570"/>
      <c r="AC86" s="570"/>
    </row>
    <row r="87" spans="1:68" ht="16.5" hidden="1" customHeight="1" x14ac:dyDescent="0.25">
      <c r="A87" s="587" t="s">
        <v>176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102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886</v>
      </c>
      <c r="Y89" s="568">
        <f>IFERROR(IF(X89="",0,CEILING((X89/$H89),1)*$H89),"")</f>
        <v>896.40000000000009</v>
      </c>
      <c r="Z89" s="36">
        <f>IFERROR(IF(Y89=0,"",ROUNDUP(Y89/H89,0)*0.01898),"")</f>
        <v>1.57534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921.68611111111102</v>
      </c>
      <c r="BN89" s="64">
        <f>IFERROR(Y89*I89/H89,"0")</f>
        <v>932.505</v>
      </c>
      <c r="BO89" s="64">
        <f>IFERROR(1/J89*(X89/H89),"0")</f>
        <v>1.2818287037037037</v>
      </c>
      <c r="BP89" s="64">
        <f>IFERROR(1/J89*(Y89/H89),"0")</f>
        <v>1.296875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266</v>
      </c>
      <c r="Y91" s="568">
        <f>IFERROR(IF(X91="",0,CEILING((X91/$H91),1)*$H91),"")</f>
        <v>270</v>
      </c>
      <c r="Z91" s="36">
        <f>IFERROR(IF(Y91=0,"",ROUNDUP(Y91/H91,0)*0.00902),"")</f>
        <v>0.54120000000000001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278.4133333333333</v>
      </c>
      <c r="BN91" s="64">
        <f>IFERROR(Y91*I91/H91,"0")</f>
        <v>282.60000000000002</v>
      </c>
      <c r="BO91" s="64">
        <f>IFERROR(1/J91*(X91/H91),"0")</f>
        <v>0.44781144781144783</v>
      </c>
      <c r="BP91" s="64">
        <f>IFERROR(1/J91*(Y91/H91),"0")</f>
        <v>0.45454545454545459</v>
      </c>
    </row>
    <row r="92" spans="1:68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71</v>
      </c>
      <c r="Q92" s="582"/>
      <c r="R92" s="582"/>
      <c r="S92" s="582"/>
      <c r="T92" s="582"/>
      <c r="U92" s="582"/>
      <c r="V92" s="583"/>
      <c r="W92" s="37" t="s">
        <v>72</v>
      </c>
      <c r="X92" s="569">
        <f>IFERROR(X89/H89,"0")+IFERROR(X90/H90,"0")+IFERROR(X91/H91,"0")</f>
        <v>141.14814814814815</v>
      </c>
      <c r="Y92" s="569">
        <f>IFERROR(Y89/H89,"0")+IFERROR(Y90/H90,"0")+IFERROR(Y91/H91,"0")</f>
        <v>143</v>
      </c>
      <c r="Z92" s="569">
        <f>IFERROR(IF(Z89="",0,Z89),"0")+IFERROR(IF(Z90="",0,Z90),"0")+IFERROR(IF(Z91="",0,Z91),"0")</f>
        <v>2.1165400000000001</v>
      </c>
      <c r="AA92" s="570"/>
      <c r="AB92" s="570"/>
      <c r="AC92" s="570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71</v>
      </c>
      <c r="Q93" s="582"/>
      <c r="R93" s="582"/>
      <c r="S93" s="582"/>
      <c r="T93" s="582"/>
      <c r="U93" s="582"/>
      <c r="V93" s="583"/>
      <c r="W93" s="37" t="s">
        <v>69</v>
      </c>
      <c r="X93" s="569">
        <f>IFERROR(SUM(X89:X91),"0")</f>
        <v>1152</v>
      </c>
      <c r="Y93" s="569">
        <f>IFERROR(SUM(Y89:Y91),"0")</f>
        <v>1166.4000000000001</v>
      </c>
      <c r="Z93" s="37"/>
      <c r="AA93" s="570"/>
      <c r="AB93" s="570"/>
      <c r="AC93" s="570"/>
    </row>
    <row r="94" spans="1:68" ht="14.25" hidden="1" customHeight="1" x14ac:dyDescent="0.25">
      <c r="A94" s="579" t="s">
        <v>73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4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267</v>
      </c>
      <c r="Y95" s="568">
        <f t="shared" ref="Y95:Y100" si="16">IFERROR(IF(X95="",0,CEILING((X95/$H95),1)*$H95),"")</f>
        <v>267.3</v>
      </c>
      <c r="Z95" s="36">
        <f>IFERROR(IF(Y95=0,"",ROUNDUP(Y95/H95,0)*0.01898),"")</f>
        <v>0.62634000000000001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284.10777777777781</v>
      </c>
      <c r="BN95" s="64">
        <f t="shared" ref="BN95:BN100" si="18">IFERROR(Y95*I95/H95,"0")</f>
        <v>284.42700000000002</v>
      </c>
      <c r="BO95" s="64">
        <f t="shared" ref="BO95:BO100" si="19">IFERROR(1/J95*(X95/H95),"0")</f>
        <v>0.51504629629629628</v>
      </c>
      <c r="BP95" s="64">
        <f t="shared" ref="BP95:BP100" si="20">IFERROR(1/J95*(Y95/H95),"0")</f>
        <v>0.515625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216</v>
      </c>
      <c r="Y99" s="568">
        <f t="shared" si="16"/>
        <v>216</v>
      </c>
      <c r="Z99" s="36">
        <f>IFERROR(IF(Y99=0,"",ROUNDUP(Y99/H99,0)*0.00651),"")</f>
        <v>0.52080000000000004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236.15999999999997</v>
      </c>
      <c r="BN99" s="64">
        <f t="shared" si="18"/>
        <v>236.15999999999997</v>
      </c>
      <c r="BO99" s="64">
        <f t="shared" si="19"/>
        <v>0.43956043956043961</v>
      </c>
      <c r="BP99" s="64">
        <f t="shared" si="20"/>
        <v>0.43956043956043961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71</v>
      </c>
      <c r="Q101" s="582"/>
      <c r="R101" s="582"/>
      <c r="S101" s="582"/>
      <c r="T101" s="582"/>
      <c r="U101" s="582"/>
      <c r="V101" s="583"/>
      <c r="W101" s="37" t="s">
        <v>72</v>
      </c>
      <c r="X101" s="569">
        <f>IFERROR(X95/H95,"0")+IFERROR(X96/H96,"0")+IFERROR(X97/H97,"0")+IFERROR(X98/H98,"0")+IFERROR(X99/H99,"0")+IFERROR(X100/H100,"0")</f>
        <v>112.96296296296296</v>
      </c>
      <c r="Y101" s="569">
        <f>IFERROR(Y95/H95,"0")+IFERROR(Y96/H96,"0")+IFERROR(Y97/H97,"0")+IFERROR(Y98/H98,"0")+IFERROR(Y99/H99,"0")+IFERROR(Y100/H100,"0")</f>
        <v>113</v>
      </c>
      <c r="Z101" s="569">
        <f>IFERROR(IF(Z95="",0,Z95),"0")+IFERROR(IF(Z96="",0,Z96),"0")+IFERROR(IF(Z97="",0,Z97),"0")+IFERROR(IF(Z98="",0,Z98),"0")+IFERROR(IF(Z99="",0,Z99),"0")+IFERROR(IF(Z100="",0,Z100),"0")</f>
        <v>1.14714</v>
      </c>
      <c r="AA101" s="570"/>
      <c r="AB101" s="570"/>
      <c r="AC101" s="570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71</v>
      </c>
      <c r="Q102" s="582"/>
      <c r="R102" s="582"/>
      <c r="S102" s="582"/>
      <c r="T102" s="582"/>
      <c r="U102" s="582"/>
      <c r="V102" s="583"/>
      <c r="W102" s="37" t="s">
        <v>69</v>
      </c>
      <c r="X102" s="569">
        <f>IFERROR(SUM(X95:X100),"0")</f>
        <v>483</v>
      </c>
      <c r="Y102" s="569">
        <f>IFERROR(SUM(Y95:Y100),"0")</f>
        <v>483.3</v>
      </c>
      <c r="Z102" s="37"/>
      <c r="AA102" s="570"/>
      <c r="AB102" s="570"/>
      <c r="AC102" s="570"/>
    </row>
    <row r="103" spans="1:68" ht="16.5" hidden="1" customHeight="1" x14ac:dyDescent="0.25">
      <c r="A103" s="587" t="s">
        <v>199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102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785</v>
      </c>
      <c r="Y105" s="568">
        <f>IFERROR(IF(X105="",0,CEILING((X105/$H105),1)*$H105),"")</f>
        <v>788.40000000000009</v>
      </c>
      <c r="Z105" s="36">
        <f>IFERROR(IF(Y105=0,"",ROUNDUP(Y105/H105,0)*0.01898),"")</f>
        <v>1.38554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816.61805555555554</v>
      </c>
      <c r="BN105" s="64">
        <f>IFERROR(Y105*I105/H105,"0")</f>
        <v>820.15499999999997</v>
      </c>
      <c r="BO105" s="64">
        <f>IFERROR(1/J105*(X105/H105),"0")</f>
        <v>1.1357060185185184</v>
      </c>
      <c r="BP105" s="64">
        <f>IFERROR(1/J105*(Y105/H105),"0")</f>
        <v>1.140625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71</v>
      </c>
      <c r="Q109" s="582"/>
      <c r="R109" s="582"/>
      <c r="S109" s="582"/>
      <c r="T109" s="582"/>
      <c r="U109" s="582"/>
      <c r="V109" s="583"/>
      <c r="W109" s="37" t="s">
        <v>72</v>
      </c>
      <c r="X109" s="569">
        <f>IFERROR(X105/H105,"0")+IFERROR(X106/H106,"0")+IFERROR(X107/H107,"0")+IFERROR(X108/H108,"0")</f>
        <v>72.685185185185176</v>
      </c>
      <c r="Y109" s="569">
        <f>IFERROR(Y105/H105,"0")+IFERROR(Y106/H106,"0")+IFERROR(Y107/H107,"0")+IFERROR(Y108/H108,"0")</f>
        <v>73</v>
      </c>
      <c r="Z109" s="569">
        <f>IFERROR(IF(Z105="",0,Z105),"0")+IFERROR(IF(Z106="",0,Z106),"0")+IFERROR(IF(Z107="",0,Z107),"0")+IFERROR(IF(Z108="",0,Z108),"0")</f>
        <v>1.38554</v>
      </c>
      <c r="AA109" s="570"/>
      <c r="AB109" s="570"/>
      <c r="AC109" s="570"/>
    </row>
    <row r="110" spans="1:68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71</v>
      </c>
      <c r="Q110" s="582"/>
      <c r="R110" s="582"/>
      <c r="S110" s="582"/>
      <c r="T110" s="582"/>
      <c r="U110" s="582"/>
      <c r="V110" s="583"/>
      <c r="W110" s="37" t="s">
        <v>69</v>
      </c>
      <c r="X110" s="569">
        <f>IFERROR(SUM(X105:X108),"0")</f>
        <v>785</v>
      </c>
      <c r="Y110" s="569">
        <f>IFERROR(SUM(Y105:Y108),"0")</f>
        <v>788.40000000000009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134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179</v>
      </c>
      <c r="Y112" s="568">
        <f>IFERROR(IF(X112="",0,CEILING((X112/$H112),1)*$H112),"")</f>
        <v>183.60000000000002</v>
      </c>
      <c r="Z112" s="36">
        <f>IFERROR(IF(Y112=0,"",ROUNDUP(Y112/H112,0)*0.01898),"")</f>
        <v>0.32266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186.20972222222218</v>
      </c>
      <c r="BN112" s="64">
        <f>IFERROR(Y112*I112/H112,"0")</f>
        <v>190.995</v>
      </c>
      <c r="BO112" s="64">
        <f>IFERROR(1/J112*(X112/H112),"0")</f>
        <v>0.25896990740740738</v>
      </c>
      <c r="BP112" s="64">
        <f>IFERROR(1/J112*(Y112/H112),"0")</f>
        <v>0.265625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27</v>
      </c>
      <c r="Y114" s="568">
        <f>IFERROR(IF(X114="",0,CEILING((X114/$H114),1)*$H114),"")</f>
        <v>28.799999999999997</v>
      </c>
      <c r="Z114" s="36">
        <f>IFERROR(IF(Y114=0,"",ROUNDUP(Y114/H114,0)*0.00651),"")</f>
        <v>7.8119999999999995E-2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29.024999999999999</v>
      </c>
      <c r="BN114" s="64">
        <f>IFERROR(Y114*I114/H114,"0")</f>
        <v>30.959999999999997</v>
      </c>
      <c r="BO114" s="64">
        <f>IFERROR(1/J114*(X114/H114),"0")</f>
        <v>6.1813186813186816E-2</v>
      </c>
      <c r="BP114" s="64">
        <f>IFERROR(1/J114*(Y114/H114),"0")</f>
        <v>6.5934065934065936E-2</v>
      </c>
    </row>
    <row r="115" spans="1:68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71</v>
      </c>
      <c r="Q115" s="582"/>
      <c r="R115" s="582"/>
      <c r="S115" s="582"/>
      <c r="T115" s="582"/>
      <c r="U115" s="582"/>
      <c r="V115" s="583"/>
      <c r="W115" s="37" t="s">
        <v>72</v>
      </c>
      <c r="X115" s="569">
        <f>IFERROR(X112/H112,"0")+IFERROR(X113/H113,"0")+IFERROR(X114/H114,"0")</f>
        <v>27.824074074074073</v>
      </c>
      <c r="Y115" s="569">
        <f>IFERROR(Y112/H112,"0")+IFERROR(Y113/H113,"0")+IFERROR(Y114/H114,"0")</f>
        <v>29</v>
      </c>
      <c r="Z115" s="569">
        <f>IFERROR(IF(Z112="",0,Z112),"0")+IFERROR(IF(Z113="",0,Z113),"0")+IFERROR(IF(Z114="",0,Z114),"0")</f>
        <v>0.40078000000000003</v>
      </c>
      <c r="AA115" s="570"/>
      <c r="AB115" s="570"/>
      <c r="AC115" s="570"/>
    </row>
    <row r="116" spans="1:68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71</v>
      </c>
      <c r="Q116" s="582"/>
      <c r="R116" s="582"/>
      <c r="S116" s="582"/>
      <c r="T116" s="582"/>
      <c r="U116" s="582"/>
      <c r="V116" s="583"/>
      <c r="W116" s="37" t="s">
        <v>69</v>
      </c>
      <c r="X116" s="569">
        <f>IFERROR(SUM(X112:X114),"0")</f>
        <v>206</v>
      </c>
      <c r="Y116" s="569">
        <f>IFERROR(SUM(Y112:Y114),"0")</f>
        <v>212.40000000000003</v>
      </c>
      <c r="Z116" s="37"/>
      <c r="AA116" s="570"/>
      <c r="AB116" s="570"/>
      <c r="AC116" s="570"/>
    </row>
    <row r="117" spans="1:68" ht="14.25" hidden="1" customHeight="1" x14ac:dyDescent="0.25">
      <c r="A117" s="579" t="s">
        <v>73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280</v>
      </c>
      <c r="Y118" s="568">
        <f>IFERROR(IF(X118="",0,CEILING((X118/$H118),1)*$H118),"")</f>
        <v>283.5</v>
      </c>
      <c r="Z118" s="36">
        <f>IFERROR(IF(Y118=0,"",ROUNDUP(Y118/H118,0)*0.01898),"")</f>
        <v>0.6643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297.73333333333335</v>
      </c>
      <c r="BN118" s="64">
        <f>IFERROR(Y118*I118/H118,"0")</f>
        <v>301.45499999999998</v>
      </c>
      <c r="BO118" s="64">
        <f>IFERROR(1/J118*(X118/H118),"0")</f>
        <v>0.54012345679012352</v>
      </c>
      <c r="BP118" s="64">
        <f>IFERROR(1/J118*(Y118/H118),"0")</f>
        <v>0.546875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391</v>
      </c>
      <c r="Y120" s="568">
        <f>IFERROR(IF(X120="",0,CEILING((X120/$H120),1)*$H120),"")</f>
        <v>391.5</v>
      </c>
      <c r="Z120" s="36">
        <f>IFERROR(IF(Y120=0,"",ROUNDUP(Y120/H120,0)*0.00651),"")</f>
        <v>0.94395000000000007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427.49333333333328</v>
      </c>
      <c r="BN120" s="64">
        <f>IFERROR(Y120*I120/H120,"0")</f>
        <v>428.04</v>
      </c>
      <c r="BO120" s="64">
        <f>IFERROR(1/J120*(X120/H120),"0")</f>
        <v>0.79568579568579567</v>
      </c>
      <c r="BP120" s="64">
        <f>IFERROR(1/J120*(Y120/H120),"0")</f>
        <v>0.79670329670329676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71</v>
      </c>
      <c r="Q122" s="582"/>
      <c r="R122" s="582"/>
      <c r="S122" s="582"/>
      <c r="T122" s="582"/>
      <c r="U122" s="582"/>
      <c r="V122" s="583"/>
      <c r="W122" s="37" t="s">
        <v>72</v>
      </c>
      <c r="X122" s="569">
        <f>IFERROR(X118/H118,"0")+IFERROR(X119/H119,"0")+IFERROR(X120/H120,"0")+IFERROR(X121/H121,"0")</f>
        <v>179.38271604938271</v>
      </c>
      <c r="Y122" s="569">
        <f>IFERROR(Y118/H118,"0")+IFERROR(Y119/H119,"0")+IFERROR(Y120/H120,"0")+IFERROR(Y121/H121,"0")</f>
        <v>180</v>
      </c>
      <c r="Z122" s="569">
        <f>IFERROR(IF(Z118="",0,Z118),"0")+IFERROR(IF(Z119="",0,Z119),"0")+IFERROR(IF(Z120="",0,Z120),"0")+IFERROR(IF(Z121="",0,Z121),"0")</f>
        <v>1.60825</v>
      </c>
      <c r="AA122" s="570"/>
      <c r="AB122" s="570"/>
      <c r="AC122" s="570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71</v>
      </c>
      <c r="Q123" s="582"/>
      <c r="R123" s="582"/>
      <c r="S123" s="582"/>
      <c r="T123" s="582"/>
      <c r="U123" s="582"/>
      <c r="V123" s="583"/>
      <c r="W123" s="37" t="s">
        <v>69</v>
      </c>
      <c r="X123" s="569">
        <f>IFERROR(SUM(X118:X121),"0")</f>
        <v>671</v>
      </c>
      <c r="Y123" s="569">
        <f>IFERROR(SUM(Y118:Y121),"0")</f>
        <v>675</v>
      </c>
      <c r="Z123" s="37"/>
      <c r="AA123" s="570"/>
      <c r="AB123" s="570"/>
      <c r="AC123" s="570"/>
    </row>
    <row r="124" spans="1:68" ht="14.25" hidden="1" customHeight="1" x14ac:dyDescent="0.25">
      <c r="A124" s="579" t="s">
        <v>169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71</v>
      </c>
      <c r="Q127" s="582"/>
      <c r="R127" s="582"/>
      <c r="S127" s="582"/>
      <c r="T127" s="582"/>
      <c r="U127" s="582"/>
      <c r="V127" s="583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71</v>
      </c>
      <c r="Q128" s="582"/>
      <c r="R128" s="582"/>
      <c r="S128" s="582"/>
      <c r="T128" s="582"/>
      <c r="U128" s="582"/>
      <c r="V128" s="583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7" t="s">
        <v>232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63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71</v>
      </c>
      <c r="Q133" s="582"/>
      <c r="R133" s="582"/>
      <c r="S133" s="582"/>
      <c r="T133" s="582"/>
      <c r="U133" s="582"/>
      <c r="V133" s="583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71</v>
      </c>
      <c r="Q134" s="582"/>
      <c r="R134" s="582"/>
      <c r="S134" s="582"/>
      <c r="T134" s="582"/>
      <c r="U134" s="582"/>
      <c r="V134" s="583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9" t="s">
        <v>73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71</v>
      </c>
      <c r="Q138" s="582"/>
      <c r="R138" s="582"/>
      <c r="S138" s="582"/>
      <c r="T138" s="582"/>
      <c r="U138" s="582"/>
      <c r="V138" s="583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71</v>
      </c>
      <c r="Q139" s="582"/>
      <c r="R139" s="582"/>
      <c r="S139" s="582"/>
      <c r="T139" s="582"/>
      <c r="U139" s="582"/>
      <c r="V139" s="583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7" t="s">
        <v>100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102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71</v>
      </c>
      <c r="Q143" s="582"/>
      <c r="R143" s="582"/>
      <c r="S143" s="582"/>
      <c r="T143" s="582"/>
      <c r="U143" s="582"/>
      <c r="V143" s="583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71</v>
      </c>
      <c r="Q144" s="582"/>
      <c r="R144" s="582"/>
      <c r="S144" s="582"/>
      <c r="T144" s="582"/>
      <c r="U144" s="582"/>
      <c r="V144" s="583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63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71</v>
      </c>
      <c r="Q149" s="582"/>
      <c r="R149" s="582"/>
      <c r="S149" s="582"/>
      <c r="T149" s="582"/>
      <c r="U149" s="582"/>
      <c r="V149" s="583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71</v>
      </c>
      <c r="Q150" s="582"/>
      <c r="R150" s="582"/>
      <c r="S150" s="582"/>
      <c r="T150" s="582"/>
      <c r="U150" s="582"/>
      <c r="V150" s="583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253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254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134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hidden="1" customHeight="1" x14ac:dyDescent="0.25">
      <c r="A154" s="54" t="s">
        <v>255</v>
      </c>
      <c r="B154" s="54" t="s">
        <v>256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69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71</v>
      </c>
      <c r="Q155" s="582"/>
      <c r="R155" s="582"/>
      <c r="S155" s="582"/>
      <c r="T155" s="582"/>
      <c r="U155" s="582"/>
      <c r="V155" s="583"/>
      <c r="W155" s="37" t="s">
        <v>72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71</v>
      </c>
      <c r="Q156" s="582"/>
      <c r="R156" s="582"/>
      <c r="S156" s="582"/>
      <c r="T156" s="582"/>
      <c r="U156" s="582"/>
      <c r="V156" s="583"/>
      <c r="W156" s="37" t="s">
        <v>69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9" t="s">
        <v>63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69</v>
      </c>
      <c r="X158" s="567">
        <v>202</v>
      </c>
      <c r="Y158" s="568">
        <f t="shared" ref="Y158:Y166" si="21">IFERROR(IF(X158="",0,CEILING((X158/$H158),1)*$H158),"")</f>
        <v>205.8</v>
      </c>
      <c r="Z158" s="36">
        <f>IFERROR(IF(Y158=0,"",ROUNDUP(Y158/H158,0)*0.00902),"")</f>
        <v>0.44198000000000004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214.98571428571427</v>
      </c>
      <c r="BN158" s="64">
        <f t="shared" ref="BN158:BN166" si="23">IFERROR(Y158*I158/H158,"0")</f>
        <v>219.03</v>
      </c>
      <c r="BO158" s="64">
        <f t="shared" ref="BO158:BO166" si="24">IFERROR(1/J158*(X158/H158),"0")</f>
        <v>0.36435786435786438</v>
      </c>
      <c r="BP158" s="64">
        <f t="shared" ref="BP158:BP166" si="25">IFERROR(1/J158*(Y158/H158),"0")</f>
        <v>0.37121212121212122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69</v>
      </c>
      <c r="X160" s="567">
        <v>129</v>
      </c>
      <c r="Y160" s="568">
        <f t="shared" si="21"/>
        <v>130.20000000000002</v>
      </c>
      <c r="Z160" s="36">
        <f>IFERROR(IF(Y160=0,"",ROUNDUP(Y160/H160,0)*0.00902),"")</f>
        <v>0.27961999999999998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135.44999999999999</v>
      </c>
      <c r="BN160" s="64">
        <f t="shared" si="23"/>
        <v>136.71000000000004</v>
      </c>
      <c r="BO160" s="64">
        <f t="shared" si="24"/>
        <v>0.23268398268398266</v>
      </c>
      <c r="BP160" s="64">
        <f t="shared" si="25"/>
        <v>0.23484848484848489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69</v>
      </c>
      <c r="X161" s="567">
        <v>26</v>
      </c>
      <c r="Y161" s="568">
        <f t="shared" si="21"/>
        <v>27.3</v>
      </c>
      <c r="Z161" s="36">
        <f>IFERROR(IF(Y161=0,"",ROUNDUP(Y161/H161,0)*0.00502),"")</f>
        <v>6.5259999999999999E-2</v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27.609523809523807</v>
      </c>
      <c r="BN161" s="64">
        <f t="shared" si="23"/>
        <v>28.99</v>
      </c>
      <c r="BO161" s="64">
        <f t="shared" si="24"/>
        <v>5.2910052910052907E-2</v>
      </c>
      <c r="BP161" s="64">
        <f t="shared" si="25"/>
        <v>5.5555555555555559E-2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59</v>
      </c>
      <c r="Y163" s="568">
        <f t="shared" si="21"/>
        <v>59.4</v>
      </c>
      <c r="Z163" s="36">
        <f>IFERROR(IF(Y163=0,"",ROUNDUP(Y163/H163,0)*0.00502),"")</f>
        <v>0.16566</v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63.261111111111106</v>
      </c>
      <c r="BN163" s="64">
        <f t="shared" si="23"/>
        <v>63.69</v>
      </c>
      <c r="BO163" s="64">
        <f t="shared" si="24"/>
        <v>0.14007597340930675</v>
      </c>
      <c r="BP163" s="64">
        <f t="shared" si="25"/>
        <v>0.14102564102564105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185</v>
      </c>
      <c r="Y164" s="568">
        <f t="shared" si="21"/>
        <v>186.9</v>
      </c>
      <c r="Z164" s="36">
        <f>IFERROR(IF(Y164=0,"",ROUNDUP(Y164/H164,0)*0.00502),"")</f>
        <v>0.44678000000000001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193.80952380952382</v>
      </c>
      <c r="BN164" s="64">
        <f t="shared" si="23"/>
        <v>195.8</v>
      </c>
      <c r="BO164" s="64">
        <f t="shared" si="24"/>
        <v>0.37647537647537649</v>
      </c>
      <c r="BP164" s="64">
        <f t="shared" si="25"/>
        <v>0.38034188034188038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71</v>
      </c>
      <c r="Q167" s="582"/>
      <c r="R167" s="582"/>
      <c r="S167" s="582"/>
      <c r="T167" s="582"/>
      <c r="U167" s="582"/>
      <c r="V167" s="583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212.06349206349205</v>
      </c>
      <c r="Y167" s="569">
        <f>IFERROR(Y158/H158,"0")+IFERROR(Y159/H159,"0")+IFERROR(Y160/H160,"0")+IFERROR(Y161/H161,"0")+IFERROR(Y162/H162,"0")+IFERROR(Y163/H163,"0")+IFERROR(Y164/H164,"0")+IFERROR(Y165/H165,"0")+IFERROR(Y166/H166,"0")</f>
        <v>215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1.3993</v>
      </c>
      <c r="AA167" s="570"/>
      <c r="AB167" s="570"/>
      <c r="AC167" s="570"/>
    </row>
    <row r="168" spans="1:68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71</v>
      </c>
      <c r="Q168" s="582"/>
      <c r="R168" s="582"/>
      <c r="S168" s="582"/>
      <c r="T168" s="582"/>
      <c r="U168" s="582"/>
      <c r="V168" s="583"/>
      <c r="W168" s="37" t="s">
        <v>69</v>
      </c>
      <c r="X168" s="569">
        <f>IFERROR(SUM(X158:X166),"0")</f>
        <v>601</v>
      </c>
      <c r="Y168" s="569">
        <f>IFERROR(SUM(Y158:Y166),"0")</f>
        <v>609.6</v>
      </c>
      <c r="Z168" s="37"/>
      <c r="AA168" s="570"/>
      <c r="AB168" s="570"/>
      <c r="AC168" s="570"/>
    </row>
    <row r="169" spans="1:68" ht="14.25" hidden="1" customHeight="1" x14ac:dyDescent="0.25">
      <c r="A169" s="579" t="s">
        <v>94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71</v>
      </c>
      <c r="Q173" s="582"/>
      <c r="R173" s="582"/>
      <c r="S173" s="582"/>
      <c r="T173" s="582"/>
      <c r="U173" s="582"/>
      <c r="V173" s="583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71</v>
      </c>
      <c r="Q174" s="582"/>
      <c r="R174" s="582"/>
      <c r="S174" s="582"/>
      <c r="T174" s="582"/>
      <c r="U174" s="582"/>
      <c r="V174" s="583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291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71</v>
      </c>
      <c r="Q177" s="582"/>
      <c r="R177" s="582"/>
      <c r="S177" s="582"/>
      <c r="T177" s="582"/>
      <c r="U177" s="582"/>
      <c r="V177" s="583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71</v>
      </c>
      <c r="Q178" s="582"/>
      <c r="R178" s="582"/>
      <c r="S178" s="582"/>
      <c r="T178" s="582"/>
      <c r="U178" s="582"/>
      <c r="V178" s="583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7" t="s">
        <v>294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102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71</v>
      </c>
      <c r="Q183" s="582"/>
      <c r="R183" s="582"/>
      <c r="S183" s="582"/>
      <c r="T183" s="582"/>
      <c r="U183" s="582"/>
      <c r="V183" s="583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71</v>
      </c>
      <c r="Q184" s="582"/>
      <c r="R184" s="582"/>
      <c r="S184" s="582"/>
      <c r="T184" s="582"/>
      <c r="U184" s="582"/>
      <c r="V184" s="583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134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8</v>
      </c>
      <c r="Y187" s="568">
        <f>IFERROR(IF(X187="",0,CEILING((X187/$H187),1)*$H187),"")</f>
        <v>8.4</v>
      </c>
      <c r="Z187" s="36">
        <f>IFERROR(IF(Y187=0,"",ROUNDUP(Y187/H187,0)*0.00651),"")</f>
        <v>2.6040000000000001E-2</v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8.6857142857142851</v>
      </c>
      <c r="BN187" s="64">
        <f>IFERROR(Y187*I187/H187,"0")</f>
        <v>9.1199999999999992</v>
      </c>
      <c r="BO187" s="64">
        <f>IFERROR(1/J187*(X187/H187),"0")</f>
        <v>2.0931449502878074E-2</v>
      </c>
      <c r="BP187" s="64">
        <f>IFERROR(1/J187*(Y187/H187),"0")</f>
        <v>2.197802197802198E-2</v>
      </c>
    </row>
    <row r="188" spans="1:68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71</v>
      </c>
      <c r="Q188" s="582"/>
      <c r="R188" s="582"/>
      <c r="S188" s="582"/>
      <c r="T188" s="582"/>
      <c r="U188" s="582"/>
      <c r="V188" s="583"/>
      <c r="W188" s="37" t="s">
        <v>72</v>
      </c>
      <c r="X188" s="569">
        <f>IFERROR(X186/H186,"0")+IFERROR(X187/H187,"0")</f>
        <v>3.8095238095238093</v>
      </c>
      <c r="Y188" s="569">
        <f>IFERROR(Y186/H186,"0")+IFERROR(Y187/H187,"0")</f>
        <v>4</v>
      </c>
      <c r="Z188" s="569">
        <f>IFERROR(IF(Z186="",0,Z186),"0")+IFERROR(IF(Z187="",0,Z187),"0")</f>
        <v>2.6040000000000001E-2</v>
      </c>
      <c r="AA188" s="570"/>
      <c r="AB188" s="570"/>
      <c r="AC188" s="570"/>
    </row>
    <row r="189" spans="1:68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71</v>
      </c>
      <c r="Q189" s="582"/>
      <c r="R189" s="582"/>
      <c r="S189" s="582"/>
      <c r="T189" s="582"/>
      <c r="U189" s="582"/>
      <c r="V189" s="583"/>
      <c r="W189" s="37" t="s">
        <v>69</v>
      </c>
      <c r="X189" s="569">
        <f>IFERROR(SUM(X186:X187),"0")</f>
        <v>8</v>
      </c>
      <c r="Y189" s="569">
        <f>IFERROR(SUM(Y186:Y187),"0")</f>
        <v>8.4</v>
      </c>
      <c r="Z189" s="37"/>
      <c r="AA189" s="570"/>
      <c r="AB189" s="570"/>
      <c r="AC189" s="570"/>
    </row>
    <row r="190" spans="1:68" ht="14.25" hidden="1" customHeight="1" x14ac:dyDescent="0.25">
      <c r="A190" s="579" t="s">
        <v>63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439</v>
      </c>
      <c r="Y191" s="568">
        <f t="shared" ref="Y191:Y198" si="26">IFERROR(IF(X191="",0,CEILING((X191/$H191),1)*$H191),"")</f>
        <v>442.8</v>
      </c>
      <c r="Z191" s="36">
        <f>IFERROR(IF(Y191=0,"",ROUNDUP(Y191/H191,0)*0.00902),"")</f>
        <v>0.73964000000000008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456.07222222222219</v>
      </c>
      <c r="BN191" s="64">
        <f t="shared" ref="BN191:BN198" si="28">IFERROR(Y191*I191/H191,"0")</f>
        <v>460.02</v>
      </c>
      <c r="BO191" s="64">
        <f t="shared" ref="BO191:BO198" si="29">IFERROR(1/J191*(X191/H191),"0")</f>
        <v>0.61588103254769921</v>
      </c>
      <c r="BP191" s="64">
        <f t="shared" ref="BP191:BP198" si="30">IFERROR(1/J191*(Y191/H191),"0")</f>
        <v>0.62121212121212122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185</v>
      </c>
      <c r="Y192" s="568">
        <f t="shared" si="26"/>
        <v>189</v>
      </c>
      <c r="Z192" s="36">
        <f>IFERROR(IF(Y192=0,"",ROUNDUP(Y192/H192,0)*0.00902),"")</f>
        <v>0.31569999999999998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192.19444444444446</v>
      </c>
      <c r="BN192" s="64">
        <f t="shared" si="28"/>
        <v>196.35</v>
      </c>
      <c r="BO192" s="64">
        <f t="shared" si="29"/>
        <v>0.25953984287317622</v>
      </c>
      <c r="BP192" s="64">
        <f t="shared" si="30"/>
        <v>0.26515151515151514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69</v>
      </c>
      <c r="X194" s="567">
        <v>278</v>
      </c>
      <c r="Y194" s="568">
        <f t="shared" si="26"/>
        <v>280.8</v>
      </c>
      <c r="Z194" s="36">
        <f>IFERROR(IF(Y194=0,"",ROUNDUP(Y194/H194,0)*0.00902),"")</f>
        <v>0.46904000000000001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288.81111111111113</v>
      </c>
      <c r="BN194" s="64">
        <f t="shared" si="28"/>
        <v>291.72000000000003</v>
      </c>
      <c r="BO194" s="64">
        <f t="shared" si="29"/>
        <v>0.39001122334455668</v>
      </c>
      <c r="BP194" s="64">
        <f t="shared" si="30"/>
        <v>0.39393939393939392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69</v>
      </c>
      <c r="X195" s="567">
        <v>55</v>
      </c>
      <c r="Y195" s="568">
        <f t="shared" si="26"/>
        <v>55.800000000000004</v>
      </c>
      <c r="Z195" s="36">
        <f>IFERROR(IF(Y195=0,"",ROUNDUP(Y195/H195,0)*0.00502),"")</f>
        <v>0.15562000000000001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58.972222222222214</v>
      </c>
      <c r="BN195" s="64">
        <f t="shared" si="28"/>
        <v>59.83</v>
      </c>
      <c r="BO195" s="64">
        <f t="shared" si="29"/>
        <v>0.13057929724596393</v>
      </c>
      <c r="BP195" s="64">
        <f t="shared" si="30"/>
        <v>0.13247863247863248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60</v>
      </c>
      <c r="Y196" s="568">
        <f t="shared" si="26"/>
        <v>61.2</v>
      </c>
      <c r="Z196" s="36">
        <f>IFERROR(IF(Y196=0,"",ROUNDUP(Y196/H196,0)*0.00502),"")</f>
        <v>0.17068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63.333333333333329</v>
      </c>
      <c r="BN196" s="64">
        <f t="shared" si="28"/>
        <v>64.599999999999994</v>
      </c>
      <c r="BO196" s="64">
        <f t="shared" si="29"/>
        <v>0.14245014245014248</v>
      </c>
      <c r="BP196" s="64">
        <f t="shared" si="30"/>
        <v>0.14529914529914531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323</v>
      </c>
      <c r="B198" s="54" t="s">
        <v>324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71</v>
      </c>
      <c r="Q199" s="582"/>
      <c r="R199" s="582"/>
      <c r="S199" s="582"/>
      <c r="T199" s="582"/>
      <c r="U199" s="582"/>
      <c r="V199" s="583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230.9259259259259</v>
      </c>
      <c r="Y199" s="569">
        <f>IFERROR(Y191/H191,"0")+IFERROR(Y192/H192,"0")+IFERROR(Y193/H193,"0")+IFERROR(Y194/H194,"0")+IFERROR(Y195/H195,"0")+IFERROR(Y196/H196,"0")+IFERROR(Y197/H197,"0")+IFERROR(Y198/H198,"0")</f>
        <v>234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1.8506800000000003</v>
      </c>
      <c r="AA199" s="570"/>
      <c r="AB199" s="570"/>
      <c r="AC199" s="570"/>
    </row>
    <row r="200" spans="1:68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71</v>
      </c>
      <c r="Q200" s="582"/>
      <c r="R200" s="582"/>
      <c r="S200" s="582"/>
      <c r="T200" s="582"/>
      <c r="U200" s="582"/>
      <c r="V200" s="583"/>
      <c r="W200" s="37" t="s">
        <v>69</v>
      </c>
      <c r="X200" s="569">
        <f>IFERROR(SUM(X191:X198),"0")</f>
        <v>1017</v>
      </c>
      <c r="Y200" s="569">
        <f>IFERROR(SUM(Y191:Y198),"0")</f>
        <v>1029.5999999999999</v>
      </c>
      <c r="Z200" s="37"/>
      <c r="AA200" s="570"/>
      <c r="AB200" s="570"/>
      <c r="AC200" s="570"/>
    </row>
    <row r="201" spans="1:68" ht="14.25" hidden="1" customHeight="1" x14ac:dyDescent="0.25">
      <c r="A201" s="579" t="s">
        <v>73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331</v>
      </c>
      <c r="B204" s="54" t="s">
        <v>332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69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69</v>
      </c>
      <c r="X205" s="567">
        <v>249</v>
      </c>
      <c r="Y205" s="568">
        <f t="shared" si="31"/>
        <v>249.6</v>
      </c>
      <c r="Z205" s="36">
        <f t="shared" ref="Z205:Z210" si="36">IFERROR(IF(Y205=0,"",ROUNDUP(Y205/H205,0)*0.00651),"")</f>
        <v>0.67703999999999998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277.01249999999999</v>
      </c>
      <c r="BN205" s="64">
        <f t="shared" si="33"/>
        <v>277.68</v>
      </c>
      <c r="BO205" s="64">
        <f t="shared" si="34"/>
        <v>0.57005494505494514</v>
      </c>
      <c r="BP205" s="64">
        <f t="shared" si="35"/>
        <v>0.57142857142857151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339</v>
      </c>
      <c r="B207" s="54" t="s">
        <v>340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47</v>
      </c>
      <c r="Y209" s="568">
        <f t="shared" si="31"/>
        <v>48</v>
      </c>
      <c r="Z209" s="36">
        <f t="shared" si="36"/>
        <v>0.13020000000000001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51.935000000000002</v>
      </c>
      <c r="BN209" s="64">
        <f t="shared" si="33"/>
        <v>53.040000000000006</v>
      </c>
      <c r="BO209" s="64">
        <f t="shared" si="34"/>
        <v>0.10760073260073262</v>
      </c>
      <c r="BP209" s="64">
        <f t="shared" si="35"/>
        <v>0.1098901098901099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196</v>
      </c>
      <c r="Y210" s="568">
        <f t="shared" si="31"/>
        <v>196.79999999999998</v>
      </c>
      <c r="Z210" s="36">
        <f t="shared" si="36"/>
        <v>0.53381999999999996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217.07</v>
      </c>
      <c r="BN210" s="64">
        <f t="shared" si="33"/>
        <v>217.95599999999999</v>
      </c>
      <c r="BO210" s="64">
        <f t="shared" si="34"/>
        <v>0.44871794871794879</v>
      </c>
      <c r="BP210" s="64">
        <f t="shared" si="35"/>
        <v>0.45054945054945056</v>
      </c>
    </row>
    <row r="211" spans="1:68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71</v>
      </c>
      <c r="Q211" s="582"/>
      <c r="R211" s="582"/>
      <c r="S211" s="582"/>
      <c r="T211" s="582"/>
      <c r="U211" s="582"/>
      <c r="V211" s="583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205</v>
      </c>
      <c r="Y211" s="569">
        <f>IFERROR(Y202/H202,"0")+IFERROR(Y203/H203,"0")+IFERROR(Y204/H204,"0")+IFERROR(Y205/H205,"0")+IFERROR(Y206/H206,"0")+IFERROR(Y207/H207,"0")+IFERROR(Y208/H208,"0")+IFERROR(Y209/H209,"0")+IFERROR(Y210/H210,"0")</f>
        <v>206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1.3410599999999999</v>
      </c>
      <c r="AA211" s="570"/>
      <c r="AB211" s="570"/>
      <c r="AC211" s="570"/>
    </row>
    <row r="212" spans="1:68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71</v>
      </c>
      <c r="Q212" s="582"/>
      <c r="R212" s="582"/>
      <c r="S212" s="582"/>
      <c r="T212" s="582"/>
      <c r="U212" s="582"/>
      <c r="V212" s="583"/>
      <c r="W212" s="37" t="s">
        <v>69</v>
      </c>
      <c r="X212" s="569">
        <f>IFERROR(SUM(X202:X210),"0")</f>
        <v>492</v>
      </c>
      <c r="Y212" s="569">
        <f>IFERROR(SUM(Y202:Y210),"0")</f>
        <v>494.4</v>
      </c>
      <c r="Z212" s="37"/>
      <c r="AA212" s="570"/>
      <c r="AB212" s="570"/>
      <c r="AC212" s="570"/>
    </row>
    <row r="213" spans="1:68" ht="14.25" hidden="1" customHeight="1" x14ac:dyDescent="0.25">
      <c r="A213" s="579" t="s">
        <v>169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hidden="1" customHeight="1" x14ac:dyDescent="0.25">
      <c r="A214" s="54" t="s">
        <v>349</v>
      </c>
      <c r="B214" s="54" t="s">
        <v>350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8</v>
      </c>
      <c r="Y215" s="568">
        <f>IFERROR(IF(X215="",0,CEILING((X215/$H215),1)*$H215),"")</f>
        <v>9.6</v>
      </c>
      <c r="Z215" s="36">
        <f>IFERROR(IF(Y215=0,"",ROUNDUP(Y215/H215,0)*0.00651),"")</f>
        <v>2.6040000000000001E-2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8.8400000000000016</v>
      </c>
      <c r="BN215" s="64">
        <f>IFERROR(Y215*I215/H215,"0")</f>
        <v>10.608000000000001</v>
      </c>
      <c r="BO215" s="64">
        <f>IFERROR(1/J215*(X215/H215),"0")</f>
        <v>1.8315018315018316E-2</v>
      </c>
      <c r="BP215" s="64">
        <f>IFERROR(1/J215*(Y215/H215),"0")</f>
        <v>2.197802197802198E-2</v>
      </c>
    </row>
    <row r="216" spans="1:68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71</v>
      </c>
      <c r="Q216" s="582"/>
      <c r="R216" s="582"/>
      <c r="S216" s="582"/>
      <c r="T216" s="582"/>
      <c r="U216" s="582"/>
      <c r="V216" s="583"/>
      <c r="W216" s="37" t="s">
        <v>72</v>
      </c>
      <c r="X216" s="569">
        <f>IFERROR(X214/H214,"0")+IFERROR(X215/H215,"0")</f>
        <v>3.3333333333333335</v>
      </c>
      <c r="Y216" s="569">
        <f>IFERROR(Y214/H214,"0")+IFERROR(Y215/H215,"0")</f>
        <v>4</v>
      </c>
      <c r="Z216" s="569">
        <f>IFERROR(IF(Z214="",0,Z214),"0")+IFERROR(IF(Z215="",0,Z215),"0")</f>
        <v>2.6040000000000001E-2</v>
      </c>
      <c r="AA216" s="570"/>
      <c r="AB216" s="570"/>
      <c r="AC216" s="570"/>
    </row>
    <row r="217" spans="1:68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71</v>
      </c>
      <c r="Q217" s="582"/>
      <c r="R217" s="582"/>
      <c r="S217" s="582"/>
      <c r="T217" s="582"/>
      <c r="U217" s="582"/>
      <c r="V217" s="583"/>
      <c r="W217" s="37" t="s">
        <v>69</v>
      </c>
      <c r="X217" s="569">
        <f>IFERROR(SUM(X214:X215),"0")</f>
        <v>8</v>
      </c>
      <c r="Y217" s="569">
        <f>IFERROR(SUM(Y214:Y215),"0")</f>
        <v>9.6</v>
      </c>
      <c r="Z217" s="37"/>
      <c r="AA217" s="570"/>
      <c r="AB217" s="570"/>
      <c r="AC217" s="570"/>
    </row>
    <row r="218" spans="1:68" ht="16.5" hidden="1" customHeight="1" x14ac:dyDescent="0.25">
      <c r="A218" s="587" t="s">
        <v>355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102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240</v>
      </c>
      <c r="Y220" s="568">
        <f t="shared" ref="Y220:Y226" si="37">IFERROR(IF(X220="",0,CEILING((X220/$H220),1)*$H220),"")</f>
        <v>243.6</v>
      </c>
      <c r="Z220" s="36">
        <f>IFERROR(IF(Y220=0,"",ROUNDUP(Y220/H220,0)*0.01898),"")</f>
        <v>0.39857999999999999</v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249.00000000000003</v>
      </c>
      <c r="BN220" s="64">
        <f t="shared" ref="BN220:BN226" si="39">IFERROR(Y220*I220/H220,"0")</f>
        <v>252.73500000000001</v>
      </c>
      <c r="BO220" s="64">
        <f t="shared" ref="BO220:BO226" si="40">IFERROR(1/J220*(X220/H220),"0")</f>
        <v>0.32327586206896552</v>
      </c>
      <c r="BP220" s="64">
        <f t="shared" ref="BP220:BP226" si="41">IFERROR(1/J220*(Y220/H220),"0")</f>
        <v>0.328125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69</v>
      </c>
      <c r="X223" s="567">
        <v>9</v>
      </c>
      <c r="Y223" s="568">
        <f t="shared" si="37"/>
        <v>12</v>
      </c>
      <c r="Z223" s="36">
        <f>IFERROR(IF(Y223=0,"",ROUNDUP(Y223/H223,0)*0.00902),"")</f>
        <v>2.7060000000000001E-2</v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9.4725000000000001</v>
      </c>
      <c r="BN223" s="64">
        <f t="shared" si="39"/>
        <v>12.629999999999999</v>
      </c>
      <c r="BO223" s="64">
        <f t="shared" si="40"/>
        <v>1.7045454545454544E-2</v>
      </c>
      <c r="BP223" s="64">
        <f t="shared" si="41"/>
        <v>2.2727272727272728E-2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71</v>
      </c>
      <c r="Q227" s="582"/>
      <c r="R227" s="582"/>
      <c r="S227" s="582"/>
      <c r="T227" s="582"/>
      <c r="U227" s="582"/>
      <c r="V227" s="583"/>
      <c r="W227" s="37" t="s">
        <v>72</v>
      </c>
      <c r="X227" s="569">
        <f>IFERROR(X220/H220,"0")+IFERROR(X221/H221,"0")+IFERROR(X222/H222,"0")+IFERROR(X223/H223,"0")+IFERROR(X224/H224,"0")+IFERROR(X225/H225,"0")+IFERROR(X226/H226,"0")</f>
        <v>22.939655172413794</v>
      </c>
      <c r="Y227" s="569">
        <f>IFERROR(Y220/H220,"0")+IFERROR(Y221/H221,"0")+IFERROR(Y222/H222,"0")+IFERROR(Y223/H223,"0")+IFERROR(Y224/H224,"0")+IFERROR(Y225/H225,"0")+IFERROR(Y226/H226,"0")</f>
        <v>24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0.42564000000000002</v>
      </c>
      <c r="AA227" s="570"/>
      <c r="AB227" s="570"/>
      <c r="AC227" s="570"/>
    </row>
    <row r="228" spans="1:68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71</v>
      </c>
      <c r="Q228" s="582"/>
      <c r="R228" s="582"/>
      <c r="S228" s="582"/>
      <c r="T228" s="582"/>
      <c r="U228" s="582"/>
      <c r="V228" s="583"/>
      <c r="W228" s="37" t="s">
        <v>69</v>
      </c>
      <c r="X228" s="569">
        <f>IFERROR(SUM(X220:X226),"0")</f>
        <v>249</v>
      </c>
      <c r="Y228" s="569">
        <f>IFERROR(SUM(Y220:Y226),"0")</f>
        <v>255.6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134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71">
        <v>4680115885721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71">
        <v>4680115885981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71</v>
      </c>
      <c r="Q232" s="582"/>
      <c r="R232" s="582"/>
      <c r="S232" s="582"/>
      <c r="T232" s="582"/>
      <c r="U232" s="582"/>
      <c r="V232" s="583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71</v>
      </c>
      <c r="Q233" s="582"/>
      <c r="R233" s="582"/>
      <c r="S233" s="582"/>
      <c r="T233" s="582"/>
      <c r="U233" s="582"/>
      <c r="V233" s="583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378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828" t="s">
        <v>381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71</v>
      </c>
      <c r="Q236" s="582"/>
      <c r="R236" s="582"/>
      <c r="S236" s="582"/>
      <c r="T236" s="582"/>
      <c r="U236" s="582"/>
      <c r="V236" s="583"/>
      <c r="W236" s="37" t="s">
        <v>72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71</v>
      </c>
      <c r="Q237" s="582"/>
      <c r="R237" s="582"/>
      <c r="S237" s="582"/>
      <c r="T237" s="582"/>
      <c r="U237" s="582"/>
      <c r="V237" s="583"/>
      <c r="W237" s="37" t="s">
        <v>69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383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70" t="s">
        <v>389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387</v>
      </c>
      <c r="B241" s="54" t="s">
        <v>390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391</v>
      </c>
      <c r="B242" s="54" t="s">
        <v>392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71</v>
      </c>
      <c r="Q245" s="582"/>
      <c r="R245" s="582"/>
      <c r="S245" s="582"/>
      <c r="T245" s="582"/>
      <c r="U245" s="582"/>
      <c r="V245" s="583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71</v>
      </c>
      <c r="Q246" s="582"/>
      <c r="R246" s="582"/>
      <c r="S246" s="582"/>
      <c r="T246" s="582"/>
      <c r="U246" s="582"/>
      <c r="V246" s="583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7" t="s">
        <v>397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102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398</v>
      </c>
      <c r="B249" s="54" t="s">
        <v>399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401</v>
      </c>
      <c r="B250" s="54" t="s">
        <v>402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71</v>
      </c>
      <c r="Q254" s="582"/>
      <c r="R254" s="582"/>
      <c r="S254" s="582"/>
      <c r="T254" s="582"/>
      <c r="U254" s="582"/>
      <c r="V254" s="583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71</v>
      </c>
      <c r="Q255" s="582"/>
      <c r="R255" s="582"/>
      <c r="S255" s="582"/>
      <c r="T255" s="582"/>
      <c r="U255" s="582"/>
      <c r="V255" s="583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413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102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414</v>
      </c>
      <c r="B258" s="54" t="s">
        <v>415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416</v>
      </c>
      <c r="B259" s="54" t="s">
        <v>417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422</v>
      </c>
      <c r="B261" s="54" t="s">
        <v>423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78" t="s">
        <v>424</v>
      </c>
      <c r="Q261" s="574"/>
      <c r="R261" s="574"/>
      <c r="S261" s="574"/>
      <c r="T261" s="575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71</v>
      </c>
      <c r="Q262" s="582"/>
      <c r="R262" s="582"/>
      <c r="S262" s="582"/>
      <c r="T262" s="582"/>
      <c r="U262" s="582"/>
      <c r="V262" s="583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71</v>
      </c>
      <c r="Q263" s="582"/>
      <c r="R263" s="582"/>
      <c r="S263" s="582"/>
      <c r="T263" s="582"/>
      <c r="U263" s="582"/>
      <c r="V263" s="583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426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73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427</v>
      </c>
      <c r="B266" s="54" t="s">
        <v>428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69</v>
      </c>
      <c r="X267" s="567">
        <v>38</v>
      </c>
      <c r="Y267" s="568">
        <f>IFERROR(IF(X267="",0,CEILING((X267/$H267),1)*$H267),"")</f>
        <v>38.4</v>
      </c>
      <c r="Z267" s="36">
        <f>IFERROR(IF(Y267=0,"",ROUNDUP(Y267/H267,0)*0.00651),"")</f>
        <v>0.10416</v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41.990000000000009</v>
      </c>
      <c r="BN267" s="64">
        <f>IFERROR(Y267*I267/H267,"0")</f>
        <v>42.432000000000002</v>
      </c>
      <c r="BO267" s="64">
        <f>IFERROR(1/J267*(X267/H267),"0")</f>
        <v>8.6996336996337006E-2</v>
      </c>
      <c r="BP267" s="64">
        <f>IFERROR(1/J267*(Y267/H267),"0")</f>
        <v>8.7912087912087919E-2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69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71</v>
      </c>
      <c r="Q269" s="582"/>
      <c r="R269" s="582"/>
      <c r="S269" s="582"/>
      <c r="T269" s="582"/>
      <c r="U269" s="582"/>
      <c r="V269" s="583"/>
      <c r="W269" s="37" t="s">
        <v>72</v>
      </c>
      <c r="X269" s="569">
        <f>IFERROR(X266/H266,"0")+IFERROR(X267/H267,"0")+IFERROR(X268/H268,"0")</f>
        <v>15.833333333333334</v>
      </c>
      <c r="Y269" s="569">
        <f>IFERROR(Y266/H266,"0")+IFERROR(Y267/H267,"0")+IFERROR(Y268/H268,"0")</f>
        <v>16</v>
      </c>
      <c r="Z269" s="569">
        <f>IFERROR(IF(Z266="",0,Z266),"0")+IFERROR(IF(Z267="",0,Z267),"0")+IFERROR(IF(Z268="",0,Z268),"0")</f>
        <v>0.10416</v>
      </c>
      <c r="AA269" s="570"/>
      <c r="AB269" s="570"/>
      <c r="AC269" s="570"/>
    </row>
    <row r="270" spans="1:68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71</v>
      </c>
      <c r="Q270" s="582"/>
      <c r="R270" s="582"/>
      <c r="S270" s="582"/>
      <c r="T270" s="582"/>
      <c r="U270" s="582"/>
      <c r="V270" s="583"/>
      <c r="W270" s="37" t="s">
        <v>69</v>
      </c>
      <c r="X270" s="569">
        <f>IFERROR(SUM(X266:X268),"0")</f>
        <v>38</v>
      </c>
      <c r="Y270" s="569">
        <f>IFERROR(SUM(Y266:Y268),"0")</f>
        <v>38.4</v>
      </c>
      <c r="Z270" s="37"/>
      <c r="AA270" s="570"/>
      <c r="AB270" s="570"/>
      <c r="AC270" s="570"/>
    </row>
    <row r="271" spans="1:68" ht="16.5" hidden="1" customHeight="1" x14ac:dyDescent="0.25">
      <c r="A271" s="587" t="s">
        <v>436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63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437</v>
      </c>
      <c r="B273" s="54" t="s">
        <v>438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71</v>
      </c>
      <c r="Q274" s="582"/>
      <c r="R274" s="582"/>
      <c r="S274" s="582"/>
      <c r="T274" s="582"/>
      <c r="U274" s="582"/>
      <c r="V274" s="583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71</v>
      </c>
      <c r="Q275" s="582"/>
      <c r="R275" s="582"/>
      <c r="S275" s="582"/>
      <c r="T275" s="582"/>
      <c r="U275" s="582"/>
      <c r="V275" s="583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73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440</v>
      </c>
      <c r="B277" s="54" t="s">
        <v>441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71</v>
      </c>
      <c r="Q278" s="582"/>
      <c r="R278" s="582"/>
      <c r="S278" s="582"/>
      <c r="T278" s="582"/>
      <c r="U278" s="582"/>
      <c r="V278" s="583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71</v>
      </c>
      <c r="Q279" s="582"/>
      <c r="R279" s="582"/>
      <c r="S279" s="582"/>
      <c r="T279" s="582"/>
      <c r="U279" s="582"/>
      <c r="V279" s="583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443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102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444</v>
      </c>
      <c r="B282" s="54" t="s">
        <v>445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71</v>
      </c>
      <c r="Q283" s="582"/>
      <c r="R283" s="582"/>
      <c r="S283" s="582"/>
      <c r="T283" s="582"/>
      <c r="U283" s="582"/>
      <c r="V283" s="583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71</v>
      </c>
      <c r="Q284" s="582"/>
      <c r="R284" s="582"/>
      <c r="S284" s="582"/>
      <c r="T284" s="582"/>
      <c r="U284" s="582"/>
      <c r="V284" s="583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448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102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449</v>
      </c>
      <c r="B287" s="54" t="s">
        <v>450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452</v>
      </c>
      <c r="B288" s="54" t="s">
        <v>453</v>
      </c>
      <c r="C288" s="31">
        <v>4301012016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452</v>
      </c>
      <c r="B289" s="54" t="s">
        <v>455</v>
      </c>
      <c r="C289" s="31">
        <v>4301011911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458</v>
      </c>
      <c r="B290" s="54" t="s">
        <v>459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463</v>
      </c>
      <c r="B292" s="54" t="s">
        <v>464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71</v>
      </c>
      <c r="Q293" s="582"/>
      <c r="R293" s="582"/>
      <c r="S293" s="582"/>
      <c r="T293" s="582"/>
      <c r="U293" s="582"/>
      <c r="V293" s="583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71</v>
      </c>
      <c r="Q294" s="582"/>
      <c r="R294" s="582"/>
      <c r="S294" s="582"/>
      <c r="T294" s="582"/>
      <c r="U294" s="582"/>
      <c r="V294" s="583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9" t="s">
        <v>63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hidden="1" customHeight="1" x14ac:dyDescent="0.25">
      <c r="A296" s="54" t="s">
        <v>466</v>
      </c>
      <c r="B296" s="54" t="s">
        <v>467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469</v>
      </c>
      <c r="B297" s="54" t="s">
        <v>470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482</v>
      </c>
      <c r="B302" s="54" t="s">
        <v>483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idden="1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71</v>
      </c>
      <c r="Q303" s="582"/>
      <c r="R303" s="582"/>
      <c r="S303" s="582"/>
      <c r="T303" s="582"/>
      <c r="U303" s="582"/>
      <c r="V303" s="583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hidden="1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71</v>
      </c>
      <c r="Q304" s="582"/>
      <c r="R304" s="582"/>
      <c r="S304" s="582"/>
      <c r="T304" s="582"/>
      <c r="U304" s="582"/>
      <c r="V304" s="583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hidden="1" customHeight="1" x14ac:dyDescent="0.25">
      <c r="A305" s="579" t="s">
        <v>73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hidden="1" customHeight="1" x14ac:dyDescent="0.25">
      <c r="A306" s="54" t="s">
        <v>485</v>
      </c>
      <c r="B306" s="54" t="s">
        <v>486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36</v>
      </c>
      <c r="Y310" s="568">
        <f>IFERROR(IF(X310="",0,CEILING((X310/$H310),1)*$H310),"")</f>
        <v>37.800000000000004</v>
      </c>
      <c r="Z310" s="36">
        <f>IFERROR(IF(Y310=0,"",ROUNDUP(Y310/H310,0)*0.00651),"")</f>
        <v>9.1139999999999999E-2</v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39.44</v>
      </c>
      <c r="BN310" s="64">
        <f>IFERROR(Y310*I310/H310,"0")</f>
        <v>41.412000000000006</v>
      </c>
      <c r="BO310" s="64">
        <f>IFERROR(1/J310*(X310/H310),"0")</f>
        <v>7.3260073260073263E-2</v>
      </c>
      <c r="BP310" s="64">
        <f>IFERROR(1/J310*(Y310/H310),"0")</f>
        <v>7.6923076923076927E-2</v>
      </c>
    </row>
    <row r="311" spans="1:68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71</v>
      </c>
      <c r="Q311" s="582"/>
      <c r="R311" s="582"/>
      <c r="S311" s="582"/>
      <c r="T311" s="582"/>
      <c r="U311" s="582"/>
      <c r="V311" s="583"/>
      <c r="W311" s="37" t="s">
        <v>72</v>
      </c>
      <c r="X311" s="569">
        <f>IFERROR(X306/H306,"0")+IFERROR(X307/H307,"0")+IFERROR(X308/H308,"0")+IFERROR(X309/H309,"0")+IFERROR(X310/H310,"0")</f>
        <v>13.333333333333332</v>
      </c>
      <c r="Y311" s="569">
        <f>IFERROR(Y306/H306,"0")+IFERROR(Y307/H307,"0")+IFERROR(Y308/H308,"0")+IFERROR(Y309/H309,"0")+IFERROR(Y310/H310,"0")</f>
        <v>14</v>
      </c>
      <c r="Z311" s="569">
        <f>IFERROR(IF(Z306="",0,Z306),"0")+IFERROR(IF(Z307="",0,Z307),"0")+IFERROR(IF(Z308="",0,Z308),"0")+IFERROR(IF(Z309="",0,Z309),"0")+IFERROR(IF(Z310="",0,Z310),"0")</f>
        <v>9.1139999999999999E-2</v>
      </c>
      <c r="AA311" s="570"/>
      <c r="AB311" s="570"/>
      <c r="AC311" s="570"/>
    </row>
    <row r="312" spans="1:68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71</v>
      </c>
      <c r="Q312" s="582"/>
      <c r="R312" s="582"/>
      <c r="S312" s="582"/>
      <c r="T312" s="582"/>
      <c r="U312" s="582"/>
      <c r="V312" s="583"/>
      <c r="W312" s="37" t="s">
        <v>69</v>
      </c>
      <c r="X312" s="569">
        <f>IFERROR(SUM(X306:X310),"0")</f>
        <v>36</v>
      </c>
      <c r="Y312" s="569">
        <f>IFERROR(SUM(Y306:Y310),"0")</f>
        <v>37.800000000000004</v>
      </c>
      <c r="Z312" s="37"/>
      <c r="AA312" s="570"/>
      <c r="AB312" s="570"/>
      <c r="AC312" s="570"/>
    </row>
    <row r="313" spans="1:68" ht="14.25" hidden="1" customHeight="1" x14ac:dyDescent="0.25">
      <c r="A313" s="579" t="s">
        <v>169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101</v>
      </c>
      <c r="Y314" s="568">
        <f>IFERROR(IF(X314="",0,CEILING((X314/$H314),1)*$H314),"")</f>
        <v>109.2</v>
      </c>
      <c r="Z314" s="36">
        <f>IFERROR(IF(Y314=0,"",ROUNDUP(Y314/H314,0)*0.01898),"")</f>
        <v>0.24674000000000001</v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107.24035714285715</v>
      </c>
      <c r="BN314" s="64">
        <f>IFERROR(Y314*I314/H314,"0")</f>
        <v>115.947</v>
      </c>
      <c r="BO314" s="64">
        <f>IFERROR(1/J314*(X314/H314),"0")</f>
        <v>0.18787202380952381</v>
      </c>
      <c r="BP314" s="64">
        <f>IFERROR(1/J314*(Y314/H314),"0")</f>
        <v>0.203125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69</v>
      </c>
      <c r="X315" s="567">
        <v>360</v>
      </c>
      <c r="Y315" s="568">
        <f>IFERROR(IF(X315="",0,CEILING((X315/$H315),1)*$H315),"")</f>
        <v>366.59999999999997</v>
      </c>
      <c r="Z315" s="36">
        <f>IFERROR(IF(Y315=0,"",ROUNDUP(Y315/H315,0)*0.01898),"")</f>
        <v>0.89205999999999996</v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383.9538461538462</v>
      </c>
      <c r="BN315" s="64">
        <f>IFERROR(Y315*I315/H315,"0")</f>
        <v>390.99300000000005</v>
      </c>
      <c r="BO315" s="64">
        <f>IFERROR(1/J315*(X315/H315),"0")</f>
        <v>0.72115384615384615</v>
      </c>
      <c r="BP315" s="64">
        <f>IFERROR(1/J315*(Y315/H315),"0")</f>
        <v>0.734375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69</v>
      </c>
      <c r="X316" s="567">
        <v>167</v>
      </c>
      <c r="Y316" s="568">
        <f>IFERROR(IF(X316="",0,CEILING((X316/$H316),1)*$H316),"")</f>
        <v>168</v>
      </c>
      <c r="Z316" s="36">
        <f>IFERROR(IF(Y316=0,"",ROUNDUP(Y316/H316,0)*0.01898),"")</f>
        <v>0.37959999999999999</v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177.3182142857143</v>
      </c>
      <c r="BN316" s="64">
        <f>IFERROR(Y316*I316/H316,"0")</f>
        <v>178.38</v>
      </c>
      <c r="BO316" s="64">
        <f>IFERROR(1/J316*(X316/H316),"0")</f>
        <v>0.31063988095238093</v>
      </c>
      <c r="BP316" s="64">
        <f>IFERROR(1/J316*(Y316/H316),"0")</f>
        <v>0.3125</v>
      </c>
    </row>
    <row r="317" spans="1:68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71</v>
      </c>
      <c r="Q317" s="582"/>
      <c r="R317" s="582"/>
      <c r="S317" s="582"/>
      <c r="T317" s="582"/>
      <c r="U317" s="582"/>
      <c r="V317" s="583"/>
      <c r="W317" s="37" t="s">
        <v>72</v>
      </c>
      <c r="X317" s="569">
        <f>IFERROR(X314/H314,"0")+IFERROR(X315/H315,"0")+IFERROR(X316/H316,"0")</f>
        <v>78.058608058608058</v>
      </c>
      <c r="Y317" s="569">
        <f>IFERROR(Y314/H314,"0")+IFERROR(Y315/H315,"0")+IFERROR(Y316/H316,"0")</f>
        <v>80</v>
      </c>
      <c r="Z317" s="569">
        <f>IFERROR(IF(Z314="",0,Z314),"0")+IFERROR(IF(Z315="",0,Z315),"0")+IFERROR(IF(Z316="",0,Z316),"0")</f>
        <v>1.5184</v>
      </c>
      <c r="AA317" s="570"/>
      <c r="AB317" s="570"/>
      <c r="AC317" s="570"/>
    </row>
    <row r="318" spans="1:68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71</v>
      </c>
      <c r="Q318" s="582"/>
      <c r="R318" s="582"/>
      <c r="S318" s="582"/>
      <c r="T318" s="582"/>
      <c r="U318" s="582"/>
      <c r="V318" s="583"/>
      <c r="W318" s="37" t="s">
        <v>69</v>
      </c>
      <c r="X318" s="569">
        <f>IFERROR(SUM(X314:X316),"0")</f>
        <v>628</v>
      </c>
      <c r="Y318" s="569">
        <f>IFERROR(SUM(Y314:Y316),"0")</f>
        <v>643.79999999999995</v>
      </c>
      <c r="Z318" s="37"/>
      <c r="AA318" s="570"/>
      <c r="AB318" s="570"/>
      <c r="AC318" s="570"/>
    </row>
    <row r="319" spans="1:68" ht="14.25" hidden="1" customHeight="1" x14ac:dyDescent="0.25">
      <c r="A319" s="579" t="s">
        <v>94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509</v>
      </c>
      <c r="B320" s="54" t="s">
        <v>510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0" t="s">
        <v>515</v>
      </c>
      <c r="Q321" s="574"/>
      <c r="R321" s="574"/>
      <c r="S321" s="574"/>
      <c r="T321" s="575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69</v>
      </c>
      <c r="X322" s="567">
        <v>11</v>
      </c>
      <c r="Y322" s="568">
        <f>IFERROR(IF(X322="",0,CEILING((X322/$H322),1)*$H322),"")</f>
        <v>12.75</v>
      </c>
      <c r="Z322" s="36">
        <f>IFERROR(IF(Y322=0,"",ROUNDUP(Y322/H322,0)*0.00651),"")</f>
        <v>3.2550000000000003E-2</v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12.747058823529414</v>
      </c>
      <c r="BN322" s="64">
        <f>IFERROR(Y322*I322/H322,"0")</f>
        <v>14.775000000000002</v>
      </c>
      <c r="BO322" s="64">
        <f>IFERROR(1/J322*(X322/H322),"0")</f>
        <v>2.3701788407670767E-2</v>
      </c>
      <c r="BP322" s="64">
        <f>IFERROR(1/J322*(Y322/H322),"0")</f>
        <v>2.7472527472527476E-2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71</v>
      </c>
      <c r="Q324" s="582"/>
      <c r="R324" s="582"/>
      <c r="S324" s="582"/>
      <c r="T324" s="582"/>
      <c r="U324" s="582"/>
      <c r="V324" s="583"/>
      <c r="W324" s="37" t="s">
        <v>72</v>
      </c>
      <c r="X324" s="569">
        <f>IFERROR(X320/H320,"0")+IFERROR(X321/H321,"0")+IFERROR(X322/H322,"0")+IFERROR(X323/H323,"0")</f>
        <v>4.3137254901960791</v>
      </c>
      <c r="Y324" s="569">
        <f>IFERROR(Y320/H320,"0")+IFERROR(Y321/H321,"0")+IFERROR(Y322/H322,"0")+IFERROR(Y323/H323,"0")</f>
        <v>5</v>
      </c>
      <c r="Z324" s="569">
        <f>IFERROR(IF(Z320="",0,Z320),"0")+IFERROR(IF(Z321="",0,Z321),"0")+IFERROR(IF(Z322="",0,Z322),"0")+IFERROR(IF(Z323="",0,Z323),"0")</f>
        <v>3.2550000000000003E-2</v>
      </c>
      <c r="AA324" s="570"/>
      <c r="AB324" s="570"/>
      <c r="AC324" s="570"/>
    </row>
    <row r="325" spans="1:68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71</v>
      </c>
      <c r="Q325" s="582"/>
      <c r="R325" s="582"/>
      <c r="S325" s="582"/>
      <c r="T325" s="582"/>
      <c r="U325" s="582"/>
      <c r="V325" s="583"/>
      <c r="W325" s="37" t="s">
        <v>69</v>
      </c>
      <c r="X325" s="569">
        <f>IFERROR(SUM(X320:X323),"0")</f>
        <v>11</v>
      </c>
      <c r="Y325" s="569">
        <f>IFERROR(SUM(Y320:Y323),"0")</f>
        <v>12.75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521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522</v>
      </c>
      <c r="B327" s="54" t="s">
        <v>523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71</v>
      </c>
      <c r="Q330" s="582"/>
      <c r="R330" s="582"/>
      <c r="S330" s="582"/>
      <c r="T330" s="582"/>
      <c r="U330" s="582"/>
      <c r="V330" s="583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71</v>
      </c>
      <c r="Q331" s="582"/>
      <c r="R331" s="582"/>
      <c r="S331" s="582"/>
      <c r="T331" s="582"/>
      <c r="U331" s="582"/>
      <c r="V331" s="583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530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73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69</v>
      </c>
      <c r="X334" s="567">
        <v>62</v>
      </c>
      <c r="Y334" s="568">
        <f>IFERROR(IF(X334="",0,CEILING((X334/$H334),1)*$H334),"")</f>
        <v>64.8</v>
      </c>
      <c r="Z334" s="36">
        <f>IFERROR(IF(Y334=0,"",ROUNDUP(Y334/H334,0)*0.01898),"")</f>
        <v>0.15184</v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65.972592592592591</v>
      </c>
      <c r="BN334" s="64">
        <f>IFERROR(Y334*I334/H334,"0")</f>
        <v>68.951999999999998</v>
      </c>
      <c r="BO334" s="64">
        <f>IFERROR(1/J334*(X334/H334),"0")</f>
        <v>0.11959876543209877</v>
      </c>
      <c r="BP334" s="64">
        <f>IFERROR(1/J334*(Y334/H334),"0")</f>
        <v>0.125</v>
      </c>
    </row>
    <row r="335" spans="1:68" ht="27" hidden="1" customHeight="1" x14ac:dyDescent="0.25">
      <c r="A335" s="54" t="s">
        <v>534</v>
      </c>
      <c r="B335" s="54" t="s">
        <v>535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71</v>
      </c>
      <c r="Q337" s="582"/>
      <c r="R337" s="582"/>
      <c r="S337" s="582"/>
      <c r="T337" s="582"/>
      <c r="U337" s="582"/>
      <c r="V337" s="583"/>
      <c r="W337" s="37" t="s">
        <v>72</v>
      </c>
      <c r="X337" s="569">
        <f>IFERROR(X334/H334,"0")+IFERROR(X335/H335,"0")+IFERROR(X336/H336,"0")</f>
        <v>7.6543209876543212</v>
      </c>
      <c r="Y337" s="569">
        <f>IFERROR(Y334/H334,"0")+IFERROR(Y335/H335,"0")+IFERROR(Y336/H336,"0")</f>
        <v>8</v>
      </c>
      <c r="Z337" s="569">
        <f>IFERROR(IF(Z334="",0,Z334),"0")+IFERROR(IF(Z335="",0,Z335),"0")+IFERROR(IF(Z336="",0,Z336),"0")</f>
        <v>0.15184</v>
      </c>
      <c r="AA337" s="570"/>
      <c r="AB337" s="570"/>
      <c r="AC337" s="570"/>
    </row>
    <row r="338" spans="1:68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71</v>
      </c>
      <c r="Q338" s="582"/>
      <c r="R338" s="582"/>
      <c r="S338" s="582"/>
      <c r="T338" s="582"/>
      <c r="U338" s="582"/>
      <c r="V338" s="583"/>
      <c r="W338" s="37" t="s">
        <v>69</v>
      </c>
      <c r="X338" s="569">
        <f>IFERROR(SUM(X334:X336),"0")</f>
        <v>62</v>
      </c>
      <c r="Y338" s="569">
        <f>IFERROR(SUM(Y334:Y336),"0")</f>
        <v>64.8</v>
      </c>
      <c r="Z338" s="37"/>
      <c r="AA338" s="570"/>
      <c r="AB338" s="570"/>
      <c r="AC338" s="570"/>
    </row>
    <row r="339" spans="1:68" ht="27.75" hidden="1" customHeight="1" x14ac:dyDescent="0.2">
      <c r="A339" s="638" t="s">
        <v>540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541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102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69</v>
      </c>
      <c r="X342" s="567">
        <v>237</v>
      </c>
      <c r="Y342" s="568">
        <f t="shared" ref="Y342:Y348" si="58">IFERROR(IF(X342="",0,CEILING((X342/$H342),1)*$H342),"")</f>
        <v>240</v>
      </c>
      <c r="Z342" s="36">
        <f>IFERROR(IF(Y342=0,"",ROUNDUP(Y342/H342,0)*0.02175),"")</f>
        <v>0.34799999999999998</v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244.584</v>
      </c>
      <c r="BN342" s="64">
        <f t="shared" ref="BN342:BN348" si="60">IFERROR(Y342*I342/H342,"0")</f>
        <v>247.68</v>
      </c>
      <c r="BO342" s="64">
        <f t="shared" ref="BO342:BO348" si="61">IFERROR(1/J342*(X342/H342),"0")</f>
        <v>0.32916666666666666</v>
      </c>
      <c r="BP342" s="64">
        <f t="shared" ref="BP342:BP348" si="62">IFERROR(1/J342*(Y342/H342),"0")</f>
        <v>0.33333333333333331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69</v>
      </c>
      <c r="X343" s="567">
        <v>743</v>
      </c>
      <c r="Y343" s="568">
        <f t="shared" si="58"/>
        <v>750</v>
      </c>
      <c r="Z343" s="36">
        <f>IFERROR(IF(Y343=0,"",ROUNDUP(Y343/H343,0)*0.02175),"")</f>
        <v>1.0874999999999999</v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766.77599999999995</v>
      </c>
      <c r="BN343" s="64">
        <f t="shared" si="60"/>
        <v>774</v>
      </c>
      <c r="BO343" s="64">
        <f t="shared" si="61"/>
        <v>1.0319444444444443</v>
      </c>
      <c r="BP343" s="64">
        <f t="shared" si="62"/>
        <v>1.0416666666666665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69</v>
      </c>
      <c r="X344" s="567">
        <v>73</v>
      </c>
      <c r="Y344" s="568">
        <f t="shared" si="58"/>
        <v>75</v>
      </c>
      <c r="Z344" s="36">
        <f>IFERROR(IF(Y344=0,"",ROUNDUP(Y344/H344,0)*0.02175),"")</f>
        <v>0.10874999999999999</v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75.335999999999999</v>
      </c>
      <c r="BN344" s="64">
        <f t="shared" si="60"/>
        <v>77.400000000000006</v>
      </c>
      <c r="BO344" s="64">
        <f t="shared" si="61"/>
        <v>0.10138888888888888</v>
      </c>
      <c r="BP344" s="64">
        <f t="shared" si="62"/>
        <v>0.10416666666666666</v>
      </c>
    </row>
    <row r="345" spans="1:68" ht="37.5" hidden="1" customHeight="1" x14ac:dyDescent="0.25">
      <c r="A345" s="54" t="s">
        <v>551</v>
      </c>
      <c r="B345" s="54" t="s">
        <v>552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69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71</v>
      </c>
      <c r="Q349" s="582"/>
      <c r="R349" s="582"/>
      <c r="S349" s="582"/>
      <c r="T349" s="582"/>
      <c r="U349" s="582"/>
      <c r="V349" s="583"/>
      <c r="W349" s="37" t="s">
        <v>72</v>
      </c>
      <c r="X349" s="569">
        <f>IFERROR(X342/H342,"0")+IFERROR(X343/H343,"0")+IFERROR(X344/H344,"0")+IFERROR(X345/H345,"0")+IFERROR(X346/H346,"0")+IFERROR(X347/H347,"0")+IFERROR(X348/H348,"0")</f>
        <v>70.199999999999989</v>
      </c>
      <c r="Y349" s="569">
        <f>IFERROR(Y342/H342,"0")+IFERROR(Y343/H343,"0")+IFERROR(Y344/H344,"0")+IFERROR(Y345/H345,"0")+IFERROR(Y346/H346,"0")+IFERROR(Y347/H347,"0")+IFERROR(Y348/H348,"0")</f>
        <v>71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1.5442499999999997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71</v>
      </c>
      <c r="Q350" s="582"/>
      <c r="R350" s="582"/>
      <c r="S350" s="582"/>
      <c r="T350" s="582"/>
      <c r="U350" s="582"/>
      <c r="V350" s="583"/>
      <c r="W350" s="37" t="s">
        <v>69</v>
      </c>
      <c r="X350" s="569">
        <f>IFERROR(SUM(X342:X348),"0")</f>
        <v>1053</v>
      </c>
      <c r="Y350" s="569">
        <f>IFERROR(SUM(Y342:Y348),"0")</f>
        <v>1065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134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hidden="1" customHeight="1" x14ac:dyDescent="0.25">
      <c r="A352" s="54" t="s">
        <v>561</v>
      </c>
      <c r="B352" s="54" t="s">
        <v>562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564</v>
      </c>
      <c r="B353" s="54" t="s">
        <v>565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71</v>
      </c>
      <c r="Q354" s="582"/>
      <c r="R354" s="582"/>
      <c r="S354" s="582"/>
      <c r="T354" s="582"/>
      <c r="U354" s="582"/>
      <c r="V354" s="583"/>
      <c r="W354" s="37" t="s">
        <v>72</v>
      </c>
      <c r="X354" s="569">
        <f>IFERROR(X352/H352,"0")+IFERROR(X353/H353,"0")</f>
        <v>0</v>
      </c>
      <c r="Y354" s="569">
        <f>IFERROR(Y352/H352,"0")+IFERROR(Y353/H353,"0")</f>
        <v>0</v>
      </c>
      <c r="Z354" s="569">
        <f>IFERROR(IF(Z352="",0,Z352),"0")+IFERROR(IF(Z353="",0,Z353),"0")</f>
        <v>0</v>
      </c>
      <c r="AA354" s="570"/>
      <c r="AB354" s="570"/>
      <c r="AC354" s="570"/>
    </row>
    <row r="355" spans="1:68" hidden="1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71</v>
      </c>
      <c r="Q355" s="582"/>
      <c r="R355" s="582"/>
      <c r="S355" s="582"/>
      <c r="T355" s="582"/>
      <c r="U355" s="582"/>
      <c r="V355" s="583"/>
      <c r="W355" s="37" t="s">
        <v>69</v>
      </c>
      <c r="X355" s="569">
        <f>IFERROR(SUM(X352:X353),"0")</f>
        <v>0</v>
      </c>
      <c r="Y355" s="569">
        <f>IFERROR(SUM(Y352:Y353),"0")</f>
        <v>0</v>
      </c>
      <c r="Z355" s="37"/>
      <c r="AA355" s="570"/>
      <c r="AB355" s="570"/>
      <c r="AC355" s="570"/>
    </row>
    <row r="356" spans="1:68" ht="14.25" hidden="1" customHeight="1" x14ac:dyDescent="0.25">
      <c r="A356" s="579" t="s">
        <v>73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566</v>
      </c>
      <c r="B357" s="54" t="s">
        <v>567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569</v>
      </c>
      <c r="B358" s="54" t="s">
        <v>570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69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71</v>
      </c>
      <c r="Q359" s="582"/>
      <c r="R359" s="582"/>
      <c r="S359" s="582"/>
      <c r="T359" s="582"/>
      <c r="U359" s="582"/>
      <c r="V359" s="583"/>
      <c r="W359" s="37" t="s">
        <v>72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71</v>
      </c>
      <c r="Q360" s="582"/>
      <c r="R360" s="582"/>
      <c r="S360" s="582"/>
      <c r="T360" s="582"/>
      <c r="U360" s="582"/>
      <c r="V360" s="583"/>
      <c r="W360" s="37" t="s">
        <v>69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9" t="s">
        <v>169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customHeight="1" x14ac:dyDescent="0.25">
      <c r="A362" s="54" t="s">
        <v>572</v>
      </c>
      <c r="B362" s="54" t="s">
        <v>573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92</v>
      </c>
      <c r="Y362" s="568">
        <f>IFERROR(IF(X362="",0,CEILING((X362/$H362),1)*$H362),"")</f>
        <v>99</v>
      </c>
      <c r="Z362" s="36">
        <f>IFERROR(IF(Y362=0,"",ROUNDUP(Y362/H362,0)*0.01898),"")</f>
        <v>0.20877999999999999</v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97.305333333333337</v>
      </c>
      <c r="BN362" s="64">
        <f>IFERROR(Y362*I362/H362,"0")</f>
        <v>104.709</v>
      </c>
      <c r="BO362" s="64">
        <f>IFERROR(1/J362*(X362/H362),"0")</f>
        <v>0.15972222222222221</v>
      </c>
      <c r="BP362" s="64">
        <f>IFERROR(1/J362*(Y362/H362),"0")</f>
        <v>0.171875</v>
      </c>
    </row>
    <row r="363" spans="1:68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71</v>
      </c>
      <c r="Q363" s="582"/>
      <c r="R363" s="582"/>
      <c r="S363" s="582"/>
      <c r="T363" s="582"/>
      <c r="U363" s="582"/>
      <c r="V363" s="583"/>
      <c r="W363" s="37" t="s">
        <v>72</v>
      </c>
      <c r="X363" s="569">
        <f>IFERROR(X362/H362,"0")</f>
        <v>10.222222222222221</v>
      </c>
      <c r="Y363" s="569">
        <f>IFERROR(Y362/H362,"0")</f>
        <v>11</v>
      </c>
      <c r="Z363" s="569">
        <f>IFERROR(IF(Z362="",0,Z362),"0")</f>
        <v>0.20877999999999999</v>
      </c>
      <c r="AA363" s="570"/>
      <c r="AB363" s="570"/>
      <c r="AC363" s="570"/>
    </row>
    <row r="364" spans="1:68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71</v>
      </c>
      <c r="Q364" s="582"/>
      <c r="R364" s="582"/>
      <c r="S364" s="582"/>
      <c r="T364" s="582"/>
      <c r="U364" s="582"/>
      <c r="V364" s="583"/>
      <c r="W364" s="37" t="s">
        <v>69</v>
      </c>
      <c r="X364" s="569">
        <f>IFERROR(SUM(X362:X362),"0")</f>
        <v>92</v>
      </c>
      <c r="Y364" s="569">
        <f>IFERROR(SUM(Y362:Y362),"0")</f>
        <v>99</v>
      </c>
      <c r="Z364" s="37"/>
      <c r="AA364" s="570"/>
      <c r="AB364" s="570"/>
      <c r="AC364" s="570"/>
    </row>
    <row r="365" spans="1:68" ht="16.5" hidden="1" customHeight="1" x14ac:dyDescent="0.25">
      <c r="A365" s="587" t="s">
        <v>575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102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576</v>
      </c>
      <c r="B367" s="54" t="s">
        <v>577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579</v>
      </c>
      <c r="B368" s="54" t="s">
        <v>580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582</v>
      </c>
      <c r="B369" s="54" t="s">
        <v>583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69</v>
      </c>
      <c r="X369" s="567">
        <v>71</v>
      </c>
      <c r="Y369" s="568">
        <f>IFERROR(IF(X369="",0,CEILING((X369/$H369),1)*$H369),"")</f>
        <v>72</v>
      </c>
      <c r="Z369" s="36">
        <f>IFERROR(IF(Y369=0,"",ROUNDUP(Y369/H369,0)*0.01898),"")</f>
        <v>0.11388000000000001</v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73.573750000000004</v>
      </c>
      <c r="BN369" s="64">
        <f>IFERROR(Y369*I369/H369,"0")</f>
        <v>74.61</v>
      </c>
      <c r="BO369" s="64">
        <f>IFERROR(1/J369*(X369/H369),"0")</f>
        <v>9.2447916666666671E-2</v>
      </c>
      <c r="BP369" s="64">
        <f>IFERROR(1/J369*(Y369/H369),"0")</f>
        <v>9.375E-2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71</v>
      </c>
      <c r="Q371" s="582"/>
      <c r="R371" s="582"/>
      <c r="S371" s="582"/>
      <c r="T371" s="582"/>
      <c r="U371" s="582"/>
      <c r="V371" s="583"/>
      <c r="W371" s="37" t="s">
        <v>72</v>
      </c>
      <c r="X371" s="569">
        <f>IFERROR(X367/H367,"0")+IFERROR(X368/H368,"0")+IFERROR(X369/H369,"0")+IFERROR(X370/H370,"0")</f>
        <v>5.916666666666667</v>
      </c>
      <c r="Y371" s="569">
        <f>IFERROR(Y367/H367,"0")+IFERROR(Y368/H368,"0")+IFERROR(Y369/H369,"0")+IFERROR(Y370/H370,"0")</f>
        <v>6</v>
      </c>
      <c r="Z371" s="569">
        <f>IFERROR(IF(Z367="",0,Z367),"0")+IFERROR(IF(Z368="",0,Z368),"0")+IFERROR(IF(Z369="",0,Z369),"0")+IFERROR(IF(Z370="",0,Z370),"0")</f>
        <v>0.11388000000000001</v>
      </c>
      <c r="AA371" s="570"/>
      <c r="AB371" s="570"/>
      <c r="AC371" s="570"/>
    </row>
    <row r="372" spans="1:68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71</v>
      </c>
      <c r="Q372" s="582"/>
      <c r="R372" s="582"/>
      <c r="S372" s="582"/>
      <c r="T372" s="582"/>
      <c r="U372" s="582"/>
      <c r="V372" s="583"/>
      <c r="W372" s="37" t="s">
        <v>69</v>
      </c>
      <c r="X372" s="569">
        <f>IFERROR(SUM(X367:X370),"0")</f>
        <v>71</v>
      </c>
      <c r="Y372" s="569">
        <f>IFERROR(SUM(Y367:Y370),"0")</f>
        <v>72</v>
      </c>
      <c r="Z372" s="37"/>
      <c r="AA372" s="570"/>
      <c r="AB372" s="570"/>
      <c r="AC372" s="570"/>
    </row>
    <row r="373" spans="1:68" ht="14.25" hidden="1" customHeight="1" x14ac:dyDescent="0.25">
      <c r="A373" s="579" t="s">
        <v>63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586</v>
      </c>
      <c r="B374" s="54" t="s">
        <v>587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71</v>
      </c>
      <c r="Q375" s="582"/>
      <c r="R375" s="582"/>
      <c r="S375" s="582"/>
      <c r="T375" s="582"/>
      <c r="U375" s="582"/>
      <c r="V375" s="583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71</v>
      </c>
      <c r="Q376" s="582"/>
      <c r="R376" s="582"/>
      <c r="S376" s="582"/>
      <c r="T376" s="582"/>
      <c r="U376" s="582"/>
      <c r="V376" s="583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73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236</v>
      </c>
      <c r="Y378" s="568">
        <f>IFERROR(IF(X378="",0,CEILING((X378/$H378),1)*$H378),"")</f>
        <v>243</v>
      </c>
      <c r="Z378" s="36">
        <f>IFERROR(IF(Y378=0,"",ROUNDUP(Y378/H378,0)*0.01898),"")</f>
        <v>0.51246000000000003</v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249.60933333333332</v>
      </c>
      <c r="BN378" s="64">
        <f>IFERROR(Y378*I378/H378,"0")</f>
        <v>257.01300000000003</v>
      </c>
      <c r="BO378" s="64">
        <f>IFERROR(1/J378*(X378/H378),"0")</f>
        <v>0.40972222222222221</v>
      </c>
      <c r="BP378" s="64">
        <f>IFERROR(1/J378*(Y378/H378),"0")</f>
        <v>0.421875</v>
      </c>
    </row>
    <row r="379" spans="1:68" ht="27" hidden="1" customHeight="1" x14ac:dyDescent="0.25">
      <c r="A379" s="54" t="s">
        <v>592</v>
      </c>
      <c r="B379" s="54" t="s">
        <v>593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71</v>
      </c>
      <c r="Q380" s="582"/>
      <c r="R380" s="582"/>
      <c r="S380" s="582"/>
      <c r="T380" s="582"/>
      <c r="U380" s="582"/>
      <c r="V380" s="583"/>
      <c r="W380" s="37" t="s">
        <v>72</v>
      </c>
      <c r="X380" s="569">
        <f>IFERROR(X378/H378,"0")+IFERROR(X379/H379,"0")</f>
        <v>26.222222222222221</v>
      </c>
      <c r="Y380" s="569">
        <f>IFERROR(Y378/H378,"0")+IFERROR(Y379/H379,"0")</f>
        <v>27</v>
      </c>
      <c r="Z380" s="569">
        <f>IFERROR(IF(Z378="",0,Z378),"0")+IFERROR(IF(Z379="",0,Z379),"0")</f>
        <v>0.51246000000000003</v>
      </c>
      <c r="AA380" s="570"/>
      <c r="AB380" s="570"/>
      <c r="AC380" s="570"/>
    </row>
    <row r="381" spans="1:68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71</v>
      </c>
      <c r="Q381" s="582"/>
      <c r="R381" s="582"/>
      <c r="S381" s="582"/>
      <c r="T381" s="582"/>
      <c r="U381" s="582"/>
      <c r="V381" s="583"/>
      <c r="W381" s="37" t="s">
        <v>69</v>
      </c>
      <c r="X381" s="569">
        <f>IFERROR(SUM(X378:X379),"0")</f>
        <v>236</v>
      </c>
      <c r="Y381" s="569">
        <f>IFERROR(SUM(Y378:Y379),"0")</f>
        <v>243</v>
      </c>
      <c r="Z381" s="37"/>
      <c r="AA381" s="570"/>
      <c r="AB381" s="570"/>
      <c r="AC381" s="570"/>
    </row>
    <row r="382" spans="1:68" ht="14.25" hidden="1" customHeight="1" x14ac:dyDescent="0.25">
      <c r="A382" s="579" t="s">
        <v>169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594</v>
      </c>
      <c r="B383" s="54" t="s">
        <v>595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71</v>
      </c>
      <c r="Q384" s="582"/>
      <c r="R384" s="582"/>
      <c r="S384" s="582"/>
      <c r="T384" s="582"/>
      <c r="U384" s="582"/>
      <c r="V384" s="583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71</v>
      </c>
      <c r="Q385" s="582"/>
      <c r="R385" s="582"/>
      <c r="S385" s="582"/>
      <c r="T385" s="582"/>
      <c r="U385" s="582"/>
      <c r="V385" s="583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597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598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63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599</v>
      </c>
      <c r="B389" s="54" t="s">
        <v>600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602</v>
      </c>
      <c r="B391" s="54" t="s">
        <v>605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616</v>
      </c>
      <c r="B396" s="54" t="s">
        <v>617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622</v>
      </c>
      <c r="B398" s="54" t="s">
        <v>623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idden="1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71</v>
      </c>
      <c r="Q399" s="582"/>
      <c r="R399" s="582"/>
      <c r="S399" s="582"/>
      <c r="T399" s="582"/>
      <c r="U399" s="582"/>
      <c r="V399" s="583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hidden="1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71</v>
      </c>
      <c r="Q400" s="582"/>
      <c r="R400" s="582"/>
      <c r="S400" s="582"/>
      <c r="T400" s="582"/>
      <c r="U400" s="582"/>
      <c r="V400" s="583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hidden="1" customHeight="1" x14ac:dyDescent="0.25">
      <c r="A401" s="579" t="s">
        <v>73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624</v>
      </c>
      <c r="B402" s="54" t="s">
        <v>625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627</v>
      </c>
      <c r="B403" s="54" t="s">
        <v>628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71</v>
      </c>
      <c r="Q404" s="582"/>
      <c r="R404" s="582"/>
      <c r="S404" s="582"/>
      <c r="T404" s="582"/>
      <c r="U404" s="582"/>
      <c r="V404" s="583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71</v>
      </c>
      <c r="Q405" s="582"/>
      <c r="R405" s="582"/>
      <c r="S405" s="582"/>
      <c r="T405" s="582"/>
      <c r="U405" s="582"/>
      <c r="V405" s="583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630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134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631</v>
      </c>
      <c r="B408" s="54" t="s">
        <v>632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71</v>
      </c>
      <c r="Q410" s="582"/>
      <c r="R410" s="582"/>
      <c r="S410" s="582"/>
      <c r="T410" s="582"/>
      <c r="U410" s="582"/>
      <c r="V410" s="583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71</v>
      </c>
      <c r="Q411" s="582"/>
      <c r="R411" s="582"/>
      <c r="S411" s="582"/>
      <c r="T411" s="582"/>
      <c r="U411" s="582"/>
      <c r="V411" s="583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63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hidden="1" customHeight="1" x14ac:dyDescent="0.25">
      <c r="A413" s="54" t="s">
        <v>637</v>
      </c>
      <c r="B413" s="54" t="s">
        <v>638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69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640</v>
      </c>
      <c r="B414" s="54" t="s">
        <v>641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71</v>
      </c>
      <c r="Q417" s="582"/>
      <c r="R417" s="582"/>
      <c r="S417" s="582"/>
      <c r="T417" s="582"/>
      <c r="U417" s="582"/>
      <c r="V417" s="583"/>
      <c r="W417" s="37" t="s">
        <v>72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71</v>
      </c>
      <c r="Q418" s="582"/>
      <c r="R418" s="582"/>
      <c r="S418" s="582"/>
      <c r="T418" s="582"/>
      <c r="U418" s="582"/>
      <c r="V418" s="583"/>
      <c r="W418" s="37" t="s">
        <v>69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7" t="s">
        <v>648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63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hidden="1" customHeight="1" x14ac:dyDescent="0.25">
      <c r="A421" s="54" t="s">
        <v>649</v>
      </c>
      <c r="B421" s="54" t="s">
        <v>650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71</v>
      </c>
      <c r="Q422" s="582"/>
      <c r="R422" s="582"/>
      <c r="S422" s="582"/>
      <c r="T422" s="582"/>
      <c r="U422" s="582"/>
      <c r="V422" s="583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71</v>
      </c>
      <c r="Q423" s="582"/>
      <c r="R423" s="582"/>
      <c r="S423" s="582"/>
      <c r="T423" s="582"/>
      <c r="U423" s="582"/>
      <c r="V423" s="583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652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63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653</v>
      </c>
      <c r="B426" s="54" t="s">
        <v>654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71</v>
      </c>
      <c r="Q427" s="582"/>
      <c r="R427" s="582"/>
      <c r="S427" s="582"/>
      <c r="T427" s="582"/>
      <c r="U427" s="582"/>
      <c r="V427" s="583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71</v>
      </c>
      <c r="Q428" s="582"/>
      <c r="R428" s="582"/>
      <c r="S428" s="582"/>
      <c r="T428" s="582"/>
      <c r="U428" s="582"/>
      <c r="V428" s="583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656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656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102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hidden="1" customHeight="1" x14ac:dyDescent="0.25">
      <c r="A432" s="54" t="s">
        <v>657</v>
      </c>
      <c r="B432" s="54" t="s">
        <v>658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69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660</v>
      </c>
      <c r="B433" s="54" t="s">
        <v>661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69</v>
      </c>
      <c r="X433" s="567">
        <v>64</v>
      </c>
      <c r="Y433" s="568">
        <f t="shared" si="69"/>
        <v>68.64</v>
      </c>
      <c r="Z433" s="36">
        <f t="shared" si="70"/>
        <v>0.15548000000000001</v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68.36363636363636</v>
      </c>
      <c r="BN433" s="64">
        <f t="shared" si="72"/>
        <v>73.319999999999993</v>
      </c>
      <c r="BO433" s="64">
        <f t="shared" si="73"/>
        <v>0.11655011655011656</v>
      </c>
      <c r="BP433" s="64">
        <f t="shared" si="74"/>
        <v>0.125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69</v>
      </c>
      <c r="X434" s="567">
        <v>556</v>
      </c>
      <c r="Y434" s="568">
        <f t="shared" si="69"/>
        <v>559.68000000000006</v>
      </c>
      <c r="Z434" s="36">
        <f t="shared" si="70"/>
        <v>1.26776</v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593.90909090909088</v>
      </c>
      <c r="BN434" s="64">
        <f t="shared" si="72"/>
        <v>597.84</v>
      </c>
      <c r="BO434" s="64">
        <f t="shared" si="73"/>
        <v>1.0125291375291374</v>
      </c>
      <c r="BP434" s="64">
        <f t="shared" si="74"/>
        <v>1.0192307692307694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">
        <v>668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670</v>
      </c>
      <c r="B436" s="54" t="s">
        <v>671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142</v>
      </c>
      <c r="Y437" s="568">
        <f t="shared" si="69"/>
        <v>142.56</v>
      </c>
      <c r="Z437" s="36">
        <f t="shared" si="70"/>
        <v>0.32291999999999998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151.68181818181819</v>
      </c>
      <c r="BN437" s="64">
        <f t="shared" si="72"/>
        <v>152.27999999999997</v>
      </c>
      <c r="BO437" s="64">
        <f t="shared" si="73"/>
        <v>0.25859557109557108</v>
      </c>
      <c r="BP437" s="64">
        <f t="shared" si="74"/>
        <v>0.25961538461538464</v>
      </c>
    </row>
    <row r="438" spans="1:68" ht="16.5" hidden="1" customHeight="1" x14ac:dyDescent="0.25">
      <c r="A438" s="54" t="s">
        <v>676</v>
      </c>
      <c r="B438" s="54" t="s">
        <v>677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97</v>
      </c>
      <c r="Y440" s="568">
        <f t="shared" si="69"/>
        <v>97.2</v>
      </c>
      <c r="Z440" s="36">
        <f>IFERROR(IF(Y440=0,"",ROUNDUP(Y440/H440,0)*0.00902),"")</f>
        <v>0.24354000000000001</v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102.65833333333333</v>
      </c>
      <c r="BN440" s="64">
        <f t="shared" si="72"/>
        <v>102.86999999999999</v>
      </c>
      <c r="BO440" s="64">
        <f t="shared" si="73"/>
        <v>0.20412457912457913</v>
      </c>
      <c r="BP440" s="64">
        <f t="shared" si="74"/>
        <v>0.20454545454545456</v>
      </c>
    </row>
    <row r="441" spans="1:68" ht="27" hidden="1" customHeight="1" x14ac:dyDescent="0.25">
      <c r="A441" s="54" t="s">
        <v>681</v>
      </c>
      <c r="B441" s="54" t="s">
        <v>683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684</v>
      </c>
      <c r="B442" s="54" t="s">
        <v>685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7" t="s">
        <v>686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689</v>
      </c>
      <c r="B444" s="54" t="s">
        <v>690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691</v>
      </c>
      <c r="B445" s="54" t="s">
        <v>692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691</v>
      </c>
      <c r="B446" s="54" t="s">
        <v>693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71</v>
      </c>
      <c r="Q447" s="582"/>
      <c r="R447" s="582"/>
      <c r="S447" s="582"/>
      <c r="T447" s="582"/>
      <c r="U447" s="582"/>
      <c r="V447" s="583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171.26262626262627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173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1.9897000000000002</v>
      </c>
      <c r="AA447" s="570"/>
      <c r="AB447" s="570"/>
      <c r="AC447" s="570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71</v>
      </c>
      <c r="Q448" s="582"/>
      <c r="R448" s="582"/>
      <c r="S448" s="582"/>
      <c r="T448" s="582"/>
      <c r="U448" s="582"/>
      <c r="V448" s="583"/>
      <c r="W448" s="37" t="s">
        <v>69</v>
      </c>
      <c r="X448" s="569">
        <f>IFERROR(SUM(X432:X446),"0")</f>
        <v>859</v>
      </c>
      <c r="Y448" s="569">
        <f>IFERROR(SUM(Y432:Y446),"0")</f>
        <v>868.08000000000015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134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customHeight="1" x14ac:dyDescent="0.25">
      <c r="A450" s="54" t="s">
        <v>694</v>
      </c>
      <c r="B450" s="54" t="s">
        <v>695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69</v>
      </c>
      <c r="X450" s="567">
        <v>247</v>
      </c>
      <c r="Y450" s="568">
        <f>IFERROR(IF(X450="",0,CEILING((X450/$H450),1)*$H450),"")</f>
        <v>248.16000000000003</v>
      </c>
      <c r="Z450" s="36">
        <f>IFERROR(IF(Y450=0,"",ROUNDUP(Y450/H450,0)*0.01196),"")</f>
        <v>0.56211999999999995</v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263.84090909090907</v>
      </c>
      <c r="BN450" s="64">
        <f>IFERROR(Y450*I450/H450,"0")</f>
        <v>265.08</v>
      </c>
      <c r="BO450" s="64">
        <f>IFERROR(1/J450*(X450/H450),"0")</f>
        <v>0.44981060606060608</v>
      </c>
      <c r="BP450" s="64">
        <f>IFERROR(1/J450*(Y450/H450),"0")</f>
        <v>0.45192307692307693</v>
      </c>
    </row>
    <row r="451" spans="1:68" ht="16.5" hidden="1" customHeight="1" x14ac:dyDescent="0.25">
      <c r="A451" s="54" t="s">
        <v>697</v>
      </c>
      <c r="B451" s="54" t="s">
        <v>698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699</v>
      </c>
      <c r="B452" s="54" t="s">
        <v>700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69</v>
      </c>
      <c r="X452" s="567">
        <v>19</v>
      </c>
      <c r="Y452" s="568">
        <f>IFERROR(IF(X452="",0,CEILING((X452/$H452),1)*$H452),"")</f>
        <v>19.2</v>
      </c>
      <c r="Z452" s="36">
        <f>IFERROR(IF(Y452=0,"",ROUNDUP(Y452/H452,0)*0.00902),"")</f>
        <v>3.6080000000000001E-2</v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27.431249999999999</v>
      </c>
      <c r="BN452" s="64">
        <f>IFERROR(Y452*I452/H452,"0")</f>
        <v>27.72</v>
      </c>
      <c r="BO452" s="64">
        <f>IFERROR(1/J452*(X452/H452),"0")</f>
        <v>2.998737373737374E-2</v>
      </c>
      <c r="BP452" s="64">
        <f>IFERROR(1/J452*(Y452/H452),"0")</f>
        <v>3.0303030303030304E-2</v>
      </c>
    </row>
    <row r="453" spans="1:68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71</v>
      </c>
      <c r="Q453" s="582"/>
      <c r="R453" s="582"/>
      <c r="S453" s="582"/>
      <c r="T453" s="582"/>
      <c r="U453" s="582"/>
      <c r="V453" s="583"/>
      <c r="W453" s="37" t="s">
        <v>72</v>
      </c>
      <c r="X453" s="569">
        <f>IFERROR(X450/H450,"0")+IFERROR(X451/H451,"0")+IFERROR(X452/H452,"0")</f>
        <v>50.738636363636367</v>
      </c>
      <c r="Y453" s="569">
        <f>IFERROR(Y450/H450,"0")+IFERROR(Y451/H451,"0")+IFERROR(Y452/H452,"0")</f>
        <v>51</v>
      </c>
      <c r="Z453" s="569">
        <f>IFERROR(IF(Z450="",0,Z450),"0")+IFERROR(IF(Z451="",0,Z451),"0")+IFERROR(IF(Z452="",0,Z452),"0")</f>
        <v>0.59819999999999995</v>
      </c>
      <c r="AA453" s="570"/>
      <c r="AB453" s="570"/>
      <c r="AC453" s="570"/>
    </row>
    <row r="454" spans="1:68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71</v>
      </c>
      <c r="Q454" s="582"/>
      <c r="R454" s="582"/>
      <c r="S454" s="582"/>
      <c r="T454" s="582"/>
      <c r="U454" s="582"/>
      <c r="V454" s="583"/>
      <c r="W454" s="37" t="s">
        <v>69</v>
      </c>
      <c r="X454" s="569">
        <f>IFERROR(SUM(X450:X452),"0")</f>
        <v>266</v>
      </c>
      <c r="Y454" s="569">
        <f>IFERROR(SUM(Y450:Y452),"0")</f>
        <v>267.36</v>
      </c>
      <c r="Z454" s="37"/>
      <c r="AA454" s="570"/>
      <c r="AB454" s="570"/>
      <c r="AC454" s="570"/>
    </row>
    <row r="455" spans="1:68" ht="14.25" hidden="1" customHeight="1" x14ac:dyDescent="0.25">
      <c r="A455" s="579" t="s">
        <v>63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hidden="1" customHeight="1" x14ac:dyDescent="0.25">
      <c r="A456" s="54" t="s">
        <v>701</v>
      </c>
      <c r="B456" s="54" t="s">
        <v>702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69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69</v>
      </c>
      <c r="X457" s="567">
        <v>24</v>
      </c>
      <c r="Y457" s="568">
        <f t="shared" si="75"/>
        <v>26.400000000000002</v>
      </c>
      <c r="Z457" s="36">
        <f>IFERROR(IF(Y457=0,"",ROUNDUP(Y457/H457,0)*0.01196),"")</f>
        <v>5.9799999999999999E-2</v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25.636363636363633</v>
      </c>
      <c r="BN457" s="64">
        <f t="shared" si="77"/>
        <v>28.200000000000003</v>
      </c>
      <c r="BO457" s="64">
        <f t="shared" si="78"/>
        <v>4.3706293706293704E-2</v>
      </c>
      <c r="BP457" s="64">
        <f t="shared" si="79"/>
        <v>4.807692307692308E-2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69</v>
      </c>
      <c r="X458" s="567">
        <v>58</v>
      </c>
      <c r="Y458" s="568">
        <f t="shared" si="75"/>
        <v>58.080000000000005</v>
      </c>
      <c r="Z458" s="36">
        <f>IFERROR(IF(Y458=0,"",ROUNDUP(Y458/H458,0)*0.01196),"")</f>
        <v>0.13156000000000001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61.954545454545453</v>
      </c>
      <c r="BN458" s="64">
        <f t="shared" si="77"/>
        <v>62.040000000000006</v>
      </c>
      <c r="BO458" s="64">
        <f t="shared" si="78"/>
        <v>0.10562354312354312</v>
      </c>
      <c r="BP458" s="64">
        <f t="shared" si="79"/>
        <v>0.10576923076923078</v>
      </c>
    </row>
    <row r="459" spans="1:68" ht="27" hidden="1" customHeight="1" x14ac:dyDescent="0.25">
      <c r="A459" s="54" t="s">
        <v>710</v>
      </c>
      <c r="B459" s="54" t="s">
        <v>711</v>
      </c>
      <c r="C459" s="31">
        <v>4301031351</v>
      </c>
      <c r="D459" s="571">
        <v>4680115882072</v>
      </c>
      <c r="E459" s="572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710</v>
      </c>
      <c r="B460" s="54" t="s">
        <v>712</v>
      </c>
      <c r="C460" s="31">
        <v>4301031419</v>
      </c>
      <c r="D460" s="571">
        <v>4680115882072</v>
      </c>
      <c r="E460" s="572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713</v>
      </c>
      <c r="B461" s="54" t="s">
        <v>714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715</v>
      </c>
      <c r="B462" s="54" t="s">
        <v>716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71</v>
      </c>
      <c r="Q463" s="582"/>
      <c r="R463" s="582"/>
      <c r="S463" s="582"/>
      <c r="T463" s="582"/>
      <c r="U463" s="582"/>
      <c r="V463" s="583"/>
      <c r="W463" s="37" t="s">
        <v>72</v>
      </c>
      <c r="X463" s="569">
        <f>IFERROR(X456/H456,"0")+IFERROR(X457/H457,"0")+IFERROR(X458/H458,"0")+IFERROR(X459/H459,"0")+IFERROR(X460/H460,"0")+IFERROR(X461/H461,"0")+IFERROR(X462/H462,"0")</f>
        <v>15.530303030303029</v>
      </c>
      <c r="Y463" s="569">
        <f>IFERROR(Y456/H456,"0")+IFERROR(Y457/H457,"0")+IFERROR(Y458/H458,"0")+IFERROR(Y459/H459,"0")+IFERROR(Y460/H460,"0")+IFERROR(Y461/H461,"0")+IFERROR(Y462/H462,"0")</f>
        <v>16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0.19136</v>
      </c>
      <c r="AA463" s="570"/>
      <c r="AB463" s="570"/>
      <c r="AC463" s="570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71</v>
      </c>
      <c r="Q464" s="582"/>
      <c r="R464" s="582"/>
      <c r="S464" s="582"/>
      <c r="T464" s="582"/>
      <c r="U464" s="582"/>
      <c r="V464" s="583"/>
      <c r="W464" s="37" t="s">
        <v>69</v>
      </c>
      <c r="X464" s="569">
        <f>IFERROR(SUM(X456:X462),"0")</f>
        <v>82</v>
      </c>
      <c r="Y464" s="569">
        <f>IFERROR(SUM(Y456:Y462),"0")</f>
        <v>84.48</v>
      </c>
      <c r="Z464" s="37"/>
      <c r="AA464" s="570"/>
      <c r="AB464" s="570"/>
      <c r="AC464" s="570"/>
    </row>
    <row r="465" spans="1:68" ht="14.25" hidden="1" customHeight="1" x14ac:dyDescent="0.25">
      <c r="A465" s="579" t="s">
        <v>73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717</v>
      </c>
      <c r="B466" s="54" t="s">
        <v>718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720</v>
      </c>
      <c r="B467" s="54" t="s">
        <v>721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71</v>
      </c>
      <c r="Q469" s="582"/>
      <c r="R469" s="582"/>
      <c r="S469" s="582"/>
      <c r="T469" s="582"/>
      <c r="U469" s="582"/>
      <c r="V469" s="583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71</v>
      </c>
      <c r="Q470" s="582"/>
      <c r="R470" s="582"/>
      <c r="S470" s="582"/>
      <c r="T470" s="582"/>
      <c r="U470" s="582"/>
      <c r="V470" s="583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726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726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102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727</v>
      </c>
      <c r="B474" s="54" t="s">
        <v>728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20" t="s">
        <v>729</v>
      </c>
      <c r="Q474" s="574"/>
      <c r="R474" s="574"/>
      <c r="S474" s="574"/>
      <c r="T474" s="575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731</v>
      </c>
      <c r="B475" s="54" t="s">
        <v>732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36" t="s">
        <v>733</v>
      </c>
      <c r="Q475" s="574"/>
      <c r="R475" s="574"/>
      <c r="S475" s="574"/>
      <c r="T475" s="575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61" t="s">
        <v>737</v>
      </c>
      <c r="Q476" s="574"/>
      <c r="R476" s="574"/>
      <c r="S476" s="574"/>
      <c r="T476" s="575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64" t="s">
        <v>741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71</v>
      </c>
      <c r="Q478" s="582"/>
      <c r="R478" s="582"/>
      <c r="S478" s="582"/>
      <c r="T478" s="582"/>
      <c r="U478" s="582"/>
      <c r="V478" s="583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71</v>
      </c>
      <c r="Q479" s="582"/>
      <c r="R479" s="582"/>
      <c r="S479" s="582"/>
      <c r="T479" s="582"/>
      <c r="U479" s="582"/>
      <c r="V479" s="583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134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742</v>
      </c>
      <c r="B481" s="54" t="s">
        <v>743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707" t="s">
        <v>744</v>
      </c>
      <c r="Q481" s="574"/>
      <c r="R481" s="574"/>
      <c r="S481" s="574"/>
      <c r="T481" s="575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746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19" t="s">
        <v>747</v>
      </c>
      <c r="Q482" s="574"/>
      <c r="R482" s="574"/>
      <c r="S482" s="574"/>
      <c r="T482" s="575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749</v>
      </c>
      <c r="B483" s="54" t="s">
        <v>750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788" t="s">
        <v>751</v>
      </c>
      <c r="Q483" s="574"/>
      <c r="R483" s="574"/>
      <c r="S483" s="574"/>
      <c r="T483" s="575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752</v>
      </c>
      <c r="B484" s="54" t="s">
        <v>753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95" t="s">
        <v>754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71</v>
      </c>
      <c r="Q485" s="582"/>
      <c r="R485" s="582"/>
      <c r="S485" s="582"/>
      <c r="T485" s="582"/>
      <c r="U485" s="582"/>
      <c r="V485" s="583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71</v>
      </c>
      <c r="Q486" s="582"/>
      <c r="R486" s="582"/>
      <c r="S486" s="582"/>
      <c r="T486" s="582"/>
      <c r="U486" s="582"/>
      <c r="V486" s="583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63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756</v>
      </c>
      <c r="B488" s="54" t="s">
        <v>757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786" t="s">
        <v>758</v>
      </c>
      <c r="Q488" s="574"/>
      <c r="R488" s="574"/>
      <c r="S488" s="574"/>
      <c r="T488" s="575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760</v>
      </c>
      <c r="B489" s="54" t="s">
        <v>761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7" t="s">
        <v>762</v>
      </c>
      <c r="Q489" s="574"/>
      <c r="R489" s="574"/>
      <c r="S489" s="574"/>
      <c r="T489" s="575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71</v>
      </c>
      <c r="Q490" s="582"/>
      <c r="R490" s="582"/>
      <c r="S490" s="582"/>
      <c r="T490" s="582"/>
      <c r="U490" s="582"/>
      <c r="V490" s="583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71</v>
      </c>
      <c r="Q491" s="582"/>
      <c r="R491" s="582"/>
      <c r="S491" s="582"/>
      <c r="T491" s="582"/>
      <c r="U491" s="582"/>
      <c r="V491" s="583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9" t="s">
        <v>73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hidden="1" customHeight="1" x14ac:dyDescent="0.25">
      <c r="A493" s="54" t="s">
        <v>764</v>
      </c>
      <c r="B493" s="54" t="s">
        <v>765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8" t="s">
        <v>766</v>
      </c>
      <c r="Q493" s="574"/>
      <c r="R493" s="574"/>
      <c r="S493" s="574"/>
      <c r="T493" s="575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768</v>
      </c>
      <c r="B494" s="54" t="s">
        <v>769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706" t="s">
        <v>770</v>
      </c>
      <c r="Q494" s="574"/>
      <c r="R494" s="574"/>
      <c r="S494" s="574"/>
      <c r="T494" s="575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71</v>
      </c>
      <c r="Q495" s="582"/>
      <c r="R495" s="582"/>
      <c r="S495" s="582"/>
      <c r="T495" s="582"/>
      <c r="U495" s="582"/>
      <c r="V495" s="583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71</v>
      </c>
      <c r="Q496" s="582"/>
      <c r="R496" s="582"/>
      <c r="S496" s="582"/>
      <c r="T496" s="582"/>
      <c r="U496" s="582"/>
      <c r="V496" s="583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9" t="s">
        <v>169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771</v>
      </c>
      <c r="B498" s="54" t="s">
        <v>772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05" t="s">
        <v>773</v>
      </c>
      <c r="Q498" s="574"/>
      <c r="R498" s="574"/>
      <c r="S498" s="574"/>
      <c r="T498" s="575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775</v>
      </c>
      <c r="B499" s="54" t="s">
        <v>776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88" t="s">
        <v>777</v>
      </c>
      <c r="Q499" s="574"/>
      <c r="R499" s="574"/>
      <c r="S499" s="574"/>
      <c r="T499" s="575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71</v>
      </c>
      <c r="Q500" s="582"/>
      <c r="R500" s="582"/>
      <c r="S500" s="582"/>
      <c r="T500" s="582"/>
      <c r="U500" s="582"/>
      <c r="V500" s="583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71</v>
      </c>
      <c r="Q501" s="582"/>
      <c r="R501" s="582"/>
      <c r="S501" s="582"/>
      <c r="T501" s="582"/>
      <c r="U501" s="582"/>
      <c r="V501" s="583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779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134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780</v>
      </c>
      <c r="B504" s="54" t="s">
        <v>781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89" t="s">
        <v>782</v>
      </c>
      <c r="Q504" s="574"/>
      <c r="R504" s="574"/>
      <c r="S504" s="574"/>
      <c r="T504" s="575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71</v>
      </c>
      <c r="Q505" s="582"/>
      <c r="R505" s="582"/>
      <c r="S505" s="582"/>
      <c r="T505" s="582"/>
      <c r="U505" s="582"/>
      <c r="V505" s="583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71</v>
      </c>
      <c r="Q506" s="582"/>
      <c r="R506" s="582"/>
      <c r="S506" s="582"/>
      <c r="T506" s="582"/>
      <c r="U506" s="582"/>
      <c r="V506" s="583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784</v>
      </c>
      <c r="Q507" s="596"/>
      <c r="R507" s="596"/>
      <c r="S507" s="596"/>
      <c r="T507" s="596"/>
      <c r="U507" s="596"/>
      <c r="V507" s="597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10075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10230.070000000002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785</v>
      </c>
      <c r="Q508" s="596"/>
      <c r="R508" s="596"/>
      <c r="S508" s="596"/>
      <c r="T508" s="596"/>
      <c r="U508" s="596"/>
      <c r="V508" s="597"/>
      <c r="W508" s="37" t="s">
        <v>69</v>
      </c>
      <c r="X508" s="569">
        <f>IFERROR(SUM(BM22:BM504),"0")</f>
        <v>10640.980080041922</v>
      </c>
      <c r="Y508" s="569">
        <f>IFERROR(SUM(BN22:BN504),"0")</f>
        <v>10804.419000000004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786</v>
      </c>
      <c r="Q509" s="596"/>
      <c r="R509" s="596"/>
      <c r="S509" s="596"/>
      <c r="T509" s="596"/>
      <c r="U509" s="596"/>
      <c r="V509" s="597"/>
      <c r="W509" s="37" t="s">
        <v>787</v>
      </c>
      <c r="X509" s="38">
        <f>ROUNDUP(SUM(BO22:BO504),0)</f>
        <v>18</v>
      </c>
      <c r="Y509" s="38">
        <f>ROUNDUP(SUM(BP22:BP504),0)</f>
        <v>18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788</v>
      </c>
      <c r="Q510" s="596"/>
      <c r="R510" s="596"/>
      <c r="S510" s="596"/>
      <c r="T510" s="596"/>
      <c r="U510" s="596"/>
      <c r="V510" s="597"/>
      <c r="W510" s="37" t="s">
        <v>69</v>
      </c>
      <c r="X510" s="569">
        <f>GrossWeightTotal+PalletQtyTotal*25</f>
        <v>11090.980080041922</v>
      </c>
      <c r="Y510" s="569">
        <f>GrossWeightTotalR+PalletQtyTotalR*25</f>
        <v>11254.419000000004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789</v>
      </c>
      <c r="Q511" s="596"/>
      <c r="R511" s="596"/>
      <c r="S511" s="596"/>
      <c r="T511" s="596"/>
      <c r="U511" s="596"/>
      <c r="V511" s="597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1833.9552504144792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1859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790</v>
      </c>
      <c r="Q512" s="596"/>
      <c r="R512" s="596"/>
      <c r="S512" s="596"/>
      <c r="T512" s="596"/>
      <c r="U512" s="596"/>
      <c r="V512" s="597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20.868130000000001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91" t="s">
        <v>100</v>
      </c>
      <c r="D514" s="658"/>
      <c r="E514" s="658"/>
      <c r="F514" s="658"/>
      <c r="G514" s="658"/>
      <c r="H514" s="659"/>
      <c r="I514" s="591" t="s">
        <v>253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540</v>
      </c>
      <c r="U514" s="659"/>
      <c r="V514" s="591" t="s">
        <v>597</v>
      </c>
      <c r="W514" s="658"/>
      <c r="X514" s="658"/>
      <c r="Y514" s="659"/>
      <c r="Z514" s="564" t="s">
        <v>656</v>
      </c>
      <c r="AA514" s="591" t="s">
        <v>726</v>
      </c>
      <c r="AB514" s="659"/>
      <c r="AC514" s="52"/>
      <c r="AF514" s="565"/>
    </row>
    <row r="515" spans="1:32" ht="14.25" customHeight="1" thickTop="1" x14ac:dyDescent="0.2">
      <c r="A515" s="782" t="s">
        <v>793</v>
      </c>
      <c r="B515" s="591" t="s">
        <v>62</v>
      </c>
      <c r="C515" s="591" t="s">
        <v>101</v>
      </c>
      <c r="D515" s="591" t="s">
        <v>116</v>
      </c>
      <c r="E515" s="591" t="s">
        <v>176</v>
      </c>
      <c r="F515" s="591" t="s">
        <v>199</v>
      </c>
      <c r="G515" s="591" t="s">
        <v>232</v>
      </c>
      <c r="H515" s="591" t="s">
        <v>100</v>
      </c>
      <c r="I515" s="591" t="s">
        <v>254</v>
      </c>
      <c r="J515" s="591" t="s">
        <v>294</v>
      </c>
      <c r="K515" s="591" t="s">
        <v>355</v>
      </c>
      <c r="L515" s="591" t="s">
        <v>397</v>
      </c>
      <c r="M515" s="591" t="s">
        <v>413</v>
      </c>
      <c r="N515" s="565"/>
      <c r="O515" s="591" t="s">
        <v>426</v>
      </c>
      <c r="P515" s="591" t="s">
        <v>436</v>
      </c>
      <c r="Q515" s="591" t="s">
        <v>443</v>
      </c>
      <c r="R515" s="591" t="s">
        <v>448</v>
      </c>
      <c r="S515" s="591" t="s">
        <v>530</v>
      </c>
      <c r="T515" s="591" t="s">
        <v>541</v>
      </c>
      <c r="U515" s="591" t="s">
        <v>575</v>
      </c>
      <c r="V515" s="591" t="s">
        <v>598</v>
      </c>
      <c r="W515" s="591" t="s">
        <v>630</v>
      </c>
      <c r="X515" s="591" t="s">
        <v>648</v>
      </c>
      <c r="Y515" s="591" t="s">
        <v>652</v>
      </c>
      <c r="Z515" s="591" t="s">
        <v>656</v>
      </c>
      <c r="AA515" s="591" t="s">
        <v>726</v>
      </c>
      <c r="AB515" s="591" t="s">
        <v>779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472.5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528.4</v>
      </c>
      <c r="E517" s="46">
        <f>IFERROR(Y89*1,"0")+IFERROR(Y90*1,"0")+IFERROR(Y91*1,"0")+IFERROR(Y95*1,"0")+IFERROR(Y96*1,"0")+IFERROR(Y97*1,"0")+IFERROR(Y98*1,"0")+IFERROR(Y99*1,"0")+IFERROR(Y100*1,"0")</f>
        <v>1649.7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1675.8000000000002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609.6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1541.9999999999998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255.6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38.4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694.34999999999991</v>
      </c>
      <c r="S517" s="46">
        <f>IFERROR(Y334*1,"0")+IFERROR(Y335*1,"0")+IFERROR(Y336*1,"0")</f>
        <v>64.8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1164</v>
      </c>
      <c r="U517" s="46">
        <f>IFERROR(Y367*1,"0")+IFERROR(Y368*1,"0")+IFERROR(Y369*1,"0")+IFERROR(Y370*1,"0")+IFERROR(Y374*1,"0")+IFERROR(Y378*1,"0")+IFERROR(Y379*1,"0")+IFERROR(Y383*1,"0")</f>
        <v>315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1219.9200000000003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7,00"/>
        <filter val="1 053,00"/>
        <filter val="1 152,00"/>
        <filter val="1 833,96"/>
        <filter val="10 075,00"/>
        <filter val="10 640,98"/>
        <filter val="10,22"/>
        <filter val="101,00"/>
        <filter val="107,00"/>
        <filter val="11 090,98"/>
        <filter val="11,00"/>
        <filter val="112,96"/>
        <filter val="123,00"/>
        <filter val="129,00"/>
        <filter val="13,33"/>
        <filter val="141,15"/>
        <filter val="142,00"/>
        <filter val="15,53"/>
        <filter val="15,83"/>
        <filter val="16,00"/>
        <filter val="166,00"/>
        <filter val="167,00"/>
        <filter val="171,26"/>
        <filter val="179,00"/>
        <filter val="179,38"/>
        <filter val="18"/>
        <filter val="185,00"/>
        <filter val="19,00"/>
        <filter val="196,00"/>
        <filter val="20,38"/>
        <filter val="202,00"/>
        <filter val="205,00"/>
        <filter val="206,00"/>
        <filter val="212,06"/>
        <filter val="216,00"/>
        <filter val="22,94"/>
        <filter val="230,93"/>
        <filter val="236,00"/>
        <filter val="237,00"/>
        <filter val="24,00"/>
        <filter val="24,96"/>
        <filter val="240,00"/>
        <filter val="247,00"/>
        <filter val="249,00"/>
        <filter val="26,00"/>
        <filter val="26,22"/>
        <filter val="266,00"/>
        <filter val="267,00"/>
        <filter val="27,00"/>
        <filter val="27,82"/>
        <filter val="278,00"/>
        <filter val="280,00"/>
        <filter val="299,00"/>
        <filter val="3,33"/>
        <filter val="3,81"/>
        <filter val="36,00"/>
        <filter val="360,00"/>
        <filter val="38,00"/>
        <filter val="391,00"/>
        <filter val="4,17"/>
        <filter val="4,31"/>
        <filter val="41,00"/>
        <filter val="439,00"/>
        <filter val="45,00"/>
        <filter val="465,00"/>
        <filter val="47,00"/>
        <filter val="483,00"/>
        <filter val="492,00"/>
        <filter val="5,92"/>
        <filter val="50,74"/>
        <filter val="55,00"/>
        <filter val="556,00"/>
        <filter val="58,00"/>
        <filter val="59,00"/>
        <filter val="6,90"/>
        <filter val="60,00"/>
        <filter val="601,00"/>
        <filter val="62,00"/>
        <filter val="628,00"/>
        <filter val="64,00"/>
        <filter val="671,00"/>
        <filter val="7,65"/>
        <filter val="70,20"/>
        <filter val="71,00"/>
        <filter val="72,69"/>
        <filter val="73,00"/>
        <filter val="743,00"/>
        <filter val="78,06"/>
        <filter val="785,00"/>
        <filter val="8,00"/>
        <filter val="82,00"/>
        <filter val="859,00"/>
        <filter val="886,00"/>
        <filter val="9,00"/>
        <filter val="92,00"/>
        <filter val="96,18"/>
        <filter val="97,00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2025-07-10T11:31:33Z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