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44BEFCD-2221-4953-A76A-300FA52814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Y410" i="1" s="1"/>
  <c r="P408" i="1"/>
  <c r="X405" i="1"/>
  <c r="X404" i="1"/>
  <c r="BO403" i="1"/>
  <c r="BM403" i="1"/>
  <c r="Y403" i="1"/>
  <c r="P403" i="1"/>
  <c r="BO402" i="1"/>
  <c r="BM402" i="1"/>
  <c r="Y402" i="1"/>
  <c r="BP402" i="1" s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X364" i="1"/>
  <c r="X363" i="1"/>
  <c r="BO362" i="1"/>
  <c r="BM362" i="1"/>
  <c r="Y362" i="1"/>
  <c r="Y364" i="1" s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BP334" i="1" s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Y330" i="1" s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BP287" i="1" s="1"/>
  <c r="P287" i="1"/>
  <c r="X284" i="1"/>
  <c r="X283" i="1"/>
  <c r="BO282" i="1"/>
  <c r="BM282" i="1"/>
  <c r="Y282" i="1"/>
  <c r="Q517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P517" i="1" s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X255" i="1"/>
  <c r="X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BP191" i="1" s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Y155" i="1" s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Y143" i="1" s="1"/>
  <c r="P142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7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A10" i="1" s="1"/>
  <c r="D7" i="1"/>
  <c r="Q6" i="1"/>
  <c r="P2" i="1"/>
  <c r="Z258" i="1" l="1"/>
  <c r="BN258" i="1"/>
  <c r="Z266" i="1"/>
  <c r="BN266" i="1"/>
  <c r="Z309" i="1"/>
  <c r="BN309" i="1"/>
  <c r="Z392" i="1"/>
  <c r="BN392" i="1"/>
  <c r="Z57" i="1"/>
  <c r="BN57" i="1"/>
  <c r="Z90" i="1"/>
  <c r="BN90" i="1"/>
  <c r="Z95" i="1"/>
  <c r="BN95" i="1"/>
  <c r="Z118" i="1"/>
  <c r="BN118" i="1"/>
  <c r="Y123" i="1"/>
  <c r="Z164" i="1"/>
  <c r="BN164" i="1"/>
  <c r="Z197" i="1"/>
  <c r="BN197" i="1"/>
  <c r="Z224" i="1"/>
  <c r="BN224" i="1"/>
  <c r="Z30" i="1"/>
  <c r="BN30" i="1"/>
  <c r="Z75" i="1"/>
  <c r="BN75" i="1"/>
  <c r="Z108" i="1"/>
  <c r="BN108" i="1"/>
  <c r="Z142" i="1"/>
  <c r="Z143" i="1" s="1"/>
  <c r="BN142" i="1"/>
  <c r="BP142" i="1"/>
  <c r="Z146" i="1"/>
  <c r="BN146" i="1"/>
  <c r="Z176" i="1"/>
  <c r="Z177" i="1" s="1"/>
  <c r="BN176" i="1"/>
  <c r="BP176" i="1"/>
  <c r="Y177" i="1"/>
  <c r="Z181" i="1"/>
  <c r="BN181" i="1"/>
  <c r="Z209" i="1"/>
  <c r="BN209" i="1"/>
  <c r="Z244" i="1"/>
  <c r="BN244" i="1"/>
  <c r="Z297" i="1"/>
  <c r="BN297" i="1"/>
  <c r="Z329" i="1"/>
  <c r="BN329" i="1"/>
  <c r="Z334" i="1"/>
  <c r="BN334" i="1"/>
  <c r="Z362" i="1"/>
  <c r="Z363" i="1" s="1"/>
  <c r="BN362" i="1"/>
  <c r="BP362" i="1"/>
  <c r="Y363" i="1"/>
  <c r="Z367" i="1"/>
  <c r="BN367" i="1"/>
  <c r="Z402" i="1"/>
  <c r="BN402" i="1"/>
  <c r="BP79" i="1"/>
  <c r="BN79" i="1"/>
  <c r="BP99" i="1"/>
  <c r="BN99" i="1"/>
  <c r="Z99" i="1"/>
  <c r="BP126" i="1"/>
  <c r="BN126" i="1"/>
  <c r="Z126" i="1"/>
  <c r="BP131" i="1"/>
  <c r="BN131" i="1"/>
  <c r="Z131" i="1"/>
  <c r="BP170" i="1"/>
  <c r="BN170" i="1"/>
  <c r="Z170" i="1"/>
  <c r="BP205" i="1"/>
  <c r="BN205" i="1"/>
  <c r="Z205" i="1"/>
  <c r="BP230" i="1"/>
  <c r="BN230" i="1"/>
  <c r="Z230" i="1"/>
  <c r="BP240" i="1"/>
  <c r="BN240" i="1"/>
  <c r="Z240" i="1"/>
  <c r="BP289" i="1"/>
  <c r="BN289" i="1"/>
  <c r="Z289" i="1"/>
  <c r="BP323" i="1"/>
  <c r="BN323" i="1"/>
  <c r="Z323" i="1"/>
  <c r="BP352" i="1"/>
  <c r="BN352" i="1"/>
  <c r="Z352" i="1"/>
  <c r="BP396" i="1"/>
  <c r="BN396" i="1"/>
  <c r="Z396" i="1"/>
  <c r="BP438" i="1"/>
  <c r="BN438" i="1"/>
  <c r="Z438" i="1"/>
  <c r="BP461" i="1"/>
  <c r="BN461" i="1"/>
  <c r="Z461" i="1"/>
  <c r="BP489" i="1"/>
  <c r="BN489" i="1"/>
  <c r="Z489" i="1"/>
  <c r="Z22" i="1"/>
  <c r="Z23" i="1" s="1"/>
  <c r="BN22" i="1"/>
  <c r="BP22" i="1"/>
  <c r="Z26" i="1"/>
  <c r="BN26" i="1"/>
  <c r="Y33" i="1"/>
  <c r="Z53" i="1"/>
  <c r="BN53" i="1"/>
  <c r="Z63" i="1"/>
  <c r="BN63" i="1"/>
  <c r="Z79" i="1"/>
  <c r="BP114" i="1"/>
  <c r="BN114" i="1"/>
  <c r="Z114" i="1"/>
  <c r="BP160" i="1"/>
  <c r="BN160" i="1"/>
  <c r="Z160" i="1"/>
  <c r="BP193" i="1"/>
  <c r="BN193" i="1"/>
  <c r="Z193" i="1"/>
  <c r="BP220" i="1"/>
  <c r="BN220" i="1"/>
  <c r="Z220" i="1"/>
  <c r="Y237" i="1"/>
  <c r="Y236" i="1"/>
  <c r="BP235" i="1"/>
  <c r="BN235" i="1"/>
  <c r="Z235" i="1"/>
  <c r="Z236" i="1" s="1"/>
  <c r="BP239" i="1"/>
  <c r="BN239" i="1"/>
  <c r="Z239" i="1"/>
  <c r="BP251" i="1"/>
  <c r="BN251" i="1"/>
  <c r="Z251" i="1"/>
  <c r="BP301" i="1"/>
  <c r="BN301" i="1"/>
  <c r="Z301" i="1"/>
  <c r="BP342" i="1"/>
  <c r="BN342" i="1"/>
  <c r="Z342" i="1"/>
  <c r="BP415" i="1"/>
  <c r="BN415" i="1"/>
  <c r="Z415" i="1"/>
  <c r="BP445" i="1"/>
  <c r="BN445" i="1"/>
  <c r="Z445" i="1"/>
  <c r="Y491" i="1"/>
  <c r="Y490" i="1"/>
  <c r="BP488" i="1"/>
  <c r="BN488" i="1"/>
  <c r="Z488" i="1"/>
  <c r="Y173" i="1"/>
  <c r="Y115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BP369" i="1"/>
  <c r="BN369" i="1"/>
  <c r="Z369" i="1"/>
  <c r="BP394" i="1"/>
  <c r="BN394" i="1"/>
  <c r="Z394" i="1"/>
  <c r="BP409" i="1"/>
  <c r="BN409" i="1"/>
  <c r="Z409" i="1"/>
  <c r="BP413" i="1"/>
  <c r="BN413" i="1"/>
  <c r="Z413" i="1"/>
  <c r="BP436" i="1"/>
  <c r="BN436" i="1"/>
  <c r="Z436" i="1"/>
  <c r="BP443" i="1"/>
  <c r="BN443" i="1"/>
  <c r="Z443" i="1"/>
  <c r="BP459" i="1"/>
  <c r="BN459" i="1"/>
  <c r="Z459" i="1"/>
  <c r="Y479" i="1"/>
  <c r="Y478" i="1"/>
  <c r="BP474" i="1"/>
  <c r="BN474" i="1"/>
  <c r="Z474" i="1"/>
  <c r="BP476" i="1"/>
  <c r="BN476" i="1"/>
  <c r="Z476" i="1"/>
  <c r="BP499" i="1"/>
  <c r="BN499" i="1"/>
  <c r="Z499" i="1"/>
  <c r="X507" i="1"/>
  <c r="Y32" i="1"/>
  <c r="Z28" i="1"/>
  <c r="BN28" i="1"/>
  <c r="Z42" i="1"/>
  <c r="BN42" i="1"/>
  <c r="D517" i="1"/>
  <c r="Z55" i="1"/>
  <c r="BN55" i="1"/>
  <c r="Z61" i="1"/>
  <c r="BN61" i="1"/>
  <c r="BP61" i="1"/>
  <c r="Y66" i="1"/>
  <c r="Z69" i="1"/>
  <c r="BN69" i="1"/>
  <c r="Z77" i="1"/>
  <c r="BN77" i="1"/>
  <c r="Z83" i="1"/>
  <c r="BN83" i="1"/>
  <c r="Y93" i="1"/>
  <c r="Y101" i="1"/>
  <c r="Z97" i="1"/>
  <c r="BN97" i="1"/>
  <c r="Z106" i="1"/>
  <c r="BN106" i="1"/>
  <c r="Z112" i="1"/>
  <c r="BN112" i="1"/>
  <c r="BP112" i="1"/>
  <c r="Z120" i="1"/>
  <c r="BN120" i="1"/>
  <c r="Z137" i="1"/>
  <c r="BN137" i="1"/>
  <c r="Y150" i="1"/>
  <c r="Z148" i="1"/>
  <c r="BN148" i="1"/>
  <c r="Y149" i="1"/>
  <c r="Z154" i="1"/>
  <c r="Z155" i="1" s="1"/>
  <c r="BN154" i="1"/>
  <c r="BP154" i="1"/>
  <c r="Z158" i="1"/>
  <c r="BN158" i="1"/>
  <c r="Z162" i="1"/>
  <c r="BN162" i="1"/>
  <c r="Z166" i="1"/>
  <c r="BN166" i="1"/>
  <c r="Z172" i="1"/>
  <c r="BN172" i="1"/>
  <c r="Z187" i="1"/>
  <c r="BN187" i="1"/>
  <c r="Z191" i="1"/>
  <c r="BN191" i="1"/>
  <c r="Y200" i="1"/>
  <c r="Z195" i="1"/>
  <c r="BN195" i="1"/>
  <c r="Z203" i="1"/>
  <c r="BN203" i="1"/>
  <c r="Z207" i="1"/>
  <c r="BN207" i="1"/>
  <c r="Z215" i="1"/>
  <c r="BN215" i="1"/>
  <c r="Z222" i="1"/>
  <c r="BN222" i="1"/>
  <c r="Z226" i="1"/>
  <c r="BN226" i="1"/>
  <c r="Z242" i="1"/>
  <c r="BN242" i="1"/>
  <c r="Z249" i="1"/>
  <c r="BN249" i="1"/>
  <c r="Z253" i="1"/>
  <c r="BN253" i="1"/>
  <c r="Z260" i="1"/>
  <c r="BN260" i="1"/>
  <c r="Z261" i="1"/>
  <c r="BN261" i="1"/>
  <c r="Y270" i="1"/>
  <c r="Z268" i="1"/>
  <c r="BN268" i="1"/>
  <c r="Y269" i="1"/>
  <c r="Z273" i="1"/>
  <c r="Z274" i="1" s="1"/>
  <c r="BN273" i="1"/>
  <c r="BP273" i="1"/>
  <c r="Y274" i="1"/>
  <c r="Z277" i="1"/>
  <c r="Z278" i="1" s="1"/>
  <c r="BN277" i="1"/>
  <c r="BP277" i="1"/>
  <c r="Y278" i="1"/>
  <c r="Z282" i="1"/>
  <c r="Z283" i="1" s="1"/>
  <c r="BN282" i="1"/>
  <c r="BP282" i="1"/>
  <c r="Y283" i="1"/>
  <c r="Z287" i="1"/>
  <c r="BN287" i="1"/>
  <c r="Z291" i="1"/>
  <c r="BN291" i="1"/>
  <c r="Z299" i="1"/>
  <c r="BN299" i="1"/>
  <c r="Z307" i="1"/>
  <c r="BN307" i="1"/>
  <c r="BP320" i="1"/>
  <c r="BN320" i="1"/>
  <c r="Z320" i="1"/>
  <c r="Y331" i="1"/>
  <c r="BP327" i="1"/>
  <c r="BN327" i="1"/>
  <c r="Z32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BP433" i="1"/>
  <c r="BN433" i="1"/>
  <c r="Z433" i="1"/>
  <c r="BP440" i="1"/>
  <c r="BN440" i="1"/>
  <c r="Z440" i="1"/>
  <c r="BP451" i="1"/>
  <c r="BN451" i="1"/>
  <c r="Z451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Z500" i="1" s="1"/>
  <c r="Y404" i="1"/>
  <c r="F9" i="1"/>
  <c r="J9" i="1"/>
  <c r="F10" i="1"/>
  <c r="B517" i="1"/>
  <c r="X508" i="1"/>
  <c r="X509" i="1"/>
  <c r="X511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2" i="1"/>
  <c r="Y81" i="1"/>
  <c r="BP74" i="1"/>
  <c r="BN74" i="1"/>
  <c r="Z74" i="1"/>
  <c r="BP78" i="1"/>
  <c r="BN78" i="1"/>
  <c r="Z78" i="1"/>
  <c r="Y85" i="1"/>
  <c r="BP91" i="1"/>
  <c r="BN91" i="1"/>
  <c r="Z91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Y122" i="1"/>
  <c r="BP121" i="1"/>
  <c r="BN121" i="1"/>
  <c r="Z121" i="1"/>
  <c r="Y128" i="1"/>
  <c r="BP125" i="1"/>
  <c r="BN125" i="1"/>
  <c r="Z125" i="1"/>
  <c r="BP147" i="1"/>
  <c r="BN147" i="1"/>
  <c r="Z147" i="1"/>
  <c r="Z149" i="1" s="1"/>
  <c r="Y168" i="1"/>
  <c r="BP161" i="1"/>
  <c r="BN161" i="1"/>
  <c r="Z161" i="1"/>
  <c r="BP165" i="1"/>
  <c r="BN165" i="1"/>
  <c r="Z165" i="1"/>
  <c r="Y174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Y216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Y355" i="1"/>
  <c r="Y360" i="1"/>
  <c r="BP357" i="1"/>
  <c r="BN357" i="1"/>
  <c r="Z357" i="1"/>
  <c r="Y359" i="1"/>
  <c r="F517" i="1"/>
  <c r="H9" i="1"/>
  <c r="Y45" i="1"/>
  <c r="Y58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BP98" i="1"/>
  <c r="BN98" i="1"/>
  <c r="Z98" i="1"/>
  <c r="BP107" i="1"/>
  <c r="BN107" i="1"/>
  <c r="Z107" i="1"/>
  <c r="BP119" i="1"/>
  <c r="BN119" i="1"/>
  <c r="Z119" i="1"/>
  <c r="BP132" i="1"/>
  <c r="BN132" i="1"/>
  <c r="Z132" i="1"/>
  <c r="Z133" i="1" s="1"/>
  <c r="Y134" i="1"/>
  <c r="Y139" i="1"/>
  <c r="BP136" i="1"/>
  <c r="BN136" i="1"/>
  <c r="Z136" i="1"/>
  <c r="BP159" i="1"/>
  <c r="BN159" i="1"/>
  <c r="Z159" i="1"/>
  <c r="BP163" i="1"/>
  <c r="BN163" i="1"/>
  <c r="Z163" i="1"/>
  <c r="Y167" i="1"/>
  <c r="BP171" i="1"/>
  <c r="BN171" i="1"/>
  <c r="Z171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Y233" i="1"/>
  <c r="BP241" i="1"/>
  <c r="BN241" i="1"/>
  <c r="Z241" i="1"/>
  <c r="Y245" i="1"/>
  <c r="BP250" i="1"/>
  <c r="BN250" i="1"/>
  <c r="Z250" i="1"/>
  <c r="Y254" i="1"/>
  <c r="BP259" i="1"/>
  <c r="BN259" i="1"/>
  <c r="Z259" i="1"/>
  <c r="Y262" i="1"/>
  <c r="BP335" i="1"/>
  <c r="BN335" i="1"/>
  <c r="Z335" i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17" i="1"/>
  <c r="BP343" i="1"/>
  <c r="BN343" i="1"/>
  <c r="Z343" i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82" i="1"/>
  <c r="BN482" i="1"/>
  <c r="Z482" i="1"/>
  <c r="BP484" i="1"/>
  <c r="BN484" i="1"/>
  <c r="Z484" i="1"/>
  <c r="Y495" i="1"/>
  <c r="BP493" i="1"/>
  <c r="BN493" i="1"/>
  <c r="Z493" i="1"/>
  <c r="Z453" i="1" l="1"/>
  <c r="Z173" i="1"/>
  <c r="Z138" i="1"/>
  <c r="Z122" i="1"/>
  <c r="Z101" i="1"/>
  <c r="Z354" i="1"/>
  <c r="Z232" i="1"/>
  <c r="Z324" i="1"/>
  <c r="Z495" i="1"/>
  <c r="Z469" i="1"/>
  <c r="Z410" i="1"/>
  <c r="Z371" i="1"/>
  <c r="Z349" i="1"/>
  <c r="Z337" i="1"/>
  <c r="Z127" i="1"/>
  <c r="Z115" i="1"/>
  <c r="Z490" i="1"/>
  <c r="Z417" i="1"/>
  <c r="Y508" i="1"/>
  <c r="Y511" i="1"/>
  <c r="Z330" i="1"/>
  <c r="Z254" i="1"/>
  <c r="Z227" i="1"/>
  <c r="Z262" i="1"/>
  <c r="Z245" i="1"/>
  <c r="Z167" i="1"/>
  <c r="Z359" i="1"/>
  <c r="Z293" i="1"/>
  <c r="Z216" i="1"/>
  <c r="Z199" i="1"/>
  <c r="Z71" i="1"/>
  <c r="Z65" i="1"/>
  <c r="Y509" i="1"/>
  <c r="Z32" i="1"/>
  <c r="X510" i="1"/>
  <c r="Z478" i="1"/>
  <c r="Z447" i="1"/>
  <c r="Z399" i="1"/>
  <c r="Z303" i="1"/>
  <c r="Z317" i="1"/>
  <c r="Z311" i="1"/>
  <c r="Z485" i="1"/>
  <c r="Z463" i="1"/>
  <c r="Z92" i="1"/>
  <c r="Z211" i="1"/>
  <c r="Z109" i="1"/>
  <c r="Z80" i="1"/>
  <c r="Z58" i="1"/>
  <c r="Z44" i="1"/>
  <c r="Y507" i="1"/>
  <c r="Y510" i="1" l="1"/>
  <c r="Z512" i="1"/>
</calcChain>
</file>

<file path=xl/sharedStrings.xml><?xml version="1.0" encoding="utf-8"?>
<sst xmlns="http://schemas.openxmlformats.org/spreadsheetml/2006/main" count="2276" uniqueCount="816">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</sst>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815</v>
      </c>
      <c r="I5" s="824"/>
      <c r="J5" s="824"/>
      <c r="K5" s="824"/>
      <c r="L5" s="824"/>
      <c r="M5" s="666"/>
      <c r="N5" s="58"/>
      <c r="P5" s="24" t="s">
        <v>10</v>
      </c>
      <c r="Q5" s="876">
        <v>45851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Воскресенье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 t="s">
        <v>19</v>
      </c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20</v>
      </c>
      <c r="Q8" s="743">
        <v>0.375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21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22</v>
      </c>
      <c r="Q10" s="754"/>
      <c r="R10" s="755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3"/>
      <c r="R11" s="694"/>
      <c r="U11" s="24" t="s">
        <v>27</v>
      </c>
      <c r="V11" s="845" t="s">
        <v>28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35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36</v>
      </c>
      <c r="B17" s="614" t="s">
        <v>37</v>
      </c>
      <c r="C17" s="742" t="s">
        <v>38</v>
      </c>
      <c r="D17" s="614" t="s">
        <v>39</v>
      </c>
      <c r="E17" s="678"/>
      <c r="F17" s="614" t="s">
        <v>40</v>
      </c>
      <c r="G17" s="614" t="s">
        <v>41</v>
      </c>
      <c r="H17" s="614" t="s">
        <v>42</v>
      </c>
      <c r="I17" s="614" t="s">
        <v>43</v>
      </c>
      <c r="J17" s="614" t="s">
        <v>44</v>
      </c>
      <c r="K17" s="614" t="s">
        <v>45</v>
      </c>
      <c r="L17" s="614" t="s">
        <v>46</v>
      </c>
      <c r="M17" s="614" t="s">
        <v>47</v>
      </c>
      <c r="N17" s="614" t="s">
        <v>48</v>
      </c>
      <c r="O17" s="614" t="s">
        <v>49</v>
      </c>
      <c r="P17" s="614" t="s">
        <v>50</v>
      </c>
      <c r="Q17" s="677"/>
      <c r="R17" s="677"/>
      <c r="S17" s="677"/>
      <c r="T17" s="678"/>
      <c r="U17" s="900" t="s">
        <v>51</v>
      </c>
      <c r="V17" s="597"/>
      <c r="W17" s="614" t="s">
        <v>52</v>
      </c>
      <c r="X17" s="614" t="s">
        <v>53</v>
      </c>
      <c r="Y17" s="901" t="s">
        <v>54</v>
      </c>
      <c r="Z17" s="821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58"/>
      <c r="AF17" s="859"/>
      <c r="AG17" s="66"/>
      <c r="BD17" s="65" t="s">
        <v>60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63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63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64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72</v>
      </c>
      <c r="Q23" s="582"/>
      <c r="R23" s="582"/>
      <c r="S23" s="582"/>
      <c r="T23" s="582"/>
      <c r="U23" s="582"/>
      <c r="V23" s="583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72</v>
      </c>
      <c r="Q24" s="582"/>
      <c r="R24" s="582"/>
      <c r="S24" s="582"/>
      <c r="T24" s="582"/>
      <c r="U24" s="582"/>
      <c r="V24" s="583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74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72</v>
      </c>
      <c r="Q32" s="582"/>
      <c r="R32" s="582"/>
      <c r="S32" s="582"/>
      <c r="T32" s="582"/>
      <c r="U32" s="582"/>
      <c r="V32" s="583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72</v>
      </c>
      <c r="Q33" s="582"/>
      <c r="R33" s="582"/>
      <c r="S33" s="582"/>
      <c r="T33" s="582"/>
      <c r="U33" s="582"/>
      <c r="V33" s="583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95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72</v>
      </c>
      <c r="Q36" s="582"/>
      <c r="R36" s="582"/>
      <c r="S36" s="582"/>
      <c r="T36" s="582"/>
      <c r="U36" s="582"/>
      <c r="V36" s="583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72</v>
      </c>
      <c r="Q37" s="582"/>
      <c r="R37" s="582"/>
      <c r="S37" s="582"/>
      <c r="T37" s="582"/>
      <c r="U37" s="582"/>
      <c r="V37" s="583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101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102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103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100</v>
      </c>
      <c r="Y41" s="568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71">
        <v>4680115882539</v>
      </c>
      <c r="E42" s="572"/>
      <c r="F42" s="566">
        <v>0.37</v>
      </c>
      <c r="G42" s="32">
        <v>10</v>
      </c>
      <c r="H42" s="566">
        <v>3.7</v>
      </c>
      <c r="I42" s="566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74"/>
      <c r="R42" s="574"/>
      <c r="S42" s="574"/>
      <c r="T42" s="575"/>
      <c r="U42" s="34"/>
      <c r="V42" s="34"/>
      <c r="W42" s="35" t="s">
        <v>70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71">
        <v>4607091385687</v>
      </c>
      <c r="E43" s="572"/>
      <c r="F43" s="566">
        <v>0.4</v>
      </c>
      <c r="G43" s="32">
        <v>10</v>
      </c>
      <c r="H43" s="566">
        <v>4</v>
      </c>
      <c r="I43" s="566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6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74"/>
      <c r="R43" s="574"/>
      <c r="S43" s="574"/>
      <c r="T43" s="575"/>
      <c r="U43" s="34"/>
      <c r="V43" s="34"/>
      <c r="W43" s="35" t="s">
        <v>70</v>
      </c>
      <c r="X43" s="567">
        <v>280</v>
      </c>
      <c r="Y43" s="568">
        <f>IFERROR(IF(X43="",0,CEILING((X43/$H43),1)*$H43),"")</f>
        <v>280</v>
      </c>
      <c r="Z43" s="36">
        <f>IFERROR(IF(Y43=0,"",ROUNDUP(Y43/H43,0)*0.00902),"")</f>
        <v>0.63139999999999996</v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294.7</v>
      </c>
      <c r="BN43" s="64">
        <f>IFERROR(Y43*I43/H43,"0")</f>
        <v>294.7</v>
      </c>
      <c r="BO43" s="64">
        <f>IFERROR(1/J43*(X43/H43),"0")</f>
        <v>0.53030303030303028</v>
      </c>
      <c r="BP43" s="64">
        <f>IFERROR(1/J43*(Y43/H43),"0")</f>
        <v>0.53030303030303028</v>
      </c>
    </row>
    <row r="44" spans="1:68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72</v>
      </c>
      <c r="Q44" s="582"/>
      <c r="R44" s="582"/>
      <c r="S44" s="582"/>
      <c r="T44" s="582"/>
      <c r="U44" s="582"/>
      <c r="V44" s="583"/>
      <c r="W44" s="37" t="s">
        <v>73</v>
      </c>
      <c r="X44" s="569">
        <f>IFERROR(X41/H41,"0")+IFERROR(X42/H42,"0")+IFERROR(X43/H43,"0")</f>
        <v>79.259259259259267</v>
      </c>
      <c r="Y44" s="569">
        <f>IFERROR(Y41/H41,"0")+IFERROR(Y42/H42,"0")+IFERROR(Y43/H43,"0")</f>
        <v>80</v>
      </c>
      <c r="Z44" s="569">
        <f>IFERROR(IF(Z41="",0,Z41),"0")+IFERROR(IF(Z42="",0,Z42),"0")+IFERROR(IF(Z43="",0,Z43),"0")</f>
        <v>0.82119999999999993</v>
      </c>
      <c r="AA44" s="570"/>
      <c r="AB44" s="570"/>
      <c r="AC44" s="570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72</v>
      </c>
      <c r="Q45" s="582"/>
      <c r="R45" s="582"/>
      <c r="S45" s="582"/>
      <c r="T45" s="582"/>
      <c r="U45" s="582"/>
      <c r="V45" s="583"/>
      <c r="W45" s="37" t="s">
        <v>70</v>
      </c>
      <c r="X45" s="569">
        <f>IFERROR(SUM(X41:X43),"0")</f>
        <v>380</v>
      </c>
      <c r="Y45" s="569">
        <f>IFERROR(SUM(Y41:Y43),"0")</f>
        <v>388</v>
      </c>
      <c r="Z45" s="37"/>
      <c r="AA45" s="570"/>
      <c r="AB45" s="570"/>
      <c r="AC45" s="570"/>
    </row>
    <row r="46" spans="1:68" ht="14.25" hidden="1" customHeight="1" x14ac:dyDescent="0.25">
      <c r="A46" s="579" t="s">
        <v>74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72</v>
      </c>
      <c r="Q48" s="582"/>
      <c r="R48" s="582"/>
      <c r="S48" s="582"/>
      <c r="T48" s="582"/>
      <c r="U48" s="582"/>
      <c r="V48" s="583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72</v>
      </c>
      <c r="Q49" s="582"/>
      <c r="R49" s="582"/>
      <c r="S49" s="582"/>
      <c r="T49" s="582"/>
      <c r="U49" s="582"/>
      <c r="V49" s="583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119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103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114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100</v>
      </c>
      <c r="Y53" s="568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125</v>
      </c>
      <c r="AG53" s="64"/>
      <c r="AJ53" s="68" t="s">
        <v>115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855</v>
      </c>
      <c r="Y57" s="568">
        <f t="shared" si="6"/>
        <v>855</v>
      </c>
      <c r="Z57" s="36">
        <f>IFERROR(IF(Y57=0,"",ROUNDUP(Y57/H57,0)*0.00902),"")</f>
        <v>1.7138</v>
      </c>
      <c r="AA57" s="56"/>
      <c r="AB57" s="57"/>
      <c r="AC57" s="103" t="s">
        <v>136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894.90000000000009</v>
      </c>
      <c r="BN57" s="64">
        <f t="shared" si="8"/>
        <v>894.90000000000009</v>
      </c>
      <c r="BO57" s="64">
        <f t="shared" si="9"/>
        <v>1.4393939393939394</v>
      </c>
      <c r="BP57" s="64">
        <f t="shared" si="10"/>
        <v>1.4393939393939394</v>
      </c>
    </row>
    <row r="58" spans="1:68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72</v>
      </c>
      <c r="Q58" s="582"/>
      <c r="R58" s="582"/>
      <c r="S58" s="582"/>
      <c r="T58" s="582"/>
      <c r="U58" s="582"/>
      <c r="V58" s="583"/>
      <c r="W58" s="37" t="s">
        <v>73</v>
      </c>
      <c r="X58" s="569">
        <f>IFERROR(X52/H52,"0")+IFERROR(X53/H53,"0")+IFERROR(X54/H54,"0")+IFERROR(X55/H55,"0")+IFERROR(X56/H56,"0")+IFERROR(X57/H57,"0")</f>
        <v>199.25925925925927</v>
      </c>
      <c r="Y58" s="569">
        <f>IFERROR(Y52/H52,"0")+IFERROR(Y53/H53,"0")+IFERROR(Y54/H54,"0")+IFERROR(Y55/H55,"0")+IFERROR(Y56/H56,"0")+IFERROR(Y57/H57,"0")</f>
        <v>200</v>
      </c>
      <c r="Z58" s="569">
        <f>IFERROR(IF(Z52="",0,Z52),"0")+IFERROR(IF(Z53="",0,Z53),"0")+IFERROR(IF(Z54="",0,Z54),"0")+IFERROR(IF(Z55="",0,Z55),"0")+IFERROR(IF(Z56="",0,Z56),"0")+IFERROR(IF(Z57="",0,Z57),"0")</f>
        <v>1.9036</v>
      </c>
      <c r="AA58" s="570"/>
      <c r="AB58" s="570"/>
      <c r="AC58" s="570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72</v>
      </c>
      <c r="Q59" s="582"/>
      <c r="R59" s="582"/>
      <c r="S59" s="582"/>
      <c r="T59" s="582"/>
      <c r="U59" s="582"/>
      <c r="V59" s="583"/>
      <c r="W59" s="37" t="s">
        <v>70</v>
      </c>
      <c r="X59" s="569">
        <f>IFERROR(SUM(X52:X57),"0")</f>
        <v>955</v>
      </c>
      <c r="Y59" s="569">
        <f>IFERROR(SUM(Y52:Y57),"0")</f>
        <v>963</v>
      </c>
      <c r="Z59" s="37"/>
      <c r="AA59" s="570"/>
      <c r="AB59" s="570"/>
      <c r="AC59" s="570"/>
    </row>
    <row r="60" spans="1:68" ht="14.25" hidden="1" customHeight="1" x14ac:dyDescent="0.25">
      <c r="A60" s="579" t="s">
        <v>137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50</v>
      </c>
      <c r="Y61" s="56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114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270</v>
      </c>
      <c r="Y64" s="568">
        <f>IFERROR(IF(X64="",0,CEILING((X64/$H64),1)*$H64),"")</f>
        <v>270</v>
      </c>
      <c r="Z64" s="36">
        <f>IFERROR(IF(Y64=0,"",ROUNDUP(Y64/H64,0)*0.00651),"")</f>
        <v>0.65100000000000002</v>
      </c>
      <c r="AA64" s="56"/>
      <c r="AB64" s="57"/>
      <c r="AC64" s="111" t="s">
        <v>140</v>
      </c>
      <c r="AG64" s="64"/>
      <c r="AJ64" s="68" t="s">
        <v>115</v>
      </c>
      <c r="AK64" s="68">
        <v>491.4</v>
      </c>
      <c r="BB64" s="112" t="s">
        <v>1</v>
      </c>
      <c r="BM64" s="64">
        <f>IFERROR(X64*I64/H64,"0")</f>
        <v>288</v>
      </c>
      <c r="BN64" s="64">
        <f>IFERROR(Y64*I64/H64,"0")</f>
        <v>288</v>
      </c>
      <c r="BO64" s="64">
        <f>IFERROR(1/J64*(X64/H64),"0")</f>
        <v>0.5494505494505495</v>
      </c>
      <c r="BP64" s="64">
        <f>IFERROR(1/J64*(Y64/H64),"0")</f>
        <v>0.5494505494505495</v>
      </c>
    </row>
    <row r="65" spans="1:68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72</v>
      </c>
      <c r="Q65" s="582"/>
      <c r="R65" s="582"/>
      <c r="S65" s="582"/>
      <c r="T65" s="582"/>
      <c r="U65" s="582"/>
      <c r="V65" s="583"/>
      <c r="W65" s="37" t="s">
        <v>73</v>
      </c>
      <c r="X65" s="569">
        <f>IFERROR(X61/H61,"0")+IFERROR(X62/H62,"0")+IFERROR(X63/H63,"0")+IFERROR(X64/H64,"0")</f>
        <v>104.62962962962963</v>
      </c>
      <c r="Y65" s="569">
        <f>IFERROR(Y61/H61,"0")+IFERROR(Y62/H62,"0")+IFERROR(Y63/H63,"0")+IFERROR(Y64/H64,"0")</f>
        <v>105</v>
      </c>
      <c r="Z65" s="569">
        <f>IFERROR(IF(Z61="",0,Z61),"0")+IFERROR(IF(Z62="",0,Z62),"0")+IFERROR(IF(Z63="",0,Z63),"0")+IFERROR(IF(Z64="",0,Z64),"0")</f>
        <v>0.74590000000000001</v>
      </c>
      <c r="AA65" s="570"/>
      <c r="AB65" s="570"/>
      <c r="AC65" s="570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72</v>
      </c>
      <c r="Q66" s="582"/>
      <c r="R66" s="582"/>
      <c r="S66" s="582"/>
      <c r="T66" s="582"/>
      <c r="U66" s="582"/>
      <c r="V66" s="583"/>
      <c r="W66" s="37" t="s">
        <v>70</v>
      </c>
      <c r="X66" s="569">
        <f>IFERROR(SUM(X61:X64),"0")</f>
        <v>320</v>
      </c>
      <c r="Y66" s="569">
        <f>IFERROR(SUM(Y61:Y64),"0")</f>
        <v>324</v>
      </c>
      <c r="Z66" s="37"/>
      <c r="AA66" s="570"/>
      <c r="AB66" s="570"/>
      <c r="AC66" s="570"/>
    </row>
    <row r="67" spans="1:68" ht="14.25" hidden="1" customHeight="1" x14ac:dyDescent="0.25">
      <c r="A67" s="579" t="s">
        <v>64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72</v>
      </c>
      <c r="Q71" s="582"/>
      <c r="R71" s="582"/>
      <c r="S71" s="582"/>
      <c r="T71" s="582"/>
      <c r="U71" s="582"/>
      <c r="V71" s="583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72</v>
      </c>
      <c r="Q72" s="582"/>
      <c r="R72" s="582"/>
      <c r="S72" s="582"/>
      <c r="T72" s="582"/>
      <c r="U72" s="582"/>
      <c r="V72" s="583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9" t="s">
        <v>74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72</v>
      </c>
      <c r="Q80" s="582"/>
      <c r="R80" s="582"/>
      <c r="S80" s="582"/>
      <c r="T80" s="582"/>
      <c r="U80" s="582"/>
      <c r="V80" s="583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72</v>
      </c>
      <c r="Q81" s="582"/>
      <c r="R81" s="582"/>
      <c r="S81" s="582"/>
      <c r="T81" s="582"/>
      <c r="U81" s="582"/>
      <c r="V81" s="583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9" t="s">
        <v>172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40</v>
      </c>
      <c r="Y83" s="568">
        <f>IFERROR(IF(X83="",0,CEILING((X83/$H83),1)*$H83),"")</f>
        <v>46.8</v>
      </c>
      <c r="Z83" s="36">
        <f>IFERROR(IF(Y83=0,"",ROUNDUP(Y83/H83,0)*0.01898),"")</f>
        <v>0.11388000000000001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42.230769230769226</v>
      </c>
      <c r="BN83" s="64">
        <f>IFERROR(Y83*I83/H83,"0")</f>
        <v>49.41</v>
      </c>
      <c r="BO83" s="64">
        <f>IFERROR(1/J83*(X83/H83),"0")</f>
        <v>8.0128205128205135E-2</v>
      </c>
      <c r="BP83" s="64">
        <f>IFERROR(1/J83*(Y83/H83),"0")</f>
        <v>9.375E-2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72</v>
      </c>
      <c r="Q85" s="582"/>
      <c r="R85" s="582"/>
      <c r="S85" s="582"/>
      <c r="T85" s="582"/>
      <c r="U85" s="582"/>
      <c r="V85" s="583"/>
      <c r="W85" s="37" t="s">
        <v>73</v>
      </c>
      <c r="X85" s="569">
        <f>IFERROR(X83/H83,"0")+IFERROR(X84/H84,"0")</f>
        <v>5.1282051282051286</v>
      </c>
      <c r="Y85" s="569">
        <f>IFERROR(Y83/H83,"0")+IFERROR(Y84/H84,"0")</f>
        <v>6</v>
      </c>
      <c r="Z85" s="569">
        <f>IFERROR(IF(Z83="",0,Z83),"0")+IFERROR(IF(Z84="",0,Z84),"0")</f>
        <v>0.11388000000000001</v>
      </c>
      <c r="AA85" s="570"/>
      <c r="AB85" s="570"/>
      <c r="AC85" s="570"/>
    </row>
    <row r="86" spans="1:68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72</v>
      </c>
      <c r="Q86" s="582"/>
      <c r="R86" s="582"/>
      <c r="S86" s="582"/>
      <c r="T86" s="582"/>
      <c r="U86" s="582"/>
      <c r="V86" s="583"/>
      <c r="W86" s="37" t="s">
        <v>70</v>
      </c>
      <c r="X86" s="569">
        <f>IFERROR(SUM(X83:X84),"0")</f>
        <v>40</v>
      </c>
      <c r="Y86" s="569">
        <f>IFERROR(SUM(Y83:Y84),"0")</f>
        <v>46.8</v>
      </c>
      <c r="Z86" s="37"/>
      <c r="AA86" s="570"/>
      <c r="AB86" s="570"/>
      <c r="AC86" s="570"/>
    </row>
    <row r="87" spans="1:68" ht="16.5" hidden="1" customHeight="1" x14ac:dyDescent="0.25">
      <c r="A87" s="587" t="s">
        <v>179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103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100</v>
      </c>
      <c r="Y89" s="568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450</v>
      </c>
      <c r="Y91" s="568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182</v>
      </c>
      <c r="AG91" s="64"/>
      <c r="AJ91" s="68" t="s">
        <v>115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72</v>
      </c>
      <c r="Q92" s="582"/>
      <c r="R92" s="582"/>
      <c r="S92" s="582"/>
      <c r="T92" s="582"/>
      <c r="U92" s="582"/>
      <c r="V92" s="583"/>
      <c r="W92" s="37" t="s">
        <v>73</v>
      </c>
      <c r="X92" s="569">
        <f>IFERROR(X89/H89,"0")+IFERROR(X90/H90,"0")+IFERROR(X91/H91,"0")</f>
        <v>109.25925925925927</v>
      </c>
      <c r="Y92" s="569">
        <f>IFERROR(Y89/H89,"0")+IFERROR(Y90/H90,"0")+IFERROR(Y91/H91,"0")</f>
        <v>110</v>
      </c>
      <c r="Z92" s="569">
        <f>IFERROR(IF(Z89="",0,Z89),"0")+IFERROR(IF(Z90="",0,Z90),"0")+IFERROR(IF(Z91="",0,Z91),"0")</f>
        <v>1.0918000000000001</v>
      </c>
      <c r="AA92" s="570"/>
      <c r="AB92" s="570"/>
      <c r="AC92" s="570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72</v>
      </c>
      <c r="Q93" s="582"/>
      <c r="R93" s="582"/>
      <c r="S93" s="582"/>
      <c r="T93" s="582"/>
      <c r="U93" s="582"/>
      <c r="V93" s="583"/>
      <c r="W93" s="37" t="s">
        <v>70</v>
      </c>
      <c r="X93" s="569">
        <f>IFERROR(SUM(X89:X91),"0")</f>
        <v>550</v>
      </c>
      <c r="Y93" s="569">
        <f>IFERROR(SUM(Y89:Y91),"0")</f>
        <v>558</v>
      </c>
      <c r="Z93" s="37"/>
      <c r="AA93" s="570"/>
      <c r="AB93" s="570"/>
      <c r="AC93" s="570"/>
    </row>
    <row r="94" spans="1:68" ht="14.25" hidden="1" customHeight="1" x14ac:dyDescent="0.25">
      <c r="A94" s="579" t="s">
        <v>74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4" t="s">
        <v>189</v>
      </c>
      <c r="Q95" s="574"/>
      <c r="R95" s="574"/>
      <c r="S95" s="574"/>
      <c r="T95" s="575"/>
      <c r="U95" s="34"/>
      <c r="V95" s="34"/>
      <c r="W95" s="35" t="s">
        <v>70</v>
      </c>
      <c r="X95" s="567">
        <v>120</v>
      </c>
      <c r="Y95" s="568">
        <f t="shared" ref="Y95:Y100" si="16">IFERROR(IF(X95="",0,CEILING((X95/$H95),1)*$H95),"")</f>
        <v>121.5</v>
      </c>
      <c r="Z95" s="36">
        <f>IFERROR(IF(Y95=0,"",ROUNDUP(Y95/H95,0)*0.01898),"")</f>
        <v>0.28470000000000001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127.6888888888889</v>
      </c>
      <c r="BN95" s="64">
        <f t="shared" ref="BN95:BN100" si="18">IFERROR(Y95*I95/H95,"0")</f>
        <v>129.285</v>
      </c>
      <c r="BO95" s="64">
        <f t="shared" ref="BO95:BO100" si="19">IFERROR(1/J95*(X95/H95),"0")</f>
        <v>0.23148148148148148</v>
      </c>
      <c r="BP95" s="64">
        <f t="shared" ref="BP95:BP100" si="20">IFERROR(1/J95*(Y95/H95),"0")</f>
        <v>0.234375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315</v>
      </c>
      <c r="Y99" s="568">
        <f t="shared" si="16"/>
        <v>315.90000000000003</v>
      </c>
      <c r="Z99" s="36">
        <f>IFERROR(IF(Y99=0,"",ROUNDUP(Y99/H99,0)*0.00651),"")</f>
        <v>0.76167000000000007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344.4</v>
      </c>
      <c r="BN99" s="64">
        <f t="shared" si="18"/>
        <v>345.38400000000001</v>
      </c>
      <c r="BO99" s="64">
        <f t="shared" si="19"/>
        <v>0.64102564102564097</v>
      </c>
      <c r="BP99" s="64">
        <f t="shared" si="20"/>
        <v>0.6428571428571429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72</v>
      </c>
      <c r="Q101" s="582"/>
      <c r="R101" s="582"/>
      <c r="S101" s="582"/>
      <c r="T101" s="582"/>
      <c r="U101" s="582"/>
      <c r="V101" s="583"/>
      <c r="W101" s="37" t="s">
        <v>73</v>
      </c>
      <c r="X101" s="569">
        <f>IFERROR(X95/H95,"0")+IFERROR(X96/H96,"0")+IFERROR(X97/H97,"0")+IFERROR(X98/H98,"0")+IFERROR(X99/H99,"0")+IFERROR(X100/H100,"0")</f>
        <v>131.48148148148147</v>
      </c>
      <c r="Y101" s="569">
        <f>IFERROR(Y95/H95,"0")+IFERROR(Y96/H96,"0")+IFERROR(Y97/H97,"0")+IFERROR(Y98/H98,"0")+IFERROR(Y99/H99,"0")+IFERROR(Y100/H100,"0")</f>
        <v>132</v>
      </c>
      <c r="Z101" s="569">
        <f>IFERROR(IF(Z95="",0,Z95),"0")+IFERROR(IF(Z96="",0,Z96),"0")+IFERROR(IF(Z97="",0,Z97),"0")+IFERROR(IF(Z98="",0,Z98),"0")+IFERROR(IF(Z99="",0,Z99),"0")+IFERROR(IF(Z100="",0,Z100),"0")</f>
        <v>1.04637</v>
      </c>
      <c r="AA101" s="570"/>
      <c r="AB101" s="570"/>
      <c r="AC101" s="570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72</v>
      </c>
      <c r="Q102" s="582"/>
      <c r="R102" s="582"/>
      <c r="S102" s="582"/>
      <c r="T102" s="582"/>
      <c r="U102" s="582"/>
      <c r="V102" s="583"/>
      <c r="W102" s="37" t="s">
        <v>70</v>
      </c>
      <c r="X102" s="569">
        <f>IFERROR(SUM(X95:X100),"0")</f>
        <v>435</v>
      </c>
      <c r="Y102" s="569">
        <f>IFERROR(SUM(Y95:Y100),"0")</f>
        <v>437.40000000000003</v>
      </c>
      <c r="Z102" s="37"/>
      <c r="AA102" s="570"/>
      <c r="AB102" s="570"/>
      <c r="AC102" s="570"/>
    </row>
    <row r="103" spans="1:68" ht="16.5" hidden="1" customHeight="1" x14ac:dyDescent="0.25">
      <c r="A103" s="587" t="s">
        <v>202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103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200</v>
      </c>
      <c r="Y105" s="568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450</v>
      </c>
      <c r="Y107" s="568">
        <f>IFERROR(IF(X107="",0,CEILING((X107/$H107),1)*$H107),"")</f>
        <v>450</v>
      </c>
      <c r="Z107" s="36">
        <f>IFERROR(IF(Y107=0,"",ROUNDUP(Y107/H107,0)*0.00902),"")</f>
        <v>0.90200000000000002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471</v>
      </c>
      <c r="BN107" s="64">
        <f>IFERROR(Y107*I107/H107,"0")</f>
        <v>471</v>
      </c>
      <c r="BO107" s="64">
        <f>IFERROR(1/J107*(X107/H107),"0")</f>
        <v>0.75757575757575757</v>
      </c>
      <c r="BP107" s="64">
        <f>IFERROR(1/J107*(Y107/H107),"0")</f>
        <v>0.75757575757575757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72</v>
      </c>
      <c r="Q109" s="582"/>
      <c r="R109" s="582"/>
      <c r="S109" s="582"/>
      <c r="T109" s="582"/>
      <c r="U109" s="582"/>
      <c r="V109" s="583"/>
      <c r="W109" s="37" t="s">
        <v>73</v>
      </c>
      <c r="X109" s="569">
        <f>IFERROR(X105/H105,"0")+IFERROR(X106/H106,"0")+IFERROR(X107/H107,"0")+IFERROR(X108/H108,"0")</f>
        <v>118.51851851851852</v>
      </c>
      <c r="Y109" s="569">
        <f>IFERROR(Y105/H105,"0")+IFERROR(Y106/H106,"0")+IFERROR(Y107/H107,"0")+IFERROR(Y108/H108,"0")</f>
        <v>119</v>
      </c>
      <c r="Z109" s="569">
        <f>IFERROR(IF(Z105="",0,Z105),"0")+IFERROR(IF(Z106="",0,Z106),"0")+IFERROR(IF(Z107="",0,Z107),"0")+IFERROR(IF(Z108="",0,Z108),"0")</f>
        <v>1.2626200000000001</v>
      </c>
      <c r="AA109" s="570"/>
      <c r="AB109" s="570"/>
      <c r="AC109" s="570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72</v>
      </c>
      <c r="Q110" s="582"/>
      <c r="R110" s="582"/>
      <c r="S110" s="582"/>
      <c r="T110" s="582"/>
      <c r="U110" s="582"/>
      <c r="V110" s="583"/>
      <c r="W110" s="37" t="s">
        <v>70</v>
      </c>
      <c r="X110" s="569">
        <f>IFERROR(SUM(X105:X108),"0")</f>
        <v>650</v>
      </c>
      <c r="Y110" s="569">
        <f>IFERROR(SUM(Y105:Y108),"0")</f>
        <v>655.20000000000005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137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72</v>
      </c>
      <c r="Q115" s="582"/>
      <c r="R115" s="582"/>
      <c r="S115" s="582"/>
      <c r="T115" s="582"/>
      <c r="U115" s="582"/>
      <c r="V115" s="583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72</v>
      </c>
      <c r="Q116" s="582"/>
      <c r="R116" s="582"/>
      <c r="S116" s="582"/>
      <c r="T116" s="582"/>
      <c r="U116" s="582"/>
      <c r="V116" s="583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9" t="s">
        <v>74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500</v>
      </c>
      <c r="Y118" s="568">
        <f>IFERROR(IF(X118="",0,CEILING((X118/$H118),1)*$H118),"")</f>
        <v>502.2</v>
      </c>
      <c r="Z118" s="36">
        <f>IFERROR(IF(Y118=0,"",ROUNDUP(Y118/H118,0)*0.01898),"")</f>
        <v>1.17676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531.66666666666674</v>
      </c>
      <c r="BN118" s="64">
        <f>IFERROR(Y118*I118/H118,"0")</f>
        <v>534.00599999999997</v>
      </c>
      <c r="BO118" s="64">
        <f>IFERROR(1/J118*(X118/H118),"0")</f>
        <v>0.96450617283950624</v>
      </c>
      <c r="BP118" s="64">
        <f>IFERROR(1/J118*(Y118/H118),"0")</f>
        <v>0.96875</v>
      </c>
    </row>
    <row r="119" spans="1:68" ht="27" hidden="1" customHeight="1" x14ac:dyDescent="0.25">
      <c r="A119" s="54" t="s">
        <v>222</v>
      </c>
      <c r="B119" s="54" t="s">
        <v>223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675</v>
      </c>
      <c r="Y120" s="568">
        <f>IFERROR(IF(X120="",0,CEILING((X120/$H120),1)*$H120),"")</f>
        <v>675</v>
      </c>
      <c r="Z120" s="36">
        <f>IFERROR(IF(Y120=0,"",ROUNDUP(Y120/H120,0)*0.00651),"")</f>
        <v>1.6274999999999999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737.99999999999989</v>
      </c>
      <c r="BN120" s="64">
        <f>IFERROR(Y120*I120/H120,"0")</f>
        <v>737.99999999999989</v>
      </c>
      <c r="BO120" s="64">
        <f>IFERROR(1/J120*(X120/H120),"0")</f>
        <v>1.3736263736263736</v>
      </c>
      <c r="BP120" s="64">
        <f>IFERROR(1/J120*(Y120/H120),"0")</f>
        <v>1.3736263736263736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24</v>
      </c>
      <c r="Y121" s="568">
        <f>IFERROR(IF(X121="",0,CEILING((X121/$H121),1)*$H121),"")</f>
        <v>25.2</v>
      </c>
      <c r="Z121" s="36">
        <f>IFERROR(IF(Y121=0,"",ROUNDUP(Y121/H121,0)*0.00651),"")</f>
        <v>9.1139999999999999E-2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26.4</v>
      </c>
      <c r="BN121" s="64">
        <f>IFERROR(Y121*I121/H121,"0")</f>
        <v>27.72</v>
      </c>
      <c r="BO121" s="64">
        <f>IFERROR(1/J121*(X121/H121),"0")</f>
        <v>7.3260073260073263E-2</v>
      </c>
      <c r="BP121" s="64">
        <f>IFERROR(1/J121*(Y121/H121),"0")</f>
        <v>7.6923076923076927E-2</v>
      </c>
    </row>
    <row r="122" spans="1:68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72</v>
      </c>
      <c r="Q122" s="582"/>
      <c r="R122" s="582"/>
      <c r="S122" s="582"/>
      <c r="T122" s="582"/>
      <c r="U122" s="582"/>
      <c r="V122" s="583"/>
      <c r="W122" s="37" t="s">
        <v>73</v>
      </c>
      <c r="X122" s="569">
        <f>IFERROR(X118/H118,"0")+IFERROR(X119/H119,"0")+IFERROR(X120/H120,"0")+IFERROR(X121/H121,"0")</f>
        <v>325.06172839506166</v>
      </c>
      <c r="Y122" s="569">
        <f>IFERROR(Y118/H118,"0")+IFERROR(Y119/H119,"0")+IFERROR(Y120/H120,"0")+IFERROR(Y121/H121,"0")</f>
        <v>326</v>
      </c>
      <c r="Z122" s="569">
        <f>IFERROR(IF(Z118="",0,Z118),"0")+IFERROR(IF(Z119="",0,Z119),"0")+IFERROR(IF(Z120="",0,Z120),"0")+IFERROR(IF(Z121="",0,Z121),"0")</f>
        <v>2.8954000000000004</v>
      </c>
      <c r="AA122" s="570"/>
      <c r="AB122" s="570"/>
      <c r="AC122" s="570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72</v>
      </c>
      <c r="Q123" s="582"/>
      <c r="R123" s="582"/>
      <c r="S123" s="582"/>
      <c r="T123" s="582"/>
      <c r="U123" s="582"/>
      <c r="V123" s="583"/>
      <c r="W123" s="37" t="s">
        <v>70</v>
      </c>
      <c r="X123" s="569">
        <f>IFERROR(SUM(X118:X121),"0")</f>
        <v>1199</v>
      </c>
      <c r="Y123" s="569">
        <f>IFERROR(SUM(Y118:Y121),"0")</f>
        <v>1202.4000000000001</v>
      </c>
      <c r="Z123" s="37"/>
      <c r="AA123" s="570"/>
      <c r="AB123" s="570"/>
      <c r="AC123" s="570"/>
    </row>
    <row r="124" spans="1:68" ht="14.25" hidden="1" customHeight="1" x14ac:dyDescent="0.25">
      <c r="A124" s="579" t="s">
        <v>172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229</v>
      </c>
      <c r="B125" s="54" t="s">
        <v>230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9.9</v>
      </c>
      <c r="Y126" s="568">
        <f>IFERROR(IF(X126="",0,CEILING((X126/$H126),1)*$H126),"")</f>
        <v>9.9</v>
      </c>
      <c r="Z126" s="36">
        <f>IFERROR(IF(Y126=0,"",ROUNDUP(Y126/H126,0)*0.00651),"")</f>
        <v>3.2550000000000003E-2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11.190000000000001</v>
      </c>
      <c r="BN126" s="64">
        <f>IFERROR(Y126*I126/H126,"0")</f>
        <v>11.190000000000001</v>
      </c>
      <c r="BO126" s="64">
        <f>IFERROR(1/J126*(X126/H126),"0")</f>
        <v>2.7472527472527476E-2</v>
      </c>
      <c r="BP126" s="64">
        <f>IFERROR(1/J126*(Y126/H126),"0")</f>
        <v>2.7472527472527476E-2</v>
      </c>
    </row>
    <row r="127" spans="1:68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72</v>
      </c>
      <c r="Q127" s="582"/>
      <c r="R127" s="582"/>
      <c r="S127" s="582"/>
      <c r="T127" s="582"/>
      <c r="U127" s="582"/>
      <c r="V127" s="583"/>
      <c r="W127" s="37" t="s">
        <v>73</v>
      </c>
      <c r="X127" s="569">
        <f>IFERROR(X125/H125,"0")+IFERROR(X126/H126,"0")</f>
        <v>5</v>
      </c>
      <c r="Y127" s="569">
        <f>IFERROR(Y125/H125,"0")+IFERROR(Y126/H126,"0")</f>
        <v>5</v>
      </c>
      <c r="Z127" s="569">
        <f>IFERROR(IF(Z125="",0,Z125),"0")+IFERROR(IF(Z126="",0,Z126),"0")</f>
        <v>3.2550000000000003E-2</v>
      </c>
      <c r="AA127" s="570"/>
      <c r="AB127" s="570"/>
      <c r="AC127" s="570"/>
    </row>
    <row r="128" spans="1:68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72</v>
      </c>
      <c r="Q128" s="582"/>
      <c r="R128" s="582"/>
      <c r="S128" s="582"/>
      <c r="T128" s="582"/>
      <c r="U128" s="582"/>
      <c r="V128" s="583"/>
      <c r="W128" s="37" t="s">
        <v>70</v>
      </c>
      <c r="X128" s="569">
        <f>IFERROR(SUM(X125:X126),"0")</f>
        <v>9.9</v>
      </c>
      <c r="Y128" s="569">
        <f>IFERROR(SUM(Y125:Y126),"0")</f>
        <v>9.9</v>
      </c>
      <c r="Z128" s="37"/>
      <c r="AA128" s="570"/>
      <c r="AB128" s="570"/>
      <c r="AC128" s="570"/>
    </row>
    <row r="129" spans="1:68" ht="16.5" hidden="1" customHeight="1" x14ac:dyDescent="0.25">
      <c r="A129" s="587" t="s">
        <v>235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64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236</v>
      </c>
      <c r="B131" s="54" t="s">
        <v>237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62.999999999999993</v>
      </c>
      <c r="Y132" s="568">
        <f>IFERROR(IF(X132="",0,CEILING((X132/$H132),1)*$H132),"")</f>
        <v>64.399999999999991</v>
      </c>
      <c r="Z132" s="36">
        <f>IFERROR(IF(Y132=0,"",ROUNDUP(Y132/H132,0)*0.00651),"")</f>
        <v>0.14973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69.03</v>
      </c>
      <c r="BN132" s="64">
        <f>IFERROR(Y132*I132/H132,"0")</f>
        <v>70.563999999999993</v>
      </c>
      <c r="BO132" s="64">
        <f>IFERROR(1/J132*(X132/H132),"0")</f>
        <v>0.12362637362637363</v>
      </c>
      <c r="BP132" s="64">
        <f>IFERROR(1/J132*(Y132/H132),"0")</f>
        <v>0.1263736263736264</v>
      </c>
    </row>
    <row r="133" spans="1:68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72</v>
      </c>
      <c r="Q133" s="582"/>
      <c r="R133" s="582"/>
      <c r="S133" s="582"/>
      <c r="T133" s="582"/>
      <c r="U133" s="582"/>
      <c r="V133" s="583"/>
      <c r="W133" s="37" t="s">
        <v>73</v>
      </c>
      <c r="X133" s="569">
        <f>IFERROR(X131/H131,"0")+IFERROR(X132/H132,"0")</f>
        <v>22.5</v>
      </c>
      <c r="Y133" s="569">
        <f>IFERROR(Y131/H131,"0")+IFERROR(Y132/H132,"0")</f>
        <v>23</v>
      </c>
      <c r="Z133" s="569">
        <f>IFERROR(IF(Z131="",0,Z131),"0")+IFERROR(IF(Z132="",0,Z132),"0")</f>
        <v>0.14973</v>
      </c>
      <c r="AA133" s="570"/>
      <c r="AB133" s="570"/>
      <c r="AC133" s="570"/>
    </row>
    <row r="134" spans="1:68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72</v>
      </c>
      <c r="Q134" s="582"/>
      <c r="R134" s="582"/>
      <c r="S134" s="582"/>
      <c r="T134" s="582"/>
      <c r="U134" s="582"/>
      <c r="V134" s="583"/>
      <c r="W134" s="37" t="s">
        <v>70</v>
      </c>
      <c r="X134" s="569">
        <f>IFERROR(SUM(X131:X132),"0")</f>
        <v>62.999999999999993</v>
      </c>
      <c r="Y134" s="569">
        <f>IFERROR(SUM(Y131:Y132),"0")</f>
        <v>64.399999999999991</v>
      </c>
      <c r="Z134" s="37"/>
      <c r="AA134" s="570"/>
      <c r="AB134" s="570"/>
      <c r="AC134" s="570"/>
    </row>
    <row r="135" spans="1:68" ht="14.25" hidden="1" customHeight="1" x14ac:dyDescent="0.25">
      <c r="A135" s="579" t="s">
        <v>74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240</v>
      </c>
      <c r="B136" s="54" t="s">
        <v>241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240</v>
      </c>
      <c r="B137" s="54" t="s">
        <v>243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66</v>
      </c>
      <c r="Y137" s="568">
        <f>IFERROR(IF(X137="",0,CEILING((X137/$H137),1)*$H137),"")</f>
        <v>66</v>
      </c>
      <c r="Z137" s="36">
        <f>IFERROR(IF(Y137=0,"",ROUNDUP(Y137/H137,0)*0.00651),"")</f>
        <v>0.16275000000000001</v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72.699999999999989</v>
      </c>
      <c r="BN137" s="64">
        <f>IFERROR(Y137*I137/H137,"0")</f>
        <v>72.699999999999989</v>
      </c>
      <c r="BO137" s="64">
        <f>IFERROR(1/J137*(X137/H137),"0")</f>
        <v>0.13736263736263737</v>
      </c>
      <c r="BP137" s="64">
        <f>IFERROR(1/J137*(Y137/H137),"0")</f>
        <v>0.13736263736263737</v>
      </c>
    </row>
    <row r="138" spans="1:68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72</v>
      </c>
      <c r="Q138" s="582"/>
      <c r="R138" s="582"/>
      <c r="S138" s="582"/>
      <c r="T138" s="582"/>
      <c r="U138" s="582"/>
      <c r="V138" s="583"/>
      <c r="W138" s="37" t="s">
        <v>73</v>
      </c>
      <c r="X138" s="569">
        <f>IFERROR(X136/H136,"0")+IFERROR(X137/H137,"0")</f>
        <v>25</v>
      </c>
      <c r="Y138" s="569">
        <f>IFERROR(Y136/H136,"0")+IFERROR(Y137/H137,"0")</f>
        <v>25</v>
      </c>
      <c r="Z138" s="569">
        <f>IFERROR(IF(Z136="",0,Z136),"0")+IFERROR(IF(Z137="",0,Z137),"0")</f>
        <v>0.16275000000000001</v>
      </c>
      <c r="AA138" s="570"/>
      <c r="AB138" s="570"/>
      <c r="AC138" s="570"/>
    </row>
    <row r="139" spans="1:68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72</v>
      </c>
      <c r="Q139" s="582"/>
      <c r="R139" s="582"/>
      <c r="S139" s="582"/>
      <c r="T139" s="582"/>
      <c r="U139" s="582"/>
      <c r="V139" s="583"/>
      <c r="W139" s="37" t="s">
        <v>70</v>
      </c>
      <c r="X139" s="569">
        <f>IFERROR(SUM(X136:X137),"0")</f>
        <v>66</v>
      </c>
      <c r="Y139" s="569">
        <f>IFERROR(SUM(Y136:Y137),"0")</f>
        <v>66</v>
      </c>
      <c r="Z139" s="37"/>
      <c r="AA139" s="570"/>
      <c r="AB139" s="570"/>
      <c r="AC139" s="570"/>
    </row>
    <row r="140" spans="1:68" ht="16.5" hidden="1" customHeight="1" x14ac:dyDescent="0.25">
      <c r="A140" s="587" t="s">
        <v>101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103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244</v>
      </c>
      <c r="B142" s="54" t="s">
        <v>245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246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72</v>
      </c>
      <c r="Q143" s="582"/>
      <c r="R143" s="582"/>
      <c r="S143" s="582"/>
      <c r="T143" s="582"/>
      <c r="U143" s="582"/>
      <c r="V143" s="583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72</v>
      </c>
      <c r="Q144" s="582"/>
      <c r="R144" s="582"/>
      <c r="S144" s="582"/>
      <c r="T144" s="582"/>
      <c r="U144" s="582"/>
      <c r="V144" s="583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64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247</v>
      </c>
      <c r="B146" s="54" t="s">
        <v>248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250</v>
      </c>
      <c r="B147" s="54" t="s">
        <v>251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253</v>
      </c>
      <c r="B148" s="54" t="s">
        <v>254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255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72</v>
      </c>
      <c r="Q149" s="582"/>
      <c r="R149" s="582"/>
      <c r="S149" s="582"/>
      <c r="T149" s="582"/>
      <c r="U149" s="582"/>
      <c r="V149" s="583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72</v>
      </c>
      <c r="Q150" s="582"/>
      <c r="R150" s="582"/>
      <c r="S150" s="582"/>
      <c r="T150" s="582"/>
      <c r="U150" s="582"/>
      <c r="V150" s="583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256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257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137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258</v>
      </c>
      <c r="B154" s="54" t="s">
        <v>259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260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72</v>
      </c>
      <c r="Q155" s="582"/>
      <c r="R155" s="582"/>
      <c r="S155" s="582"/>
      <c r="T155" s="582"/>
      <c r="U155" s="582"/>
      <c r="V155" s="583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72</v>
      </c>
      <c r="Q156" s="582"/>
      <c r="R156" s="582"/>
      <c r="S156" s="582"/>
      <c r="T156" s="582"/>
      <c r="U156" s="582"/>
      <c r="V156" s="583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64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customHeight="1" x14ac:dyDescent="0.25">
      <c r="A158" s="54" t="s">
        <v>261</v>
      </c>
      <c r="B158" s="54" t="s">
        <v>262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70</v>
      </c>
      <c r="X158" s="567">
        <v>50</v>
      </c>
      <c r="Y158" s="568">
        <f t="shared" ref="Y158:Y166" si="21">IFERROR(IF(X158="",0,CEILING((X158/$H158),1)*$H158),"")</f>
        <v>50.400000000000006</v>
      </c>
      <c r="Z158" s="36">
        <f>IFERROR(IF(Y158=0,"",ROUNDUP(Y158/H158,0)*0.00902),"")</f>
        <v>0.10824</v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53.214285714285715</v>
      </c>
      <c r="BN158" s="64">
        <f t="shared" ref="BN158:BN166" si="23">IFERROR(Y158*I158/H158,"0")</f>
        <v>53.64</v>
      </c>
      <c r="BO158" s="64">
        <f t="shared" ref="BO158:BO166" si="24">IFERROR(1/J158*(X158/H158),"0")</f>
        <v>9.0187590187590191E-2</v>
      </c>
      <c r="BP158" s="64">
        <f t="shared" ref="BP158:BP166" si="25">IFERROR(1/J158*(Y158/H158),"0")</f>
        <v>9.0909090909090912E-2</v>
      </c>
    </row>
    <row r="159" spans="1:68" ht="27" customHeight="1" x14ac:dyDescent="0.25">
      <c r="A159" s="54" t="s">
        <v>264</v>
      </c>
      <c r="B159" s="54" t="s">
        <v>265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30</v>
      </c>
      <c r="Y159" s="568">
        <f t="shared" si="21"/>
        <v>33.6</v>
      </c>
      <c r="Z159" s="36">
        <f>IFERROR(IF(Y159=0,"",ROUNDUP(Y159/H159,0)*0.00902),"")</f>
        <v>7.2160000000000002E-2</v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 t="shared" si="22"/>
        <v>31.928571428571427</v>
      </c>
      <c r="BN159" s="64">
        <f t="shared" si="23"/>
        <v>35.76</v>
      </c>
      <c r="BO159" s="64">
        <f t="shared" si="24"/>
        <v>5.4112554112554112E-2</v>
      </c>
      <c r="BP159" s="64">
        <f t="shared" si="25"/>
        <v>6.0606060606060608E-2</v>
      </c>
    </row>
    <row r="160" spans="1:68" ht="27" customHeight="1" x14ac:dyDescent="0.25">
      <c r="A160" s="54" t="s">
        <v>267</v>
      </c>
      <c r="B160" s="54" t="s">
        <v>268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70</v>
      </c>
      <c r="X160" s="567">
        <v>150</v>
      </c>
      <c r="Y160" s="568">
        <f t="shared" si="21"/>
        <v>151.20000000000002</v>
      </c>
      <c r="Z160" s="36">
        <f>IFERROR(IF(Y160=0,"",ROUNDUP(Y160/H160,0)*0.00902),"")</f>
        <v>0.32472000000000001</v>
      </c>
      <c r="AA160" s="56"/>
      <c r="AB160" s="57"/>
      <c r="AC160" s="201" t="s">
        <v>269</v>
      </c>
      <c r="AG160" s="64"/>
      <c r="AJ160" s="68"/>
      <c r="AK160" s="68">
        <v>0</v>
      </c>
      <c r="BB160" s="202" t="s">
        <v>1</v>
      </c>
      <c r="BM160" s="64">
        <f t="shared" si="22"/>
        <v>157.5</v>
      </c>
      <c r="BN160" s="64">
        <f t="shared" si="23"/>
        <v>158.76000000000002</v>
      </c>
      <c r="BO160" s="64">
        <f t="shared" si="24"/>
        <v>0.27056277056277056</v>
      </c>
      <c r="BP160" s="64">
        <f t="shared" si="25"/>
        <v>0.27272727272727271</v>
      </c>
    </row>
    <row r="161" spans="1:68" ht="27" customHeight="1" x14ac:dyDescent="0.25">
      <c r="A161" s="54" t="s">
        <v>270</v>
      </c>
      <c r="B161" s="54" t="s">
        <v>271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70</v>
      </c>
      <c r="X161" s="567">
        <v>140</v>
      </c>
      <c r="Y161" s="568">
        <f t="shared" si="21"/>
        <v>140.70000000000002</v>
      </c>
      <c r="Z161" s="36">
        <f>IFERROR(IF(Y161=0,"",ROUNDUP(Y161/H161,0)*0.00502),"")</f>
        <v>0.33634000000000003</v>
      </c>
      <c r="AA161" s="56"/>
      <c r="AB161" s="57"/>
      <c r="AC161" s="203" t="s">
        <v>263</v>
      </c>
      <c r="AG161" s="64"/>
      <c r="AJ161" s="68"/>
      <c r="AK161" s="68">
        <v>0</v>
      </c>
      <c r="BB161" s="204" t="s">
        <v>1</v>
      </c>
      <c r="BM161" s="64">
        <f t="shared" si="22"/>
        <v>148.66666666666666</v>
      </c>
      <c r="BN161" s="64">
        <f t="shared" si="23"/>
        <v>149.41</v>
      </c>
      <c r="BO161" s="64">
        <f t="shared" si="24"/>
        <v>0.28490028490028491</v>
      </c>
      <c r="BP161" s="64">
        <f t="shared" si="25"/>
        <v>0.28632478632478636</v>
      </c>
    </row>
    <row r="162" spans="1:68" ht="27" customHeight="1" x14ac:dyDescent="0.25">
      <c r="A162" s="54" t="s">
        <v>272</v>
      </c>
      <c r="B162" s="54" t="s">
        <v>273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70</v>
      </c>
      <c r="X162" s="567">
        <v>140</v>
      </c>
      <c r="Y162" s="568">
        <f t="shared" si="21"/>
        <v>140.70000000000002</v>
      </c>
      <c r="Z162" s="36">
        <f>IFERROR(IF(Y162=0,"",ROUNDUP(Y162/H162,0)*0.00502),"")</f>
        <v>0.33634000000000003</v>
      </c>
      <c r="AA162" s="56"/>
      <c r="AB162" s="57"/>
      <c r="AC162" s="205" t="s">
        <v>266</v>
      </c>
      <c r="AG162" s="64"/>
      <c r="AJ162" s="68"/>
      <c r="AK162" s="68">
        <v>0</v>
      </c>
      <c r="BB162" s="206" t="s">
        <v>1</v>
      </c>
      <c r="BM162" s="64">
        <f t="shared" si="22"/>
        <v>148.66666666666666</v>
      </c>
      <c r="BN162" s="64">
        <f t="shared" si="23"/>
        <v>149.41</v>
      </c>
      <c r="BO162" s="64">
        <f t="shared" si="24"/>
        <v>0.28490028490028491</v>
      </c>
      <c r="BP162" s="64">
        <f t="shared" si="25"/>
        <v>0.28632478632478636</v>
      </c>
    </row>
    <row r="163" spans="1:68" ht="27" hidden="1" customHeight="1" x14ac:dyDescent="0.25">
      <c r="A163" s="54" t="s">
        <v>274</v>
      </c>
      <c r="B163" s="54" t="s">
        <v>275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276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277</v>
      </c>
      <c r="B164" s="54" t="s">
        <v>278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245</v>
      </c>
      <c r="Y164" s="568">
        <f t="shared" si="21"/>
        <v>245.70000000000002</v>
      </c>
      <c r="Z164" s="36">
        <f>IFERROR(IF(Y164=0,"",ROUNDUP(Y164/H164,0)*0.00502),"")</f>
        <v>0.58733999999999997</v>
      </c>
      <c r="AA164" s="56"/>
      <c r="AB164" s="57"/>
      <c r="AC164" s="209" t="s">
        <v>269</v>
      </c>
      <c r="AG164" s="64"/>
      <c r="AJ164" s="68"/>
      <c r="AK164" s="68">
        <v>0</v>
      </c>
      <c r="BB164" s="210" t="s">
        <v>1</v>
      </c>
      <c r="BM164" s="64">
        <f t="shared" si="22"/>
        <v>256.66666666666663</v>
      </c>
      <c r="BN164" s="64">
        <f t="shared" si="23"/>
        <v>257.40000000000003</v>
      </c>
      <c r="BO164" s="64">
        <f t="shared" si="24"/>
        <v>0.4985754985754986</v>
      </c>
      <c r="BP164" s="64">
        <f t="shared" si="25"/>
        <v>0.5</v>
      </c>
    </row>
    <row r="165" spans="1:68" ht="27" hidden="1" customHeight="1" x14ac:dyDescent="0.25">
      <c r="A165" s="54" t="s">
        <v>279</v>
      </c>
      <c r="B165" s="54" t="s">
        <v>280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269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281</v>
      </c>
      <c r="B166" s="54" t="s">
        <v>282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283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72</v>
      </c>
      <c r="Q167" s="582"/>
      <c r="R167" s="582"/>
      <c r="S167" s="582"/>
      <c r="T167" s="582"/>
      <c r="U167" s="582"/>
      <c r="V167" s="583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304.7619047619047</v>
      </c>
      <c r="Y167" s="569">
        <f>IFERROR(Y158/H158,"0")+IFERROR(Y159/H159,"0")+IFERROR(Y160/H160,"0")+IFERROR(Y161/H161,"0")+IFERROR(Y162/H162,"0")+IFERROR(Y163/H163,"0")+IFERROR(Y164/H164,"0")+IFERROR(Y165/H165,"0")+IFERROR(Y166/H166,"0")</f>
        <v>307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1.7651400000000002</v>
      </c>
      <c r="AA167" s="570"/>
      <c r="AB167" s="570"/>
      <c r="AC167" s="570"/>
    </row>
    <row r="168" spans="1:68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72</v>
      </c>
      <c r="Q168" s="582"/>
      <c r="R168" s="582"/>
      <c r="S168" s="582"/>
      <c r="T168" s="582"/>
      <c r="U168" s="582"/>
      <c r="V168" s="583"/>
      <c r="W168" s="37" t="s">
        <v>70</v>
      </c>
      <c r="X168" s="569">
        <f>IFERROR(SUM(X158:X166),"0")</f>
        <v>755</v>
      </c>
      <c r="Y168" s="569">
        <f>IFERROR(SUM(Y158:Y166),"0")</f>
        <v>762.30000000000007</v>
      </c>
      <c r="Z168" s="37"/>
      <c r="AA168" s="570"/>
      <c r="AB168" s="570"/>
      <c r="AC168" s="570"/>
    </row>
    <row r="169" spans="1:68" ht="14.25" hidden="1" customHeight="1" x14ac:dyDescent="0.25">
      <c r="A169" s="579" t="s">
        <v>95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customHeight="1" x14ac:dyDescent="0.25">
      <c r="A170" s="54" t="s">
        <v>284</v>
      </c>
      <c r="B170" s="54" t="s">
        <v>285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286</v>
      </c>
      <c r="L170" s="32"/>
      <c r="M170" s="33" t="s">
        <v>287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3.5</v>
      </c>
      <c r="Y170" s="568">
        <f>IFERROR(IF(X170="",0,CEILING((X170/$H170),1)*$H170),"")</f>
        <v>3.7800000000000002</v>
      </c>
      <c r="Z170" s="36">
        <f>IFERROR(IF(Y170=0,"",ROUNDUP(Y170/H170,0)*0.0059),"")</f>
        <v>1.77E-2</v>
      </c>
      <c r="AA170" s="56"/>
      <c r="AB170" s="57"/>
      <c r="AC170" s="215" t="s">
        <v>288</v>
      </c>
      <c r="AG170" s="64"/>
      <c r="AJ170" s="68"/>
      <c r="AK170" s="68">
        <v>0</v>
      </c>
      <c r="BB170" s="216" t="s">
        <v>1</v>
      </c>
      <c r="BM170" s="64">
        <f>IFERROR(X170*I170/H170,"0")</f>
        <v>4.0277777777777777</v>
      </c>
      <c r="BN170" s="64">
        <f>IFERROR(Y170*I170/H170,"0")</f>
        <v>4.3499999999999996</v>
      </c>
      <c r="BO170" s="64">
        <f>IFERROR(1/J170*(X170/H170),"0")</f>
        <v>1.2860082304526748E-2</v>
      </c>
      <c r="BP170" s="64">
        <f>IFERROR(1/J170*(Y170/H170),"0")</f>
        <v>1.3888888888888888E-2</v>
      </c>
    </row>
    <row r="171" spans="1:68" ht="27" customHeight="1" x14ac:dyDescent="0.25">
      <c r="A171" s="54" t="s">
        <v>289</v>
      </c>
      <c r="B171" s="54" t="s">
        <v>290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286</v>
      </c>
      <c r="L171" s="32"/>
      <c r="M171" s="33" t="s">
        <v>287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7.0000000000000009</v>
      </c>
      <c r="Y171" s="568">
        <f>IFERROR(IF(X171="",0,CEILING((X171/$H171),1)*$H171),"")</f>
        <v>7.5600000000000005</v>
      </c>
      <c r="Z171" s="36">
        <f>IFERROR(IF(Y171=0,"",ROUNDUP(Y171/H171,0)*0.0059),"")</f>
        <v>3.5400000000000001E-2</v>
      </c>
      <c r="AA171" s="56"/>
      <c r="AB171" s="57"/>
      <c r="AC171" s="217" t="s">
        <v>291</v>
      </c>
      <c r="AG171" s="64"/>
      <c r="AJ171" s="68"/>
      <c r="AK171" s="68">
        <v>0</v>
      </c>
      <c r="BB171" s="218" t="s">
        <v>1</v>
      </c>
      <c r="BM171" s="64">
        <f>IFERROR(X171*I171/H171,"0")</f>
        <v>8.0555555555555554</v>
      </c>
      <c r="BN171" s="64">
        <f>IFERROR(Y171*I171/H171,"0")</f>
        <v>8.6999999999999993</v>
      </c>
      <c r="BO171" s="64">
        <f>IFERROR(1/J171*(X171/H171),"0")</f>
        <v>2.5720164609053499E-2</v>
      </c>
      <c r="BP171" s="64">
        <f>IFERROR(1/J171*(Y171/H171),"0")</f>
        <v>2.7777777777777776E-2</v>
      </c>
    </row>
    <row r="172" spans="1:68" ht="27" customHeight="1" x14ac:dyDescent="0.25">
      <c r="A172" s="54" t="s">
        <v>292</v>
      </c>
      <c r="B172" s="54" t="s">
        <v>293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286</v>
      </c>
      <c r="L172" s="32"/>
      <c r="M172" s="33" t="s">
        <v>287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70</v>
      </c>
      <c r="X172" s="567">
        <v>7.0000000000000009</v>
      </c>
      <c r="Y172" s="568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2.5720164609053499E-2</v>
      </c>
      <c r="BP172" s="64">
        <f>IFERROR(1/J172*(Y172/H172),"0")</f>
        <v>2.7777777777777776E-2</v>
      </c>
    </row>
    <row r="173" spans="1:68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72</v>
      </c>
      <c r="Q173" s="582"/>
      <c r="R173" s="582"/>
      <c r="S173" s="582"/>
      <c r="T173" s="582"/>
      <c r="U173" s="582"/>
      <c r="V173" s="583"/>
      <c r="W173" s="37" t="s">
        <v>73</v>
      </c>
      <c r="X173" s="569">
        <f>IFERROR(X170/H170,"0")+IFERROR(X171/H171,"0")+IFERROR(X172/H172,"0")</f>
        <v>13.888888888888889</v>
      </c>
      <c r="Y173" s="569">
        <f>IFERROR(Y170/H170,"0")+IFERROR(Y171/H171,"0")+IFERROR(Y172/H172,"0")</f>
        <v>15</v>
      </c>
      <c r="Z173" s="569">
        <f>IFERROR(IF(Z170="",0,Z170),"0")+IFERROR(IF(Z171="",0,Z171),"0")+IFERROR(IF(Z172="",0,Z172),"0")</f>
        <v>8.8499999999999995E-2</v>
      </c>
      <c r="AA173" s="570"/>
      <c r="AB173" s="570"/>
      <c r="AC173" s="570"/>
    </row>
    <row r="174" spans="1:68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72</v>
      </c>
      <c r="Q174" s="582"/>
      <c r="R174" s="582"/>
      <c r="S174" s="582"/>
      <c r="T174" s="582"/>
      <c r="U174" s="582"/>
      <c r="V174" s="583"/>
      <c r="W174" s="37" t="s">
        <v>70</v>
      </c>
      <c r="X174" s="569">
        <f>IFERROR(SUM(X170:X172),"0")</f>
        <v>17.5</v>
      </c>
      <c r="Y174" s="569">
        <f>IFERROR(SUM(Y170:Y172),"0")</f>
        <v>18.899999999999999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294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customHeight="1" x14ac:dyDescent="0.25">
      <c r="A176" s="54" t="s">
        <v>295</v>
      </c>
      <c r="B176" s="54" t="s">
        <v>296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7.0000000000000009</v>
      </c>
      <c r="Y176" s="568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72</v>
      </c>
      <c r="Q177" s="582"/>
      <c r="R177" s="582"/>
      <c r="S177" s="582"/>
      <c r="T177" s="582"/>
      <c r="U177" s="582"/>
      <c r="V177" s="583"/>
      <c r="W177" s="37" t="s">
        <v>73</v>
      </c>
      <c r="X177" s="569">
        <f>IFERROR(X176/H176,"0")</f>
        <v>5.5555555555555562</v>
      </c>
      <c r="Y177" s="569">
        <f>IFERROR(Y176/H176,"0")</f>
        <v>6</v>
      </c>
      <c r="Z177" s="569">
        <f>IFERROR(IF(Z176="",0,Z176),"0")</f>
        <v>3.5400000000000001E-2</v>
      </c>
      <c r="AA177" s="570"/>
      <c r="AB177" s="570"/>
      <c r="AC177" s="570"/>
    </row>
    <row r="178" spans="1:68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72</v>
      </c>
      <c r="Q178" s="582"/>
      <c r="R178" s="582"/>
      <c r="S178" s="582"/>
      <c r="T178" s="582"/>
      <c r="U178" s="582"/>
      <c r="V178" s="583"/>
      <c r="W178" s="37" t="s">
        <v>70</v>
      </c>
      <c r="X178" s="569">
        <f>IFERROR(SUM(X176:X176),"0")</f>
        <v>7.0000000000000009</v>
      </c>
      <c r="Y178" s="569">
        <f>IFERROR(SUM(Y176:Y176),"0")</f>
        <v>7.5600000000000005</v>
      </c>
      <c r="Z178" s="37"/>
      <c r="AA178" s="570"/>
      <c r="AB178" s="570"/>
      <c r="AC178" s="570"/>
    </row>
    <row r="179" spans="1:68" ht="16.5" hidden="1" customHeight="1" x14ac:dyDescent="0.25">
      <c r="A179" s="587" t="s">
        <v>297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103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298</v>
      </c>
      <c r="B181" s="54" t="s">
        <v>299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300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301</v>
      </c>
      <c r="B182" s="54" t="s">
        <v>302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300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72</v>
      </c>
      <c r="Q183" s="582"/>
      <c r="R183" s="582"/>
      <c r="S183" s="582"/>
      <c r="T183" s="582"/>
      <c r="U183" s="582"/>
      <c r="V183" s="583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72</v>
      </c>
      <c r="Q184" s="582"/>
      <c r="R184" s="582"/>
      <c r="S184" s="582"/>
      <c r="T184" s="582"/>
      <c r="U184" s="582"/>
      <c r="V184" s="583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137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303</v>
      </c>
      <c r="B186" s="54" t="s">
        <v>304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306</v>
      </c>
      <c r="B187" s="54" t="s">
        <v>307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72</v>
      </c>
      <c r="Q188" s="582"/>
      <c r="R188" s="582"/>
      <c r="S188" s="582"/>
      <c r="T188" s="582"/>
      <c r="U188" s="582"/>
      <c r="V188" s="583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72</v>
      </c>
      <c r="Q189" s="582"/>
      <c r="R189" s="582"/>
      <c r="S189" s="582"/>
      <c r="T189" s="582"/>
      <c r="U189" s="582"/>
      <c r="V189" s="583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64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customHeight="1" x14ac:dyDescent="0.25">
      <c r="A191" s="54" t="s">
        <v>308</v>
      </c>
      <c r="B191" s="54" t="s">
        <v>309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320</v>
      </c>
      <c r="Y191" s="568">
        <f t="shared" ref="Y191:Y198" si="26">IFERROR(IF(X191="",0,CEILING((X191/$H191),1)*$H191),"")</f>
        <v>324</v>
      </c>
      <c r="Z191" s="36">
        <f>IFERROR(IF(Y191=0,"",ROUNDUP(Y191/H191,0)*0.00902),"")</f>
        <v>0.54120000000000001</v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332.44444444444446</v>
      </c>
      <c r="BN191" s="64">
        <f t="shared" ref="BN191:BN198" si="28">IFERROR(Y191*I191/H191,"0")</f>
        <v>336.6</v>
      </c>
      <c r="BO191" s="64">
        <f t="shared" ref="BO191:BO198" si="29">IFERROR(1/J191*(X191/H191),"0")</f>
        <v>0.44893378226711556</v>
      </c>
      <c r="BP191" s="64">
        <f t="shared" ref="BP191:BP198" si="30">IFERROR(1/J191*(Y191/H191),"0")</f>
        <v>0.45454545454545453</v>
      </c>
    </row>
    <row r="192" spans="1:68" ht="27" customHeight="1" x14ac:dyDescent="0.25">
      <c r="A192" s="54" t="s">
        <v>311</v>
      </c>
      <c r="B192" s="54" t="s">
        <v>312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80</v>
      </c>
      <c r="Y192" s="568">
        <f t="shared" si="26"/>
        <v>81</v>
      </c>
      <c r="Z192" s="36">
        <f>IFERROR(IF(Y192=0,"",ROUNDUP(Y192/H192,0)*0.00902),"")</f>
        <v>0.1353</v>
      </c>
      <c r="AA192" s="56"/>
      <c r="AB192" s="57"/>
      <c r="AC192" s="233" t="s">
        <v>313</v>
      </c>
      <c r="AG192" s="64"/>
      <c r="AJ192" s="68"/>
      <c r="AK192" s="68">
        <v>0</v>
      </c>
      <c r="BB192" s="234" t="s">
        <v>1</v>
      </c>
      <c r="BM192" s="64">
        <f t="shared" si="27"/>
        <v>83.111111111111114</v>
      </c>
      <c r="BN192" s="64">
        <f t="shared" si="28"/>
        <v>84.15</v>
      </c>
      <c r="BO192" s="64">
        <f t="shared" si="29"/>
        <v>0.11223344556677889</v>
      </c>
      <c r="BP192" s="64">
        <f t="shared" si="30"/>
        <v>0.11363636363636363</v>
      </c>
    </row>
    <row r="193" spans="1:68" ht="27" hidden="1" customHeight="1" x14ac:dyDescent="0.25">
      <c r="A193" s="54" t="s">
        <v>314</v>
      </c>
      <c r="B193" s="54" t="s">
        <v>315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316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317</v>
      </c>
      <c r="B194" s="54" t="s">
        <v>318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70</v>
      </c>
      <c r="X194" s="567">
        <v>70</v>
      </c>
      <c r="Y194" s="568">
        <f t="shared" si="26"/>
        <v>70.2</v>
      </c>
      <c r="Z194" s="36">
        <f>IFERROR(IF(Y194=0,"",ROUNDUP(Y194/H194,0)*0.00902),"")</f>
        <v>0.11726</v>
      </c>
      <c r="AA194" s="56"/>
      <c r="AB194" s="57"/>
      <c r="AC194" s="237" t="s">
        <v>319</v>
      </c>
      <c r="AG194" s="64"/>
      <c r="AJ194" s="68"/>
      <c r="AK194" s="68">
        <v>0</v>
      </c>
      <c r="BB194" s="238" t="s">
        <v>1</v>
      </c>
      <c r="BM194" s="64">
        <f t="shared" si="27"/>
        <v>72.722222222222229</v>
      </c>
      <c r="BN194" s="64">
        <f t="shared" si="28"/>
        <v>72.930000000000007</v>
      </c>
      <c r="BO194" s="64">
        <f t="shared" si="29"/>
        <v>9.8204264870931535E-2</v>
      </c>
      <c r="BP194" s="64">
        <f t="shared" si="30"/>
        <v>9.8484848484848481E-2</v>
      </c>
    </row>
    <row r="195" spans="1:68" ht="27" customHeight="1" x14ac:dyDescent="0.25">
      <c r="A195" s="54" t="s">
        <v>320</v>
      </c>
      <c r="B195" s="54" t="s">
        <v>321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70</v>
      </c>
      <c r="X195" s="567">
        <v>135</v>
      </c>
      <c r="Y195" s="568">
        <f t="shared" si="26"/>
        <v>135</v>
      </c>
      <c r="Z195" s="36">
        <f>IFERROR(IF(Y195=0,"",ROUNDUP(Y195/H195,0)*0.00502),"")</f>
        <v>0.3765</v>
      </c>
      <c r="AA195" s="56"/>
      <c r="AB195" s="57"/>
      <c r="AC195" s="239" t="s">
        <v>310</v>
      </c>
      <c r="AG195" s="64"/>
      <c r="AJ195" s="68"/>
      <c r="AK195" s="68">
        <v>0</v>
      </c>
      <c r="BB195" s="240" t="s">
        <v>1</v>
      </c>
      <c r="BM195" s="64">
        <f t="shared" si="27"/>
        <v>144.75</v>
      </c>
      <c r="BN195" s="64">
        <f t="shared" si="28"/>
        <v>144.75</v>
      </c>
      <c r="BO195" s="64">
        <f t="shared" si="29"/>
        <v>0.32051282051282054</v>
      </c>
      <c r="BP195" s="64">
        <f t="shared" si="30"/>
        <v>0.32051282051282054</v>
      </c>
    </row>
    <row r="196" spans="1:68" ht="27" customHeight="1" x14ac:dyDescent="0.25">
      <c r="A196" s="54" t="s">
        <v>322</v>
      </c>
      <c r="B196" s="54" t="s">
        <v>323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90</v>
      </c>
      <c r="Y196" s="568">
        <f t="shared" si="26"/>
        <v>90</v>
      </c>
      <c r="Z196" s="36">
        <f>IFERROR(IF(Y196=0,"",ROUNDUP(Y196/H196,0)*0.00502),"")</f>
        <v>0.251</v>
      </c>
      <c r="AA196" s="56"/>
      <c r="AB196" s="57"/>
      <c r="AC196" s="241" t="s">
        <v>313</v>
      </c>
      <c r="AG196" s="64"/>
      <c r="AJ196" s="68"/>
      <c r="AK196" s="68">
        <v>0</v>
      </c>
      <c r="BB196" s="242" t="s">
        <v>1</v>
      </c>
      <c r="BM196" s="64">
        <f t="shared" si="27"/>
        <v>95</v>
      </c>
      <c r="BN196" s="64">
        <f t="shared" si="28"/>
        <v>95</v>
      </c>
      <c r="BO196" s="64">
        <f t="shared" si="29"/>
        <v>0.21367521367521369</v>
      </c>
      <c r="BP196" s="64">
        <f t="shared" si="30"/>
        <v>0.21367521367521369</v>
      </c>
    </row>
    <row r="197" spans="1:68" ht="27" customHeight="1" x14ac:dyDescent="0.25">
      <c r="A197" s="54" t="s">
        <v>324</v>
      </c>
      <c r="B197" s="54" t="s">
        <v>325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120</v>
      </c>
      <c r="Y197" s="568">
        <f t="shared" si="26"/>
        <v>120.60000000000001</v>
      </c>
      <c r="Z197" s="36">
        <f>IFERROR(IF(Y197=0,"",ROUNDUP(Y197/H197,0)*0.00502),"")</f>
        <v>0.33634000000000003</v>
      </c>
      <c r="AA197" s="56"/>
      <c r="AB197" s="57"/>
      <c r="AC197" s="243" t="s">
        <v>316</v>
      </c>
      <c r="AG197" s="64"/>
      <c r="AJ197" s="68"/>
      <c r="AK197" s="68">
        <v>0</v>
      </c>
      <c r="BB197" s="244" t="s">
        <v>1</v>
      </c>
      <c r="BM197" s="64">
        <f t="shared" si="27"/>
        <v>126.66666666666666</v>
      </c>
      <c r="BN197" s="64">
        <f t="shared" si="28"/>
        <v>127.30000000000001</v>
      </c>
      <c r="BO197" s="64">
        <f t="shared" si="29"/>
        <v>0.28490028490028496</v>
      </c>
      <c r="BP197" s="64">
        <f t="shared" si="30"/>
        <v>0.28632478632478636</v>
      </c>
    </row>
    <row r="198" spans="1:68" ht="27" customHeight="1" x14ac:dyDescent="0.25">
      <c r="A198" s="54" t="s">
        <v>326</v>
      </c>
      <c r="B198" s="54" t="s">
        <v>327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78</v>
      </c>
      <c r="Y198" s="568">
        <f t="shared" si="26"/>
        <v>79.2</v>
      </c>
      <c r="Z198" s="36">
        <f>IFERROR(IF(Y198=0,"",ROUNDUP(Y198/H198,0)*0.00502),"")</f>
        <v>0.22088000000000002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 t="shared" si="27"/>
        <v>82.333333333333329</v>
      </c>
      <c r="BN198" s="64">
        <f t="shared" si="28"/>
        <v>83.6</v>
      </c>
      <c r="BO198" s="64">
        <f t="shared" si="29"/>
        <v>0.1851851851851852</v>
      </c>
      <c r="BP198" s="64">
        <f t="shared" si="30"/>
        <v>0.18803418803418806</v>
      </c>
    </row>
    <row r="199" spans="1:68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72</v>
      </c>
      <c r="Q199" s="582"/>
      <c r="R199" s="582"/>
      <c r="S199" s="582"/>
      <c r="T199" s="582"/>
      <c r="U199" s="582"/>
      <c r="V199" s="583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322.03703703703701</v>
      </c>
      <c r="Y199" s="569">
        <f>IFERROR(Y191/H191,"0")+IFERROR(Y192/H192,"0")+IFERROR(Y193/H193,"0")+IFERROR(Y194/H194,"0")+IFERROR(Y195/H195,"0")+IFERROR(Y196/H196,"0")+IFERROR(Y197/H197,"0")+IFERROR(Y198/H198,"0")</f>
        <v>324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1.9784800000000002</v>
      </c>
      <c r="AA199" s="570"/>
      <c r="AB199" s="570"/>
      <c r="AC199" s="570"/>
    </row>
    <row r="200" spans="1:68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72</v>
      </c>
      <c r="Q200" s="582"/>
      <c r="R200" s="582"/>
      <c r="S200" s="582"/>
      <c r="T200" s="582"/>
      <c r="U200" s="582"/>
      <c r="V200" s="583"/>
      <c r="W200" s="37" t="s">
        <v>70</v>
      </c>
      <c r="X200" s="569">
        <f>IFERROR(SUM(X191:X198),"0")</f>
        <v>893</v>
      </c>
      <c r="Y200" s="569">
        <f>IFERROR(SUM(Y191:Y198),"0")</f>
        <v>900.00000000000011</v>
      </c>
      <c r="Z200" s="37"/>
      <c r="AA200" s="570"/>
      <c r="AB200" s="570"/>
      <c r="AC200" s="570"/>
    </row>
    <row r="201" spans="1:68" ht="14.25" hidden="1" customHeight="1" x14ac:dyDescent="0.25">
      <c r="A201" s="579" t="s">
        <v>74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328</v>
      </c>
      <c r="B202" s="54" t="s">
        <v>329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334</v>
      </c>
      <c r="B204" s="54" t="s">
        <v>335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70</v>
      </c>
      <c r="X204" s="567">
        <v>300</v>
      </c>
      <c r="Y204" s="568">
        <f t="shared" si="31"/>
        <v>304.5</v>
      </c>
      <c r="Z204" s="36">
        <f>IFERROR(IF(Y204=0,"",ROUNDUP(Y204/H204,0)*0.01898),"")</f>
        <v>0.6643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317.89655172413796</v>
      </c>
      <c r="BN204" s="64">
        <f t="shared" si="33"/>
        <v>322.66500000000002</v>
      </c>
      <c r="BO204" s="64">
        <f t="shared" si="34"/>
        <v>0.53879310344827591</v>
      </c>
      <c r="BP204" s="64">
        <f t="shared" si="35"/>
        <v>0.546875</v>
      </c>
    </row>
    <row r="205" spans="1:68" ht="27" customHeight="1" x14ac:dyDescent="0.25">
      <c r="A205" s="54" t="s">
        <v>337</v>
      </c>
      <c r="B205" s="54" t="s">
        <v>338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70</v>
      </c>
      <c r="X205" s="567">
        <v>320</v>
      </c>
      <c r="Y205" s="568">
        <f t="shared" si="31"/>
        <v>321.59999999999997</v>
      </c>
      <c r="Z205" s="36">
        <f t="shared" ref="Z205:Z210" si="36">IFERROR(IF(Y205=0,"",ROUNDUP(Y205/H205,0)*0.00651),"")</f>
        <v>0.87234</v>
      </c>
      <c r="AA205" s="56"/>
      <c r="AB205" s="57"/>
      <c r="AC205" s="253" t="s">
        <v>330</v>
      </c>
      <c r="AG205" s="64"/>
      <c r="AJ205" s="68"/>
      <c r="AK205" s="68">
        <v>0</v>
      </c>
      <c r="BB205" s="254" t="s">
        <v>1</v>
      </c>
      <c r="BM205" s="64">
        <f t="shared" si="32"/>
        <v>356</v>
      </c>
      <c r="BN205" s="64">
        <f t="shared" si="33"/>
        <v>357.78</v>
      </c>
      <c r="BO205" s="64">
        <f t="shared" si="34"/>
        <v>0.73260073260073266</v>
      </c>
      <c r="BP205" s="64">
        <f t="shared" si="35"/>
        <v>0.73626373626373631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480</v>
      </c>
      <c r="Y207" s="568">
        <f t="shared" si="31"/>
        <v>480</v>
      </c>
      <c r="Z207" s="36">
        <f t="shared" si="36"/>
        <v>1.302</v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530.40000000000009</v>
      </c>
      <c r="BN207" s="64">
        <f t="shared" si="33"/>
        <v>530.40000000000009</v>
      </c>
      <c r="BO207" s="64">
        <f t="shared" si="34"/>
        <v>1.098901098901099</v>
      </c>
      <c r="BP207" s="64">
        <f t="shared" si="35"/>
        <v>1.098901098901099</v>
      </c>
    </row>
    <row r="208" spans="1:68" ht="27" hidden="1" customHeight="1" x14ac:dyDescent="0.25">
      <c r="A208" s="54" t="s">
        <v>344</v>
      </c>
      <c r="B208" s="54" t="s">
        <v>345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346</v>
      </c>
      <c r="B209" s="54" t="s">
        <v>347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160</v>
      </c>
      <c r="Y209" s="568">
        <f t="shared" si="31"/>
        <v>160.79999999999998</v>
      </c>
      <c r="Z209" s="36">
        <f t="shared" si="36"/>
        <v>0.43617</v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si="32"/>
        <v>176.80000000000004</v>
      </c>
      <c r="BN209" s="64">
        <f t="shared" si="33"/>
        <v>177.684</v>
      </c>
      <c r="BO209" s="64">
        <f t="shared" si="34"/>
        <v>0.36630036630036633</v>
      </c>
      <c r="BP209" s="64">
        <f t="shared" si="35"/>
        <v>0.36813186813186816</v>
      </c>
    </row>
    <row r="210" spans="1:68" ht="27" customHeight="1" x14ac:dyDescent="0.25">
      <c r="A210" s="54" t="s">
        <v>349</v>
      </c>
      <c r="B210" s="54" t="s">
        <v>350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240</v>
      </c>
      <c r="Y210" s="568">
        <f t="shared" si="31"/>
        <v>240</v>
      </c>
      <c r="Z210" s="36">
        <f t="shared" si="36"/>
        <v>0.65100000000000002</v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2"/>
        <v>265.8</v>
      </c>
      <c r="BN210" s="64">
        <f t="shared" si="33"/>
        <v>265.8</v>
      </c>
      <c r="BO210" s="64">
        <f t="shared" si="34"/>
        <v>0.5494505494505495</v>
      </c>
      <c r="BP210" s="64">
        <f t="shared" si="35"/>
        <v>0.5494505494505495</v>
      </c>
    </row>
    <row r="211" spans="1:68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72</v>
      </c>
      <c r="Q211" s="582"/>
      <c r="R211" s="582"/>
      <c r="S211" s="582"/>
      <c r="T211" s="582"/>
      <c r="U211" s="582"/>
      <c r="V211" s="583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534.48275862068976</v>
      </c>
      <c r="Y211" s="569">
        <f>IFERROR(Y202/H202,"0")+IFERROR(Y203/H203,"0")+IFERROR(Y204/H204,"0")+IFERROR(Y205/H205,"0")+IFERROR(Y206/H206,"0")+IFERROR(Y207/H207,"0")+IFERROR(Y208/H208,"0")+IFERROR(Y209/H209,"0")+IFERROR(Y210/H210,"0")</f>
        <v>536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3.9258100000000002</v>
      </c>
      <c r="AA211" s="570"/>
      <c r="AB211" s="570"/>
      <c r="AC211" s="570"/>
    </row>
    <row r="212" spans="1:68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72</v>
      </c>
      <c r="Q212" s="582"/>
      <c r="R212" s="582"/>
      <c r="S212" s="582"/>
      <c r="T212" s="582"/>
      <c r="U212" s="582"/>
      <c r="V212" s="583"/>
      <c r="W212" s="37" t="s">
        <v>70</v>
      </c>
      <c r="X212" s="569">
        <f>IFERROR(SUM(X202:X210),"0")</f>
        <v>1500</v>
      </c>
      <c r="Y212" s="569">
        <f>IFERROR(SUM(Y202:Y210),"0")</f>
        <v>1506.8999999999999</v>
      </c>
      <c r="Z212" s="37"/>
      <c r="AA212" s="570"/>
      <c r="AB212" s="570"/>
      <c r="AC212" s="570"/>
    </row>
    <row r="213" spans="1:68" ht="14.25" hidden="1" customHeight="1" x14ac:dyDescent="0.25">
      <c r="A213" s="579" t="s">
        <v>172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customHeight="1" x14ac:dyDescent="0.25">
      <c r="A214" s="54" t="s">
        <v>352</v>
      </c>
      <c r="B214" s="54" t="s">
        <v>353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28</v>
      </c>
      <c r="Y214" s="568">
        <f>IFERROR(IF(X214="",0,CEILING((X214/$H214),1)*$H214),"")</f>
        <v>28.799999999999997</v>
      </c>
      <c r="Z214" s="36">
        <f>IFERROR(IF(Y214=0,"",ROUNDUP(Y214/H214,0)*0.00651),"")</f>
        <v>7.8119999999999995E-2</v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>IFERROR(X214*I214/H214,"0")</f>
        <v>30.94</v>
      </c>
      <c r="BN214" s="64">
        <f>IFERROR(Y214*I214/H214,"0")</f>
        <v>31.824000000000002</v>
      </c>
      <c r="BO214" s="64">
        <f>IFERROR(1/J214*(X214/H214),"0")</f>
        <v>6.4102564102564111E-2</v>
      </c>
      <c r="BP214" s="64">
        <f>IFERROR(1/J214*(Y214/H214),"0")</f>
        <v>6.5934065934065936E-2</v>
      </c>
    </row>
    <row r="215" spans="1:68" ht="27" customHeight="1" x14ac:dyDescent="0.25">
      <c r="A215" s="54" t="s">
        <v>355</v>
      </c>
      <c r="B215" s="54" t="s">
        <v>356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28</v>
      </c>
      <c r="Y215" s="568">
        <f>IFERROR(IF(X215="",0,CEILING((X215/$H215),1)*$H215),"")</f>
        <v>28.799999999999997</v>
      </c>
      <c r="Z215" s="36">
        <f>IFERROR(IF(Y215=0,"",ROUNDUP(Y215/H215,0)*0.00651),"")</f>
        <v>7.8119999999999995E-2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>IFERROR(X215*I215/H215,"0")</f>
        <v>30.94</v>
      </c>
      <c r="BN215" s="64">
        <f>IFERROR(Y215*I215/H215,"0")</f>
        <v>31.824000000000002</v>
      </c>
      <c r="BO215" s="64">
        <f>IFERROR(1/J215*(X215/H215),"0")</f>
        <v>6.4102564102564111E-2</v>
      </c>
      <c r="BP215" s="64">
        <f>IFERROR(1/J215*(Y215/H215),"0")</f>
        <v>6.5934065934065936E-2</v>
      </c>
    </row>
    <row r="216" spans="1:68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72</v>
      </c>
      <c r="Q216" s="582"/>
      <c r="R216" s="582"/>
      <c r="S216" s="582"/>
      <c r="T216" s="582"/>
      <c r="U216" s="582"/>
      <c r="V216" s="583"/>
      <c r="W216" s="37" t="s">
        <v>73</v>
      </c>
      <c r="X216" s="569">
        <f>IFERROR(X214/H214,"0")+IFERROR(X215/H215,"0")</f>
        <v>23.333333333333336</v>
      </c>
      <c r="Y216" s="569">
        <f>IFERROR(Y214/H214,"0")+IFERROR(Y215/H215,"0")</f>
        <v>24</v>
      </c>
      <c r="Z216" s="569">
        <f>IFERROR(IF(Z214="",0,Z214),"0")+IFERROR(IF(Z215="",0,Z215),"0")</f>
        <v>0.15623999999999999</v>
      </c>
      <c r="AA216" s="570"/>
      <c r="AB216" s="570"/>
      <c r="AC216" s="570"/>
    </row>
    <row r="217" spans="1:68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72</v>
      </c>
      <c r="Q217" s="582"/>
      <c r="R217" s="582"/>
      <c r="S217" s="582"/>
      <c r="T217" s="582"/>
      <c r="U217" s="582"/>
      <c r="V217" s="583"/>
      <c r="W217" s="37" t="s">
        <v>70</v>
      </c>
      <c r="X217" s="569">
        <f>IFERROR(SUM(X214:X215),"0")</f>
        <v>56</v>
      </c>
      <c r="Y217" s="569">
        <f>IFERROR(SUM(Y214:Y215),"0")</f>
        <v>57.599999999999994</v>
      </c>
      <c r="Z217" s="37"/>
      <c r="AA217" s="570"/>
      <c r="AB217" s="570"/>
      <c r="AC217" s="570"/>
    </row>
    <row r="218" spans="1:68" ht="16.5" hidden="1" customHeight="1" x14ac:dyDescent="0.25">
      <c r="A218" s="587" t="s">
        <v>358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103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359</v>
      </c>
      <c r="B220" s="54" t="s">
        <v>360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361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364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70</v>
      </c>
      <c r="X222" s="567">
        <v>250</v>
      </c>
      <c r="Y222" s="568">
        <f t="shared" si="37"/>
        <v>255.2</v>
      </c>
      <c r="Z222" s="36">
        <f>IFERROR(IF(Y222=0,"",ROUNDUP(Y222/H222,0)*0.01898),"")</f>
        <v>0.41755999999999999</v>
      </c>
      <c r="AA222" s="56"/>
      <c r="AB222" s="57"/>
      <c r="AC222" s="273" t="s">
        <v>367</v>
      </c>
      <c r="AG222" s="64"/>
      <c r="AJ222" s="68"/>
      <c r="AK222" s="68">
        <v>0</v>
      </c>
      <c r="BB222" s="274" t="s">
        <v>1</v>
      </c>
      <c r="BM222" s="64">
        <f t="shared" si="38"/>
        <v>259.375</v>
      </c>
      <c r="BN222" s="64">
        <f t="shared" si="39"/>
        <v>264.77</v>
      </c>
      <c r="BO222" s="64">
        <f t="shared" si="40"/>
        <v>0.33674568965517243</v>
      </c>
      <c r="BP222" s="64">
        <f t="shared" si="41"/>
        <v>0.34375</v>
      </c>
    </row>
    <row r="223" spans="1:68" ht="27" hidden="1" customHeight="1" x14ac:dyDescent="0.25">
      <c r="A223" s="54" t="s">
        <v>368</v>
      </c>
      <c r="B223" s="54" t="s">
        <v>369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361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372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373</v>
      </c>
      <c r="B225" s="54" t="s">
        <v>374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364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375</v>
      </c>
      <c r="B226" s="54" t="s">
        <v>376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72</v>
      </c>
      <c r="Y226" s="568">
        <f t="shared" si="37"/>
        <v>72</v>
      </c>
      <c r="Z226" s="36">
        <f>IFERROR(IF(Y226=0,"",ROUNDUP(Y226/H226,0)*0.00902),"")</f>
        <v>0.16236</v>
      </c>
      <c r="AA226" s="56"/>
      <c r="AB226" s="57"/>
      <c r="AC226" s="281" t="s">
        <v>367</v>
      </c>
      <c r="AG226" s="64"/>
      <c r="AJ226" s="68"/>
      <c r="AK226" s="68">
        <v>0</v>
      </c>
      <c r="BB226" s="282" t="s">
        <v>1</v>
      </c>
      <c r="BM226" s="64">
        <f t="shared" si="38"/>
        <v>75.78</v>
      </c>
      <c r="BN226" s="64">
        <f t="shared" si="39"/>
        <v>75.78</v>
      </c>
      <c r="BO226" s="64">
        <f t="shared" si="40"/>
        <v>0.13636363636363635</v>
      </c>
      <c r="BP226" s="64">
        <f t="shared" si="41"/>
        <v>0.13636363636363635</v>
      </c>
    </row>
    <row r="227" spans="1:68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72</v>
      </c>
      <c r="Q227" s="582"/>
      <c r="R227" s="582"/>
      <c r="S227" s="582"/>
      <c r="T227" s="582"/>
      <c r="U227" s="582"/>
      <c r="V227" s="583"/>
      <c r="W227" s="37" t="s">
        <v>73</v>
      </c>
      <c r="X227" s="569">
        <f>IFERROR(X220/H220,"0")+IFERROR(X221/H221,"0")+IFERROR(X222/H222,"0")+IFERROR(X223/H223,"0")+IFERROR(X224/H224,"0")+IFERROR(X225/H225,"0")+IFERROR(X226/H226,"0")</f>
        <v>39.551724137931032</v>
      </c>
      <c r="Y227" s="569">
        <f>IFERROR(Y220/H220,"0")+IFERROR(Y221/H221,"0")+IFERROR(Y222/H222,"0")+IFERROR(Y223/H223,"0")+IFERROR(Y224/H224,"0")+IFERROR(Y225/H225,"0")+IFERROR(Y226/H226,"0")</f>
        <v>40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0.57991999999999999</v>
      </c>
      <c r="AA227" s="570"/>
      <c r="AB227" s="570"/>
      <c r="AC227" s="570"/>
    </row>
    <row r="228" spans="1:68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72</v>
      </c>
      <c r="Q228" s="582"/>
      <c r="R228" s="582"/>
      <c r="S228" s="582"/>
      <c r="T228" s="582"/>
      <c r="U228" s="582"/>
      <c r="V228" s="583"/>
      <c r="W228" s="37" t="s">
        <v>70</v>
      </c>
      <c r="X228" s="569">
        <f>IFERROR(SUM(X220:X226),"0")</f>
        <v>322</v>
      </c>
      <c r="Y228" s="569">
        <f>IFERROR(SUM(Y220:Y226),"0")</f>
        <v>327.2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137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377</v>
      </c>
      <c r="B230" s="54" t="s">
        <v>378</v>
      </c>
      <c r="C230" s="31">
        <v>4301020377</v>
      </c>
      <c r="D230" s="571">
        <v>4680115885981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2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377</v>
      </c>
      <c r="B231" s="54" t="s">
        <v>380</v>
      </c>
      <c r="C231" s="31">
        <v>4301020340</v>
      </c>
      <c r="D231" s="571">
        <v>4680115885721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72</v>
      </c>
      <c r="Q232" s="582"/>
      <c r="R232" s="582"/>
      <c r="S232" s="582"/>
      <c r="T232" s="582"/>
      <c r="U232" s="582"/>
      <c r="V232" s="583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72</v>
      </c>
      <c r="Q233" s="582"/>
      <c r="R233" s="582"/>
      <c r="S233" s="582"/>
      <c r="T233" s="582"/>
      <c r="U233" s="582"/>
      <c r="V233" s="583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381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customHeight="1" x14ac:dyDescent="0.25">
      <c r="A235" s="54" t="s">
        <v>382</v>
      </c>
      <c r="B235" s="54" t="s">
        <v>383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286</v>
      </c>
      <c r="L235" s="32"/>
      <c r="M235" s="33" t="s">
        <v>287</v>
      </c>
      <c r="N235" s="33"/>
      <c r="O235" s="32">
        <v>45</v>
      </c>
      <c r="P235" s="828" t="s">
        <v>384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12</v>
      </c>
      <c r="Y235" s="568">
        <f>IFERROR(IF(X235="",0,CEILING((X235/$H235),1)*$H235),"")</f>
        <v>12.6</v>
      </c>
      <c r="Z235" s="36">
        <f>IFERROR(IF(Y235=0,"",ROUNDUP(Y235/H235,0)*0.0059),"")</f>
        <v>4.1299999999999996E-2</v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13.166666666666668</v>
      </c>
      <c r="BN235" s="64">
        <f>IFERROR(Y235*I235/H235,"0")</f>
        <v>13.825000000000001</v>
      </c>
      <c r="BO235" s="64">
        <f>IFERROR(1/J235*(X235/H235),"0")</f>
        <v>3.0864197530864192E-2</v>
      </c>
      <c r="BP235" s="64">
        <f>IFERROR(1/J235*(Y235/H235),"0")</f>
        <v>3.2407407407407406E-2</v>
      </c>
    </row>
    <row r="236" spans="1:68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72</v>
      </c>
      <c r="Q236" s="582"/>
      <c r="R236" s="582"/>
      <c r="S236" s="582"/>
      <c r="T236" s="582"/>
      <c r="U236" s="582"/>
      <c r="V236" s="583"/>
      <c r="W236" s="37" t="s">
        <v>73</v>
      </c>
      <c r="X236" s="569">
        <f>IFERROR(X235/H235,"0")</f>
        <v>6.6666666666666661</v>
      </c>
      <c r="Y236" s="569">
        <f>IFERROR(Y235/H235,"0")</f>
        <v>7</v>
      </c>
      <c r="Z236" s="569">
        <f>IFERROR(IF(Z235="",0,Z235),"0")</f>
        <v>4.1299999999999996E-2</v>
      </c>
      <c r="AA236" s="570"/>
      <c r="AB236" s="570"/>
      <c r="AC236" s="570"/>
    </row>
    <row r="237" spans="1:68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72</v>
      </c>
      <c r="Q237" s="582"/>
      <c r="R237" s="582"/>
      <c r="S237" s="582"/>
      <c r="T237" s="582"/>
      <c r="U237" s="582"/>
      <c r="V237" s="583"/>
      <c r="W237" s="37" t="s">
        <v>70</v>
      </c>
      <c r="X237" s="569">
        <f>IFERROR(SUM(X235:X235),"0")</f>
        <v>12</v>
      </c>
      <c r="Y237" s="569">
        <f>IFERROR(SUM(Y235:Y235),"0")</f>
        <v>12.6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386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387</v>
      </c>
      <c r="B239" s="54" t="s">
        <v>388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286</v>
      </c>
      <c r="L239" s="32"/>
      <c r="M239" s="33" t="s">
        <v>287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389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390</v>
      </c>
      <c r="B240" s="54" t="s">
        <v>391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90</v>
      </c>
      <c r="P240" s="670" t="s">
        <v>392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390</v>
      </c>
      <c r="B241" s="54" t="s">
        <v>393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286</v>
      </c>
      <c r="L241" s="32"/>
      <c r="M241" s="33" t="s">
        <v>287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70</v>
      </c>
      <c r="X241" s="567">
        <v>3.5</v>
      </c>
      <c r="Y241" s="568">
        <f t="shared" si="42"/>
        <v>4.32</v>
      </c>
      <c r="Z241" s="36">
        <f t="shared" si="43"/>
        <v>1.18E-2</v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 t="shared" si="44"/>
        <v>3.8078703703703698</v>
      </c>
      <c r="BN241" s="64">
        <f t="shared" si="45"/>
        <v>4.7</v>
      </c>
      <c r="BO241" s="64">
        <f t="shared" si="46"/>
        <v>7.501714677640603E-3</v>
      </c>
      <c r="BP241" s="64">
        <f t="shared" si="47"/>
        <v>9.2592592592592587E-3</v>
      </c>
    </row>
    <row r="242" spans="1:68" ht="27" customHeight="1" x14ac:dyDescent="0.25">
      <c r="A242" s="54" t="s">
        <v>394</v>
      </c>
      <c r="B242" s="54" t="s">
        <v>395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286</v>
      </c>
      <c r="L242" s="32"/>
      <c r="M242" s="33" t="s">
        <v>287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70</v>
      </c>
      <c r="X242" s="567">
        <v>5.5</v>
      </c>
      <c r="Y242" s="568">
        <f t="shared" si="42"/>
        <v>6.3</v>
      </c>
      <c r="Z242" s="36">
        <f t="shared" si="43"/>
        <v>4.1299999999999996E-2</v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 t="shared" si="44"/>
        <v>6.6611111111111114</v>
      </c>
      <c r="BN242" s="64">
        <f t="shared" si="45"/>
        <v>7.63</v>
      </c>
      <c r="BO242" s="64">
        <f t="shared" si="46"/>
        <v>2.8292181069958844E-2</v>
      </c>
      <c r="BP242" s="64">
        <f t="shared" si="47"/>
        <v>3.2407407407407406E-2</v>
      </c>
    </row>
    <row r="243" spans="1:68" ht="27" customHeight="1" x14ac:dyDescent="0.25">
      <c r="A243" s="54" t="s">
        <v>396</v>
      </c>
      <c r="B243" s="54" t="s">
        <v>397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286</v>
      </c>
      <c r="L243" s="32"/>
      <c r="M243" s="33" t="s">
        <v>287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70</v>
      </c>
      <c r="X243" s="567">
        <v>2.75</v>
      </c>
      <c r="Y243" s="568">
        <f t="shared" si="42"/>
        <v>2.9699999999999998</v>
      </c>
      <c r="Z243" s="36">
        <f t="shared" si="43"/>
        <v>1.77E-2</v>
      </c>
      <c r="AA243" s="56"/>
      <c r="AB243" s="57"/>
      <c r="AC243" s="297" t="s">
        <v>389</v>
      </c>
      <c r="AG243" s="64"/>
      <c r="AJ243" s="68"/>
      <c r="AK243" s="68">
        <v>0</v>
      </c>
      <c r="BB243" s="298" t="s">
        <v>1</v>
      </c>
      <c r="BM243" s="64">
        <f t="shared" si="44"/>
        <v>3.2777777777777777</v>
      </c>
      <c r="BN243" s="64">
        <f t="shared" si="45"/>
        <v>3.5399999999999996</v>
      </c>
      <c r="BO243" s="64">
        <f t="shared" si="46"/>
        <v>1.2860082304526748E-2</v>
      </c>
      <c r="BP243" s="64">
        <f t="shared" si="47"/>
        <v>1.3888888888888886E-2</v>
      </c>
    </row>
    <row r="244" spans="1:68" ht="27" hidden="1" customHeight="1" x14ac:dyDescent="0.25">
      <c r="A244" s="54" t="s">
        <v>398</v>
      </c>
      <c r="B244" s="54" t="s">
        <v>399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389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72</v>
      </c>
      <c r="Q245" s="582"/>
      <c r="R245" s="582"/>
      <c r="S245" s="582"/>
      <c r="T245" s="582"/>
      <c r="U245" s="582"/>
      <c r="V245" s="583"/>
      <c r="W245" s="37" t="s">
        <v>73</v>
      </c>
      <c r="X245" s="569">
        <f>IFERROR(X239/H239,"0")+IFERROR(X240/H240,"0")+IFERROR(X241/H241,"0")+IFERROR(X242/H242,"0")+IFERROR(X243/H243,"0")+IFERROR(X244/H244,"0")</f>
        <v>10.50925925925926</v>
      </c>
      <c r="Y245" s="569">
        <f>IFERROR(Y239/H239,"0")+IFERROR(Y240/H240,"0")+IFERROR(Y241/H241,"0")+IFERROR(Y242/H242,"0")+IFERROR(Y243/H243,"0")+IFERROR(Y244/H244,"0")</f>
        <v>12</v>
      </c>
      <c r="Z245" s="569">
        <f>IFERROR(IF(Z239="",0,Z239),"0")+IFERROR(IF(Z240="",0,Z240),"0")+IFERROR(IF(Z241="",0,Z241),"0")+IFERROR(IF(Z242="",0,Z242),"0")+IFERROR(IF(Z243="",0,Z243),"0")+IFERROR(IF(Z244="",0,Z244),"0")</f>
        <v>7.0800000000000002E-2</v>
      </c>
      <c r="AA245" s="570"/>
      <c r="AB245" s="570"/>
      <c r="AC245" s="570"/>
    </row>
    <row r="246" spans="1:68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72</v>
      </c>
      <c r="Q246" s="582"/>
      <c r="R246" s="582"/>
      <c r="S246" s="582"/>
      <c r="T246" s="582"/>
      <c r="U246" s="582"/>
      <c r="V246" s="583"/>
      <c r="W246" s="37" t="s">
        <v>70</v>
      </c>
      <c r="X246" s="569">
        <f>IFERROR(SUM(X239:X244),"0")</f>
        <v>11.75</v>
      </c>
      <c r="Y246" s="569">
        <f>IFERROR(SUM(Y239:Y244),"0")</f>
        <v>13.59</v>
      </c>
      <c r="Z246" s="37"/>
      <c r="AA246" s="570"/>
      <c r="AB246" s="570"/>
      <c r="AC246" s="570"/>
    </row>
    <row r="247" spans="1:68" ht="16.5" hidden="1" customHeight="1" x14ac:dyDescent="0.25">
      <c r="A247" s="587" t="s">
        <v>400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103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401</v>
      </c>
      <c r="B249" s="54" t="s">
        <v>402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403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406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407</v>
      </c>
      <c r="B251" s="54" t="s">
        <v>408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409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410</v>
      </c>
      <c r="B252" s="54" t="s">
        <v>411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412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413</v>
      </c>
      <c r="B253" s="54" t="s">
        <v>414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415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72</v>
      </c>
      <c r="Q254" s="582"/>
      <c r="R254" s="582"/>
      <c r="S254" s="582"/>
      <c r="T254" s="582"/>
      <c r="U254" s="582"/>
      <c r="V254" s="583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72</v>
      </c>
      <c r="Q255" s="582"/>
      <c r="R255" s="582"/>
      <c r="S255" s="582"/>
      <c r="T255" s="582"/>
      <c r="U255" s="582"/>
      <c r="V255" s="583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416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103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417</v>
      </c>
      <c r="B258" s="54" t="s">
        <v>418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419</v>
      </c>
      <c r="B259" s="54" t="s">
        <v>420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421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422</v>
      </c>
      <c r="B260" s="54" t="s">
        <v>423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425</v>
      </c>
      <c r="B261" s="54" t="s">
        <v>426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78" t="s">
        <v>427</v>
      </c>
      <c r="Q261" s="574"/>
      <c r="R261" s="574"/>
      <c r="S261" s="574"/>
      <c r="T261" s="575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428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72</v>
      </c>
      <c r="Q262" s="582"/>
      <c r="R262" s="582"/>
      <c r="S262" s="582"/>
      <c r="T262" s="582"/>
      <c r="U262" s="582"/>
      <c r="V262" s="583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72</v>
      </c>
      <c r="Q263" s="582"/>
      <c r="R263" s="582"/>
      <c r="S263" s="582"/>
      <c r="T263" s="582"/>
      <c r="U263" s="582"/>
      <c r="V263" s="583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429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74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430</v>
      </c>
      <c r="B266" s="54" t="s">
        <v>431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432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70</v>
      </c>
      <c r="X267" s="567">
        <v>200</v>
      </c>
      <c r="Y267" s="568">
        <f>IFERROR(IF(X267="",0,CEILING((X267/$H267),1)*$H267),"")</f>
        <v>201.6</v>
      </c>
      <c r="Z267" s="36">
        <f>IFERROR(IF(Y267=0,"",ROUNDUP(Y267/H267,0)*0.00651),"")</f>
        <v>0.54683999999999999</v>
      </c>
      <c r="AA267" s="56"/>
      <c r="AB267" s="57"/>
      <c r="AC267" s="321" t="s">
        <v>435</v>
      </c>
      <c r="AG267" s="64"/>
      <c r="AJ267" s="68"/>
      <c r="AK267" s="68">
        <v>0</v>
      </c>
      <c r="BB267" s="322" t="s">
        <v>1</v>
      </c>
      <c r="BM267" s="64">
        <f>IFERROR(X267*I267/H267,"0")</f>
        <v>221</v>
      </c>
      <c r="BN267" s="64">
        <f>IFERROR(Y267*I267/H267,"0")</f>
        <v>222.768</v>
      </c>
      <c r="BO267" s="64">
        <f>IFERROR(1/J267*(X267/H267),"0")</f>
        <v>0.45787545787545797</v>
      </c>
      <c r="BP267" s="64">
        <f>IFERROR(1/J267*(Y267/H267),"0")</f>
        <v>0.46153846153846156</v>
      </c>
    </row>
    <row r="268" spans="1:68" ht="37.5" customHeight="1" x14ac:dyDescent="0.25">
      <c r="A268" s="54" t="s">
        <v>436</v>
      </c>
      <c r="B268" s="54" t="s">
        <v>437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114</v>
      </c>
      <c r="M268" s="33" t="s">
        <v>78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70</v>
      </c>
      <c r="X268" s="567">
        <v>240</v>
      </c>
      <c r="Y268" s="568">
        <f>IFERROR(IF(X268="",0,CEILING((X268/$H268),1)*$H268),"")</f>
        <v>240</v>
      </c>
      <c r="Z268" s="36">
        <f>IFERROR(IF(Y268=0,"",ROUNDUP(Y268/H268,0)*0.00651),"")</f>
        <v>0.65100000000000002</v>
      </c>
      <c r="AA268" s="56"/>
      <c r="AB268" s="57"/>
      <c r="AC268" s="323" t="s">
        <v>438</v>
      </c>
      <c r="AG268" s="64"/>
      <c r="AJ268" s="68" t="s">
        <v>115</v>
      </c>
      <c r="AK268" s="68">
        <v>436.8</v>
      </c>
      <c r="BB268" s="324" t="s">
        <v>1</v>
      </c>
      <c r="BM268" s="64">
        <f>IFERROR(X268*I268/H268,"0")</f>
        <v>258.00000000000006</v>
      </c>
      <c r="BN268" s="64">
        <f>IFERROR(Y268*I268/H268,"0")</f>
        <v>258.00000000000006</v>
      </c>
      <c r="BO268" s="64">
        <f>IFERROR(1/J268*(X268/H268),"0")</f>
        <v>0.5494505494505495</v>
      </c>
      <c r="BP268" s="64">
        <f>IFERROR(1/J268*(Y268/H268),"0")</f>
        <v>0.5494505494505495</v>
      </c>
    </row>
    <row r="269" spans="1:68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72</v>
      </c>
      <c r="Q269" s="582"/>
      <c r="R269" s="582"/>
      <c r="S269" s="582"/>
      <c r="T269" s="582"/>
      <c r="U269" s="582"/>
      <c r="V269" s="583"/>
      <c r="W269" s="37" t="s">
        <v>73</v>
      </c>
      <c r="X269" s="569">
        <f>IFERROR(X266/H266,"0")+IFERROR(X267/H267,"0")+IFERROR(X268/H268,"0")</f>
        <v>183.33333333333334</v>
      </c>
      <c r="Y269" s="569">
        <f>IFERROR(Y266/H266,"0")+IFERROR(Y267/H267,"0")+IFERROR(Y268/H268,"0")</f>
        <v>184</v>
      </c>
      <c r="Z269" s="569">
        <f>IFERROR(IF(Z266="",0,Z266),"0")+IFERROR(IF(Z267="",0,Z267),"0")+IFERROR(IF(Z268="",0,Z268),"0")</f>
        <v>1.19784</v>
      </c>
      <c r="AA269" s="570"/>
      <c r="AB269" s="570"/>
      <c r="AC269" s="570"/>
    </row>
    <row r="270" spans="1:68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72</v>
      </c>
      <c r="Q270" s="582"/>
      <c r="R270" s="582"/>
      <c r="S270" s="582"/>
      <c r="T270" s="582"/>
      <c r="U270" s="582"/>
      <c r="V270" s="583"/>
      <c r="W270" s="37" t="s">
        <v>70</v>
      </c>
      <c r="X270" s="569">
        <f>IFERROR(SUM(X266:X268),"0")</f>
        <v>440</v>
      </c>
      <c r="Y270" s="569">
        <f>IFERROR(SUM(Y266:Y268),"0")</f>
        <v>441.6</v>
      </c>
      <c r="Z270" s="37"/>
      <c r="AA270" s="570"/>
      <c r="AB270" s="570"/>
      <c r="AC270" s="570"/>
    </row>
    <row r="271" spans="1:68" ht="16.5" hidden="1" customHeight="1" x14ac:dyDescent="0.25">
      <c r="A271" s="587" t="s">
        <v>439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64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440</v>
      </c>
      <c r="B273" s="54" t="s">
        <v>441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442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72</v>
      </c>
      <c r="Q274" s="582"/>
      <c r="R274" s="582"/>
      <c r="S274" s="582"/>
      <c r="T274" s="582"/>
      <c r="U274" s="582"/>
      <c r="V274" s="583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72</v>
      </c>
      <c r="Q275" s="582"/>
      <c r="R275" s="582"/>
      <c r="S275" s="582"/>
      <c r="T275" s="582"/>
      <c r="U275" s="582"/>
      <c r="V275" s="583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74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443</v>
      </c>
      <c r="B277" s="54" t="s">
        <v>444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445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72</v>
      </c>
      <c r="Q278" s="582"/>
      <c r="R278" s="582"/>
      <c r="S278" s="582"/>
      <c r="T278" s="582"/>
      <c r="U278" s="582"/>
      <c r="V278" s="583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72</v>
      </c>
      <c r="Q279" s="582"/>
      <c r="R279" s="582"/>
      <c r="S279" s="582"/>
      <c r="T279" s="582"/>
      <c r="U279" s="582"/>
      <c r="V279" s="583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446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103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447</v>
      </c>
      <c r="B282" s="54" t="s">
        <v>448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449</v>
      </c>
      <c r="AB282" s="57"/>
      <c r="AC282" s="329" t="s">
        <v>450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72</v>
      </c>
      <c r="Q283" s="582"/>
      <c r="R283" s="582"/>
      <c r="S283" s="582"/>
      <c r="T283" s="582"/>
      <c r="U283" s="582"/>
      <c r="V283" s="583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72</v>
      </c>
      <c r="Q284" s="582"/>
      <c r="R284" s="582"/>
      <c r="S284" s="582"/>
      <c r="T284" s="582"/>
      <c r="U284" s="582"/>
      <c r="V284" s="583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451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103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452</v>
      </c>
      <c r="B287" s="54" t="s">
        <v>453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454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455</v>
      </c>
      <c r="B288" s="54" t="s">
        <v>456</v>
      </c>
      <c r="C288" s="31">
        <v>4301012016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106</v>
      </c>
      <c r="L288" s="32" t="s">
        <v>457</v>
      </c>
      <c r="M288" s="33" t="s">
        <v>78</v>
      </c>
      <c r="N288" s="33"/>
      <c r="O288" s="32">
        <v>55</v>
      </c>
      <c r="P288" s="8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458</v>
      </c>
      <c r="AG288" s="64"/>
      <c r="AJ288" s="68" t="s">
        <v>459</v>
      </c>
      <c r="AK288" s="68">
        <v>86.4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455</v>
      </c>
      <c r="B289" s="54" t="s">
        <v>460</v>
      </c>
      <c r="C289" s="31">
        <v>4301011911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106</v>
      </c>
      <c r="L289" s="32"/>
      <c r="M289" s="33" t="s">
        <v>461</v>
      </c>
      <c r="N289" s="33"/>
      <c r="O289" s="32">
        <v>55</v>
      </c>
      <c r="P289" s="7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462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463</v>
      </c>
      <c r="B290" s="54" t="s">
        <v>464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466</v>
      </c>
      <c r="B291" s="54" t="s">
        <v>467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454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468</v>
      </c>
      <c r="B292" s="54" t="s">
        <v>469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72</v>
      </c>
      <c r="Q293" s="582"/>
      <c r="R293" s="582"/>
      <c r="S293" s="582"/>
      <c r="T293" s="582"/>
      <c r="U293" s="582"/>
      <c r="V293" s="583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72</v>
      </c>
      <c r="Q294" s="582"/>
      <c r="R294" s="582"/>
      <c r="S294" s="582"/>
      <c r="T294" s="582"/>
      <c r="U294" s="582"/>
      <c r="V294" s="583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64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471</v>
      </c>
      <c r="B296" s="54" t="s">
        <v>472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474</v>
      </c>
      <c r="B297" s="54" t="s">
        <v>475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70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477</v>
      </c>
      <c r="B298" s="54" t="s">
        <v>478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480</v>
      </c>
      <c r="B299" s="54" t="s">
        <v>481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70</v>
      </c>
      <c r="Y300" s="568">
        <f t="shared" si="53"/>
        <v>71.400000000000006</v>
      </c>
      <c r="Z300" s="36">
        <f>IFERROR(IF(Y300=0,"",ROUNDUP(Y300/H300,0)*0.00502),"")</f>
        <v>0.17068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73.333333333333329</v>
      </c>
      <c r="BN300" s="64">
        <f t="shared" si="55"/>
        <v>74.8</v>
      </c>
      <c r="BO300" s="64">
        <f t="shared" si="56"/>
        <v>0.14245014245014245</v>
      </c>
      <c r="BP300" s="64">
        <f t="shared" si="57"/>
        <v>0.14529914529914531</v>
      </c>
    </row>
    <row r="301" spans="1:68" ht="27" hidden="1" customHeight="1" x14ac:dyDescent="0.25">
      <c r="A301" s="54" t="s">
        <v>485</v>
      </c>
      <c r="B301" s="54" t="s">
        <v>486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24</v>
      </c>
      <c r="Y302" s="568">
        <f t="shared" si="53"/>
        <v>25.2</v>
      </c>
      <c r="Z302" s="36">
        <f>IFERROR(IF(Y302=0,"",ROUNDUP(Y302/H302,0)*0.00651),"")</f>
        <v>9.1139999999999999E-2</v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27.04</v>
      </c>
      <c r="BN302" s="64">
        <f t="shared" si="55"/>
        <v>28.391999999999999</v>
      </c>
      <c r="BO302" s="64">
        <f t="shared" si="56"/>
        <v>7.3260073260073263E-2</v>
      </c>
      <c r="BP302" s="64">
        <f t="shared" si="57"/>
        <v>7.6923076923076927E-2</v>
      </c>
    </row>
    <row r="303" spans="1:68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72</v>
      </c>
      <c r="Q303" s="582"/>
      <c r="R303" s="582"/>
      <c r="S303" s="582"/>
      <c r="T303" s="582"/>
      <c r="U303" s="582"/>
      <c r="V303" s="583"/>
      <c r="W303" s="37" t="s">
        <v>73</v>
      </c>
      <c r="X303" s="569">
        <f>IFERROR(X296/H296,"0")+IFERROR(X297/H297,"0")+IFERROR(X298/H298,"0")+IFERROR(X299/H299,"0")+IFERROR(X300/H300,"0")+IFERROR(X301/H301,"0")+IFERROR(X302/H302,"0")</f>
        <v>46.666666666666657</v>
      </c>
      <c r="Y303" s="569">
        <f>IFERROR(Y296/H296,"0")+IFERROR(Y297/H297,"0")+IFERROR(Y298/H298,"0")+IFERROR(Y299/H299,"0")+IFERROR(Y300/H300,"0")+IFERROR(Y301/H301,"0")+IFERROR(Y302/H302,"0")</f>
        <v>48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0.26182</v>
      </c>
      <c r="AA303" s="570"/>
      <c r="AB303" s="570"/>
      <c r="AC303" s="570"/>
    </row>
    <row r="304" spans="1:68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72</v>
      </c>
      <c r="Q304" s="582"/>
      <c r="R304" s="582"/>
      <c r="S304" s="582"/>
      <c r="T304" s="582"/>
      <c r="U304" s="582"/>
      <c r="V304" s="583"/>
      <c r="W304" s="37" t="s">
        <v>70</v>
      </c>
      <c r="X304" s="569">
        <f>IFERROR(SUM(X296:X302),"0")</f>
        <v>94</v>
      </c>
      <c r="Y304" s="569">
        <f>IFERROR(SUM(Y296:Y302),"0")</f>
        <v>96.600000000000009</v>
      </c>
      <c r="Z304" s="37"/>
      <c r="AA304" s="570"/>
      <c r="AB304" s="570"/>
      <c r="AC304" s="570"/>
    </row>
    <row r="305" spans="1:68" ht="14.25" hidden="1" customHeight="1" x14ac:dyDescent="0.25">
      <c r="A305" s="579" t="s">
        <v>74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hidden="1" customHeight="1" x14ac:dyDescent="0.25">
      <c r="A306" s="54" t="s">
        <v>490</v>
      </c>
      <c r="B306" s="54" t="s">
        <v>491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493</v>
      </c>
      <c r="B307" s="54" t="s">
        <v>494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496</v>
      </c>
      <c r="B308" s="54" t="s">
        <v>497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499</v>
      </c>
      <c r="B309" s="54" t="s">
        <v>500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502</v>
      </c>
      <c r="B310" s="54" t="s">
        <v>503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72</v>
      </c>
      <c r="Q311" s="582"/>
      <c r="R311" s="582"/>
      <c r="S311" s="582"/>
      <c r="T311" s="582"/>
      <c r="U311" s="582"/>
      <c r="V311" s="583"/>
      <c r="W311" s="37" t="s">
        <v>73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72</v>
      </c>
      <c r="Q312" s="582"/>
      <c r="R312" s="582"/>
      <c r="S312" s="582"/>
      <c r="T312" s="582"/>
      <c r="U312" s="582"/>
      <c r="V312" s="583"/>
      <c r="W312" s="37" t="s">
        <v>70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9" t="s">
        <v>172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hidden="1" customHeight="1" x14ac:dyDescent="0.25">
      <c r="A314" s="54" t="s">
        <v>505</v>
      </c>
      <c r="B314" s="54" t="s">
        <v>506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70</v>
      </c>
      <c r="X315" s="567">
        <v>150</v>
      </c>
      <c r="Y315" s="568">
        <f>IFERROR(IF(X315="",0,CEILING((X315/$H315),1)*$H315),"")</f>
        <v>156</v>
      </c>
      <c r="Z315" s="36">
        <f>IFERROR(IF(Y315=0,"",ROUNDUP(Y315/H315,0)*0.01898),"")</f>
        <v>0.37959999999999999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159.98076923076925</v>
      </c>
      <c r="BN315" s="64">
        <f>IFERROR(Y315*I315/H315,"0")</f>
        <v>166.38000000000002</v>
      </c>
      <c r="BO315" s="64">
        <f>IFERROR(1/J315*(X315/H315),"0")</f>
        <v>0.30048076923076922</v>
      </c>
      <c r="BP315" s="64">
        <f>IFERROR(1/J315*(Y315/H315),"0")</f>
        <v>0.3125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70</v>
      </c>
      <c r="X316" s="567">
        <v>40</v>
      </c>
      <c r="Y316" s="568">
        <f>IFERROR(IF(X316="",0,CEILING((X316/$H316),1)*$H316),"")</f>
        <v>42</v>
      </c>
      <c r="Z316" s="36">
        <f>IFERROR(IF(Y316=0,"",ROUNDUP(Y316/H316,0)*0.01898),"")</f>
        <v>9.4899999999999998E-2</v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42.471428571428568</v>
      </c>
      <c r="BN316" s="64">
        <f>IFERROR(Y316*I316/H316,"0")</f>
        <v>44.594999999999999</v>
      </c>
      <c r="BO316" s="64">
        <f>IFERROR(1/J316*(X316/H316),"0")</f>
        <v>7.4404761904761904E-2</v>
      </c>
      <c r="BP316" s="64">
        <f>IFERROR(1/J316*(Y316/H316),"0")</f>
        <v>7.8125E-2</v>
      </c>
    </row>
    <row r="317" spans="1:68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72</v>
      </c>
      <c r="Q317" s="582"/>
      <c r="R317" s="582"/>
      <c r="S317" s="582"/>
      <c r="T317" s="582"/>
      <c r="U317" s="582"/>
      <c r="V317" s="583"/>
      <c r="W317" s="37" t="s">
        <v>73</v>
      </c>
      <c r="X317" s="569">
        <f>IFERROR(X314/H314,"0")+IFERROR(X315/H315,"0")+IFERROR(X316/H316,"0")</f>
        <v>23.992673992673993</v>
      </c>
      <c r="Y317" s="569">
        <f>IFERROR(Y314/H314,"0")+IFERROR(Y315/H315,"0")+IFERROR(Y316/H316,"0")</f>
        <v>25</v>
      </c>
      <c r="Z317" s="569">
        <f>IFERROR(IF(Z314="",0,Z314),"0")+IFERROR(IF(Z315="",0,Z315),"0")+IFERROR(IF(Z316="",0,Z316),"0")</f>
        <v>0.47449999999999998</v>
      </c>
      <c r="AA317" s="570"/>
      <c r="AB317" s="570"/>
      <c r="AC317" s="570"/>
    </row>
    <row r="318" spans="1:68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72</v>
      </c>
      <c r="Q318" s="582"/>
      <c r="R318" s="582"/>
      <c r="S318" s="582"/>
      <c r="T318" s="582"/>
      <c r="U318" s="582"/>
      <c r="V318" s="583"/>
      <c r="W318" s="37" t="s">
        <v>70</v>
      </c>
      <c r="X318" s="569">
        <f>IFERROR(SUM(X314:X316),"0")</f>
        <v>190</v>
      </c>
      <c r="Y318" s="569">
        <f>IFERROR(SUM(Y314:Y316),"0")</f>
        <v>198</v>
      </c>
      <c r="Z318" s="37"/>
      <c r="AA318" s="570"/>
      <c r="AB318" s="570"/>
      <c r="AC318" s="570"/>
    </row>
    <row r="319" spans="1:68" ht="14.25" hidden="1" customHeight="1" x14ac:dyDescent="0.25">
      <c r="A319" s="579" t="s">
        <v>95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514</v>
      </c>
      <c r="B320" s="54" t="s">
        <v>515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518</v>
      </c>
      <c r="B321" s="54" t="s">
        <v>519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0" t="s">
        <v>520</v>
      </c>
      <c r="Q321" s="574"/>
      <c r="R321" s="574"/>
      <c r="S321" s="574"/>
      <c r="T321" s="575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70</v>
      </c>
      <c r="X322" s="567">
        <v>34</v>
      </c>
      <c r="Y322" s="568">
        <f>IFERROR(IF(X322="",0,CEILING((X322/$H322),1)*$H322),"")</f>
        <v>35.699999999999996</v>
      </c>
      <c r="Z322" s="36">
        <f>IFERROR(IF(Y322=0,"",ROUNDUP(Y322/H322,0)*0.00651),"")</f>
        <v>9.1139999999999999E-2</v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39.400000000000006</v>
      </c>
      <c r="BN322" s="64">
        <f>IFERROR(Y322*I322/H322,"0")</f>
        <v>41.37</v>
      </c>
      <c r="BO322" s="64">
        <f>IFERROR(1/J322*(X322/H322),"0")</f>
        <v>7.3260073260073263E-2</v>
      </c>
      <c r="BP322" s="64">
        <f>IFERROR(1/J322*(Y322/H322),"0")</f>
        <v>7.6923076923076927E-2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70</v>
      </c>
      <c r="X323" s="567">
        <v>170</v>
      </c>
      <c r="Y323" s="568">
        <f>IFERROR(IF(X323="",0,CEILING((X323/$H323),1)*$H323),"")</f>
        <v>170.85</v>
      </c>
      <c r="Z323" s="36">
        <f>IFERROR(IF(Y323=0,"",ROUNDUP(Y323/H323,0)*0.00651),"")</f>
        <v>0.43617</v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192</v>
      </c>
      <c r="BN323" s="64">
        <f>IFERROR(Y323*I323/H323,"0")</f>
        <v>192.95999999999998</v>
      </c>
      <c r="BO323" s="64">
        <f>IFERROR(1/J323*(X323/H323),"0")</f>
        <v>0.36630036630036633</v>
      </c>
      <c r="BP323" s="64">
        <f>IFERROR(1/J323*(Y323/H323),"0")</f>
        <v>0.36813186813186816</v>
      </c>
    </row>
    <row r="324" spans="1:68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72</v>
      </c>
      <c r="Q324" s="582"/>
      <c r="R324" s="582"/>
      <c r="S324" s="582"/>
      <c r="T324" s="582"/>
      <c r="U324" s="582"/>
      <c r="V324" s="583"/>
      <c r="W324" s="37" t="s">
        <v>73</v>
      </c>
      <c r="X324" s="569">
        <f>IFERROR(X320/H320,"0")+IFERROR(X321/H321,"0")+IFERROR(X322/H322,"0")+IFERROR(X323/H323,"0")</f>
        <v>80</v>
      </c>
      <c r="Y324" s="569">
        <f>IFERROR(Y320/H320,"0")+IFERROR(Y321/H321,"0")+IFERROR(Y322/H322,"0")+IFERROR(Y323/H323,"0")</f>
        <v>81</v>
      </c>
      <c r="Z324" s="569">
        <f>IFERROR(IF(Z320="",0,Z320),"0")+IFERROR(IF(Z321="",0,Z321),"0")+IFERROR(IF(Z322="",0,Z322),"0")+IFERROR(IF(Z323="",0,Z323),"0")</f>
        <v>0.52730999999999995</v>
      </c>
      <c r="AA324" s="570"/>
      <c r="AB324" s="570"/>
      <c r="AC324" s="570"/>
    </row>
    <row r="325" spans="1:68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72</v>
      </c>
      <c r="Q325" s="582"/>
      <c r="R325" s="582"/>
      <c r="S325" s="582"/>
      <c r="T325" s="582"/>
      <c r="U325" s="582"/>
      <c r="V325" s="583"/>
      <c r="W325" s="37" t="s">
        <v>70</v>
      </c>
      <c r="X325" s="569">
        <f>IFERROR(SUM(X320:X323),"0")</f>
        <v>204</v>
      </c>
      <c r="Y325" s="569">
        <f>IFERROR(SUM(Y320:Y323),"0")</f>
        <v>206.54999999999998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526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527</v>
      </c>
      <c r="B327" s="54" t="s">
        <v>528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531</v>
      </c>
      <c r="B328" s="54" t="s">
        <v>532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533</v>
      </c>
      <c r="B329" s="54" t="s">
        <v>534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72</v>
      </c>
      <c r="Q330" s="582"/>
      <c r="R330" s="582"/>
      <c r="S330" s="582"/>
      <c r="T330" s="582"/>
      <c r="U330" s="582"/>
      <c r="V330" s="583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72</v>
      </c>
      <c r="Q331" s="582"/>
      <c r="R331" s="582"/>
      <c r="S331" s="582"/>
      <c r="T331" s="582"/>
      <c r="U331" s="582"/>
      <c r="V331" s="583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535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74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536</v>
      </c>
      <c r="B334" s="54" t="s">
        <v>537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70</v>
      </c>
      <c r="X335" s="567">
        <v>525</v>
      </c>
      <c r="Y335" s="568">
        <f>IFERROR(IF(X335="",0,CEILING((X335/$H335),1)*$H335),"")</f>
        <v>525</v>
      </c>
      <c r="Z335" s="36">
        <f>IFERROR(IF(Y335=0,"",ROUNDUP(Y335/H335,0)*0.00651),"")</f>
        <v>1.6274999999999999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588</v>
      </c>
      <c r="BN335" s="64">
        <f>IFERROR(Y335*I335/H335,"0")</f>
        <v>588</v>
      </c>
      <c r="BO335" s="64">
        <f>IFERROR(1/J335*(X335/H335),"0")</f>
        <v>1.3736263736263736</v>
      </c>
      <c r="BP335" s="64">
        <f>IFERROR(1/J335*(Y335/H335),"0")</f>
        <v>1.3736263736263736</v>
      </c>
    </row>
    <row r="336" spans="1:68" ht="27" hidden="1" customHeight="1" x14ac:dyDescent="0.25">
      <c r="A336" s="54" t="s">
        <v>542</v>
      </c>
      <c r="B336" s="54" t="s">
        <v>543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70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72</v>
      </c>
      <c r="Q337" s="582"/>
      <c r="R337" s="582"/>
      <c r="S337" s="582"/>
      <c r="T337" s="582"/>
      <c r="U337" s="582"/>
      <c r="V337" s="583"/>
      <c r="W337" s="37" t="s">
        <v>73</v>
      </c>
      <c r="X337" s="569">
        <f>IFERROR(X334/H334,"0")+IFERROR(X335/H335,"0")+IFERROR(X336/H336,"0")</f>
        <v>250</v>
      </c>
      <c r="Y337" s="569">
        <f>IFERROR(Y334/H334,"0")+IFERROR(Y335/H335,"0")+IFERROR(Y336/H336,"0")</f>
        <v>250</v>
      </c>
      <c r="Z337" s="569">
        <f>IFERROR(IF(Z334="",0,Z334),"0")+IFERROR(IF(Z335="",0,Z335),"0")+IFERROR(IF(Z336="",0,Z336),"0")</f>
        <v>1.6274999999999999</v>
      </c>
      <c r="AA337" s="570"/>
      <c r="AB337" s="570"/>
      <c r="AC337" s="570"/>
    </row>
    <row r="338" spans="1:68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72</v>
      </c>
      <c r="Q338" s="582"/>
      <c r="R338" s="582"/>
      <c r="S338" s="582"/>
      <c r="T338" s="582"/>
      <c r="U338" s="582"/>
      <c r="V338" s="583"/>
      <c r="W338" s="37" t="s">
        <v>70</v>
      </c>
      <c r="X338" s="569">
        <f>IFERROR(SUM(X334:X336),"0")</f>
        <v>525</v>
      </c>
      <c r="Y338" s="569">
        <f>IFERROR(SUM(Y334:Y336),"0")</f>
        <v>525</v>
      </c>
      <c r="Z338" s="37"/>
      <c r="AA338" s="570"/>
      <c r="AB338" s="570"/>
      <c r="AC338" s="570"/>
    </row>
    <row r="339" spans="1:68" ht="27.75" hidden="1" customHeight="1" x14ac:dyDescent="0.2">
      <c r="A339" s="638" t="s">
        <v>545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546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103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114</v>
      </c>
      <c r="M342" s="33" t="s">
        <v>68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70</v>
      </c>
      <c r="X342" s="567">
        <v>1600</v>
      </c>
      <c r="Y342" s="568">
        <f t="shared" ref="Y342:Y348" si="58">IFERROR(IF(X342="",0,CEILING((X342/$H342),1)*$H342),"")</f>
        <v>1605</v>
      </c>
      <c r="Z342" s="36">
        <f>IFERROR(IF(Y342=0,"",ROUNDUP(Y342/H342,0)*0.02175),"")</f>
        <v>2.3272499999999998</v>
      </c>
      <c r="AA342" s="56"/>
      <c r="AB342" s="57"/>
      <c r="AC342" s="393" t="s">
        <v>549</v>
      </c>
      <c r="AG342" s="64"/>
      <c r="AJ342" s="68" t="s">
        <v>115</v>
      </c>
      <c r="AK342" s="68">
        <v>720</v>
      </c>
      <c r="BB342" s="394" t="s">
        <v>1</v>
      </c>
      <c r="BM342" s="64">
        <f t="shared" ref="BM342:BM348" si="59">IFERROR(X342*I342/H342,"0")</f>
        <v>1651.2</v>
      </c>
      <c r="BN342" s="64">
        <f t="shared" ref="BN342:BN348" si="60">IFERROR(Y342*I342/H342,"0")</f>
        <v>1656.3600000000001</v>
      </c>
      <c r="BO342" s="64">
        <f t="shared" ref="BO342:BO348" si="61">IFERROR(1/J342*(X342/H342),"0")</f>
        <v>2.2222222222222223</v>
      </c>
      <c r="BP342" s="64">
        <f t="shared" ref="BP342:BP348" si="62">IFERROR(1/J342*(Y342/H342),"0")</f>
        <v>2.2291666666666665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114</v>
      </c>
      <c r="M343" s="33" t="s">
        <v>68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70</v>
      </c>
      <c r="X343" s="567">
        <v>1000</v>
      </c>
      <c r="Y343" s="568">
        <f t="shared" si="58"/>
        <v>1005</v>
      </c>
      <c r="Z343" s="36">
        <f>IFERROR(IF(Y343=0,"",ROUNDUP(Y343/H343,0)*0.02175),"")</f>
        <v>1.4572499999999999</v>
      </c>
      <c r="AA343" s="56"/>
      <c r="AB343" s="57"/>
      <c r="AC343" s="395" t="s">
        <v>552</v>
      </c>
      <c r="AG343" s="64"/>
      <c r="AJ343" s="68" t="s">
        <v>115</v>
      </c>
      <c r="AK343" s="68">
        <v>720</v>
      </c>
      <c r="BB343" s="396" t="s">
        <v>1</v>
      </c>
      <c r="BM343" s="64">
        <f t="shared" si="59"/>
        <v>1032</v>
      </c>
      <c r="BN343" s="64">
        <f t="shared" si="60"/>
        <v>1037.1600000000001</v>
      </c>
      <c r="BO343" s="64">
        <f t="shared" si="61"/>
        <v>1.3888888888888888</v>
      </c>
      <c r="BP343" s="64">
        <f t="shared" si="62"/>
        <v>1.3958333333333333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70</v>
      </c>
      <c r="X344" s="567">
        <v>200</v>
      </c>
      <c r="Y344" s="568">
        <f t="shared" si="58"/>
        <v>210</v>
      </c>
      <c r="Z344" s="36">
        <f>IFERROR(IF(Y344=0,"",ROUNDUP(Y344/H344,0)*0.02175),"")</f>
        <v>0.30449999999999999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206.4</v>
      </c>
      <c r="BN344" s="64">
        <f t="shared" si="60"/>
        <v>216.72</v>
      </c>
      <c r="BO344" s="64">
        <f t="shared" si="61"/>
        <v>0.27777777777777779</v>
      </c>
      <c r="BP344" s="64">
        <f t="shared" si="62"/>
        <v>0.29166666666666663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114</v>
      </c>
      <c r="M345" s="33" t="s">
        <v>68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70</v>
      </c>
      <c r="X345" s="567">
        <v>1700</v>
      </c>
      <c r="Y345" s="568">
        <f t="shared" si="58"/>
        <v>1710</v>
      </c>
      <c r="Z345" s="36">
        <f>IFERROR(IF(Y345=0,"",ROUNDUP(Y345/H345,0)*0.02175),"")</f>
        <v>2.4794999999999998</v>
      </c>
      <c r="AA345" s="56"/>
      <c r="AB345" s="57"/>
      <c r="AC345" s="399" t="s">
        <v>558</v>
      </c>
      <c r="AG345" s="64"/>
      <c r="AJ345" s="68" t="s">
        <v>115</v>
      </c>
      <c r="AK345" s="68">
        <v>720</v>
      </c>
      <c r="BB345" s="400" t="s">
        <v>1</v>
      </c>
      <c r="BM345" s="64">
        <f t="shared" si="59"/>
        <v>1754.4</v>
      </c>
      <c r="BN345" s="64">
        <f t="shared" si="60"/>
        <v>1764.72</v>
      </c>
      <c r="BO345" s="64">
        <f t="shared" si="61"/>
        <v>2.3611111111111107</v>
      </c>
      <c r="BP345" s="64">
        <f t="shared" si="62"/>
        <v>2.375</v>
      </c>
    </row>
    <row r="346" spans="1:68" ht="27" hidden="1" customHeight="1" x14ac:dyDescent="0.25">
      <c r="A346" s="54" t="s">
        <v>559</v>
      </c>
      <c r="B346" s="54" t="s">
        <v>560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562</v>
      </c>
      <c r="B347" s="54" t="s">
        <v>563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40</v>
      </c>
      <c r="Y348" s="568">
        <f t="shared" si="58"/>
        <v>40</v>
      </c>
      <c r="Z348" s="36">
        <f>IFERROR(IF(Y348=0,"",ROUNDUP(Y348/H348,0)*0.00902),"")</f>
        <v>7.2160000000000002E-2</v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41.68</v>
      </c>
      <c r="BN348" s="64">
        <f t="shared" si="60"/>
        <v>41.68</v>
      </c>
      <c r="BO348" s="64">
        <f t="shared" si="61"/>
        <v>6.0606060606060608E-2</v>
      </c>
      <c r="BP348" s="64">
        <f t="shared" si="62"/>
        <v>6.0606060606060608E-2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72</v>
      </c>
      <c r="Q349" s="582"/>
      <c r="R349" s="582"/>
      <c r="S349" s="582"/>
      <c r="T349" s="582"/>
      <c r="U349" s="582"/>
      <c r="V349" s="583"/>
      <c r="W349" s="37" t="s">
        <v>73</v>
      </c>
      <c r="X349" s="569">
        <f>IFERROR(X342/H342,"0")+IFERROR(X343/H343,"0")+IFERROR(X344/H344,"0")+IFERROR(X345/H345,"0")+IFERROR(X346/H346,"0")+IFERROR(X347/H347,"0")+IFERROR(X348/H348,"0")</f>
        <v>308</v>
      </c>
      <c r="Y349" s="569">
        <f>IFERROR(Y342/H342,"0")+IFERROR(Y343/H343,"0")+IFERROR(Y344/H344,"0")+IFERROR(Y345/H345,"0")+IFERROR(Y346/H346,"0")+IFERROR(Y347/H347,"0")+IFERROR(Y348/H348,"0")</f>
        <v>310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6.6406599999999996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72</v>
      </c>
      <c r="Q350" s="582"/>
      <c r="R350" s="582"/>
      <c r="S350" s="582"/>
      <c r="T350" s="582"/>
      <c r="U350" s="582"/>
      <c r="V350" s="583"/>
      <c r="W350" s="37" t="s">
        <v>70</v>
      </c>
      <c r="X350" s="569">
        <f>IFERROR(SUM(X342:X348),"0")</f>
        <v>4540</v>
      </c>
      <c r="Y350" s="569">
        <f>IFERROR(SUM(Y342:Y348),"0")</f>
        <v>4570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137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114</v>
      </c>
      <c r="M352" s="33" t="s">
        <v>107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1000</v>
      </c>
      <c r="Y352" s="568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7" t="s">
        <v>568</v>
      </c>
      <c r="AG352" s="64"/>
      <c r="AJ352" s="68" t="s">
        <v>115</v>
      </c>
      <c r="AK352" s="68">
        <v>720</v>
      </c>
      <c r="BB352" s="408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70</v>
      </c>
      <c r="X353" s="567">
        <v>12</v>
      </c>
      <c r="Y353" s="568">
        <f>IFERROR(IF(X353="",0,CEILING((X353/$H353),1)*$H353),"")</f>
        <v>12</v>
      </c>
      <c r="Z353" s="36">
        <f>IFERROR(IF(Y353=0,"",ROUNDUP(Y353/H353,0)*0.00902),"")</f>
        <v>2.7060000000000001E-2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12.629999999999999</v>
      </c>
      <c r="BN353" s="64">
        <f>IFERROR(Y353*I353/H353,"0")</f>
        <v>12.629999999999999</v>
      </c>
      <c r="BO353" s="64">
        <f>IFERROR(1/J353*(X353/H353),"0")</f>
        <v>2.2727272727272728E-2</v>
      </c>
      <c r="BP353" s="64">
        <f>IFERROR(1/J353*(Y353/H353),"0")</f>
        <v>2.2727272727272728E-2</v>
      </c>
    </row>
    <row r="354" spans="1:68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72</v>
      </c>
      <c r="Q354" s="582"/>
      <c r="R354" s="582"/>
      <c r="S354" s="582"/>
      <c r="T354" s="582"/>
      <c r="U354" s="582"/>
      <c r="V354" s="583"/>
      <c r="W354" s="37" t="s">
        <v>73</v>
      </c>
      <c r="X354" s="569">
        <f>IFERROR(X352/H352,"0")+IFERROR(X353/H353,"0")</f>
        <v>69.666666666666671</v>
      </c>
      <c r="Y354" s="569">
        <f>IFERROR(Y352/H352,"0")+IFERROR(Y353/H353,"0")</f>
        <v>70</v>
      </c>
      <c r="Z354" s="569">
        <f>IFERROR(IF(Z352="",0,Z352),"0")+IFERROR(IF(Z353="",0,Z353),"0")</f>
        <v>1.48431</v>
      </c>
      <c r="AA354" s="570"/>
      <c r="AB354" s="570"/>
      <c r="AC354" s="570"/>
    </row>
    <row r="355" spans="1:68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72</v>
      </c>
      <c r="Q355" s="582"/>
      <c r="R355" s="582"/>
      <c r="S355" s="582"/>
      <c r="T355" s="582"/>
      <c r="U355" s="582"/>
      <c r="V355" s="583"/>
      <c r="W355" s="37" t="s">
        <v>70</v>
      </c>
      <c r="X355" s="569">
        <f>IFERROR(SUM(X352:X353),"0")</f>
        <v>1012</v>
      </c>
      <c r="Y355" s="569">
        <f>IFERROR(SUM(Y352:Y353),"0")</f>
        <v>1017</v>
      </c>
      <c r="Z355" s="37"/>
      <c r="AA355" s="570"/>
      <c r="AB355" s="570"/>
      <c r="AC355" s="570"/>
    </row>
    <row r="356" spans="1:68" ht="14.25" hidden="1" customHeight="1" x14ac:dyDescent="0.25">
      <c r="A356" s="579" t="s">
        <v>74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571</v>
      </c>
      <c r="B357" s="54" t="s">
        <v>572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70</v>
      </c>
      <c r="X358" s="567">
        <v>50</v>
      </c>
      <c r="Y358" s="568">
        <f>IFERROR(IF(X358="",0,CEILING((X358/$H358),1)*$H358),"")</f>
        <v>54</v>
      </c>
      <c r="Z358" s="36">
        <f>IFERROR(IF(Y358=0,"",ROUNDUP(Y358/H358,0)*0.01898),"")</f>
        <v>0.11388000000000001</v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52.883333333333333</v>
      </c>
      <c r="BN358" s="64">
        <f>IFERROR(Y358*I358/H358,"0")</f>
        <v>57.113999999999997</v>
      </c>
      <c r="BO358" s="64">
        <f>IFERROR(1/J358*(X358/H358),"0")</f>
        <v>8.6805555555555552E-2</v>
      </c>
      <c r="BP358" s="64">
        <f>IFERROR(1/J358*(Y358/H358),"0")</f>
        <v>9.375E-2</v>
      </c>
    </row>
    <row r="359" spans="1:68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72</v>
      </c>
      <c r="Q359" s="582"/>
      <c r="R359" s="582"/>
      <c r="S359" s="582"/>
      <c r="T359" s="582"/>
      <c r="U359" s="582"/>
      <c r="V359" s="583"/>
      <c r="W359" s="37" t="s">
        <v>73</v>
      </c>
      <c r="X359" s="569">
        <f>IFERROR(X357/H357,"0")+IFERROR(X358/H358,"0")</f>
        <v>5.5555555555555554</v>
      </c>
      <c r="Y359" s="569">
        <f>IFERROR(Y357/H357,"0")+IFERROR(Y358/H358,"0")</f>
        <v>6</v>
      </c>
      <c r="Z359" s="569">
        <f>IFERROR(IF(Z357="",0,Z357),"0")+IFERROR(IF(Z358="",0,Z358),"0")</f>
        <v>0.11388000000000001</v>
      </c>
      <c r="AA359" s="570"/>
      <c r="AB359" s="570"/>
      <c r="AC359" s="570"/>
    </row>
    <row r="360" spans="1:68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72</v>
      </c>
      <c r="Q360" s="582"/>
      <c r="R360" s="582"/>
      <c r="S360" s="582"/>
      <c r="T360" s="582"/>
      <c r="U360" s="582"/>
      <c r="V360" s="583"/>
      <c r="W360" s="37" t="s">
        <v>70</v>
      </c>
      <c r="X360" s="569">
        <f>IFERROR(SUM(X357:X358),"0")</f>
        <v>50</v>
      </c>
      <c r="Y360" s="569">
        <f>IFERROR(SUM(Y357:Y358),"0")</f>
        <v>54</v>
      </c>
      <c r="Z360" s="37"/>
      <c r="AA360" s="570"/>
      <c r="AB360" s="570"/>
      <c r="AC360" s="570"/>
    </row>
    <row r="361" spans="1:68" ht="14.25" hidden="1" customHeight="1" x14ac:dyDescent="0.25">
      <c r="A361" s="579" t="s">
        <v>172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80</v>
      </c>
      <c r="Y362" s="568">
        <f>IFERROR(IF(X362="",0,CEILING((X362/$H362),1)*$H362),"")</f>
        <v>81</v>
      </c>
      <c r="Z362" s="36">
        <f>IFERROR(IF(Y362=0,"",ROUNDUP(Y362/H362,0)*0.01898),"")</f>
        <v>0.17082</v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84.61333333333333</v>
      </c>
      <c r="BN362" s="64">
        <f>IFERROR(Y362*I362/H362,"0")</f>
        <v>85.670999999999992</v>
      </c>
      <c r="BO362" s="64">
        <f>IFERROR(1/J362*(X362/H362),"0")</f>
        <v>0.1388888888888889</v>
      </c>
      <c r="BP362" s="64">
        <f>IFERROR(1/J362*(Y362/H362),"0")</f>
        <v>0.140625</v>
      </c>
    </row>
    <row r="363" spans="1:68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72</v>
      </c>
      <c r="Q363" s="582"/>
      <c r="R363" s="582"/>
      <c r="S363" s="582"/>
      <c r="T363" s="582"/>
      <c r="U363" s="582"/>
      <c r="V363" s="583"/>
      <c r="W363" s="37" t="s">
        <v>73</v>
      </c>
      <c r="X363" s="569">
        <f>IFERROR(X362/H362,"0")</f>
        <v>8.8888888888888893</v>
      </c>
      <c r="Y363" s="569">
        <f>IFERROR(Y362/H362,"0")</f>
        <v>9</v>
      </c>
      <c r="Z363" s="569">
        <f>IFERROR(IF(Z362="",0,Z362),"0")</f>
        <v>0.17082</v>
      </c>
      <c r="AA363" s="570"/>
      <c r="AB363" s="570"/>
      <c r="AC363" s="570"/>
    </row>
    <row r="364" spans="1:68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72</v>
      </c>
      <c r="Q364" s="582"/>
      <c r="R364" s="582"/>
      <c r="S364" s="582"/>
      <c r="T364" s="582"/>
      <c r="U364" s="582"/>
      <c r="V364" s="583"/>
      <c r="W364" s="37" t="s">
        <v>70</v>
      </c>
      <c r="X364" s="569">
        <f>IFERROR(SUM(X362:X362),"0")</f>
        <v>80</v>
      </c>
      <c r="Y364" s="569">
        <f>IFERROR(SUM(Y362:Y362),"0")</f>
        <v>81</v>
      </c>
      <c r="Z364" s="37"/>
      <c r="AA364" s="570"/>
      <c r="AB364" s="570"/>
      <c r="AC364" s="570"/>
    </row>
    <row r="365" spans="1:68" ht="16.5" hidden="1" customHeight="1" x14ac:dyDescent="0.25">
      <c r="A365" s="587" t="s">
        <v>580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103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581</v>
      </c>
      <c r="B367" s="54" t="s">
        <v>582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584</v>
      </c>
      <c r="B368" s="54" t="s">
        <v>585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70</v>
      </c>
      <c r="X369" s="567">
        <v>80</v>
      </c>
      <c r="Y369" s="568">
        <f>IFERROR(IF(X369="",0,CEILING((X369/$H369),1)*$H369),"")</f>
        <v>84</v>
      </c>
      <c r="Z369" s="36">
        <f>IFERROR(IF(Y369=0,"",ROUNDUP(Y369/H369,0)*0.01898),"")</f>
        <v>0.13286000000000001</v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82.9</v>
      </c>
      <c r="BN369" s="64">
        <f>IFERROR(Y369*I369/H369,"0")</f>
        <v>87.045000000000002</v>
      </c>
      <c r="BO369" s="64">
        <f>IFERROR(1/J369*(X369/H369),"0")</f>
        <v>0.10416666666666667</v>
      </c>
      <c r="BP369" s="64">
        <f>IFERROR(1/J369*(Y369/H369),"0")</f>
        <v>0.109375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72</v>
      </c>
      <c r="Q371" s="582"/>
      <c r="R371" s="582"/>
      <c r="S371" s="582"/>
      <c r="T371" s="582"/>
      <c r="U371" s="582"/>
      <c r="V371" s="583"/>
      <c r="W371" s="37" t="s">
        <v>73</v>
      </c>
      <c r="X371" s="569">
        <f>IFERROR(X367/H367,"0")+IFERROR(X368/H368,"0")+IFERROR(X369/H369,"0")+IFERROR(X370/H370,"0")</f>
        <v>6.666666666666667</v>
      </c>
      <c r="Y371" s="569">
        <f>IFERROR(Y367/H367,"0")+IFERROR(Y368/H368,"0")+IFERROR(Y369/H369,"0")+IFERROR(Y370/H370,"0")</f>
        <v>7</v>
      </c>
      <c r="Z371" s="569">
        <f>IFERROR(IF(Z367="",0,Z367),"0")+IFERROR(IF(Z368="",0,Z368),"0")+IFERROR(IF(Z369="",0,Z369),"0")+IFERROR(IF(Z370="",0,Z370),"0")</f>
        <v>0.13286000000000001</v>
      </c>
      <c r="AA371" s="570"/>
      <c r="AB371" s="570"/>
      <c r="AC371" s="570"/>
    </row>
    <row r="372" spans="1:68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72</v>
      </c>
      <c r="Q372" s="582"/>
      <c r="R372" s="582"/>
      <c r="S372" s="582"/>
      <c r="T372" s="582"/>
      <c r="U372" s="582"/>
      <c r="V372" s="583"/>
      <c r="W372" s="37" t="s">
        <v>70</v>
      </c>
      <c r="X372" s="569">
        <f>IFERROR(SUM(X367:X370),"0")</f>
        <v>80</v>
      </c>
      <c r="Y372" s="569">
        <f>IFERROR(SUM(Y367:Y370),"0")</f>
        <v>84</v>
      </c>
      <c r="Z372" s="37"/>
      <c r="AA372" s="570"/>
      <c r="AB372" s="570"/>
      <c r="AC372" s="570"/>
    </row>
    <row r="373" spans="1:68" ht="14.25" hidden="1" customHeight="1" x14ac:dyDescent="0.25">
      <c r="A373" s="579" t="s">
        <v>64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591</v>
      </c>
      <c r="B374" s="54" t="s">
        <v>592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72</v>
      </c>
      <c r="Q375" s="582"/>
      <c r="R375" s="582"/>
      <c r="S375" s="582"/>
      <c r="T375" s="582"/>
      <c r="U375" s="582"/>
      <c r="V375" s="583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72</v>
      </c>
      <c r="Q376" s="582"/>
      <c r="R376" s="582"/>
      <c r="S376" s="582"/>
      <c r="T376" s="582"/>
      <c r="U376" s="582"/>
      <c r="V376" s="583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74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80</v>
      </c>
      <c r="Y378" s="568">
        <f>IFERROR(IF(X378="",0,CEILING((X378/$H378),1)*$H378),"")</f>
        <v>81</v>
      </c>
      <c r="Z378" s="36">
        <f>IFERROR(IF(Y378=0,"",ROUNDUP(Y378/H378,0)*0.01898),"")</f>
        <v>0.17082</v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84.61333333333333</v>
      </c>
      <c r="BN378" s="64">
        <f>IFERROR(Y378*I378/H378,"0")</f>
        <v>85.670999999999992</v>
      </c>
      <c r="BO378" s="64">
        <f>IFERROR(1/J378*(X378/H378),"0")</f>
        <v>0.1388888888888889</v>
      </c>
      <c r="BP378" s="64">
        <f>IFERROR(1/J378*(Y378/H378),"0")</f>
        <v>0.140625</v>
      </c>
    </row>
    <row r="379" spans="1:68" ht="27" hidden="1" customHeight="1" x14ac:dyDescent="0.25">
      <c r="A379" s="54" t="s">
        <v>597</v>
      </c>
      <c r="B379" s="54" t="s">
        <v>598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72</v>
      </c>
      <c r="Q380" s="582"/>
      <c r="R380" s="582"/>
      <c r="S380" s="582"/>
      <c r="T380" s="582"/>
      <c r="U380" s="582"/>
      <c r="V380" s="583"/>
      <c r="W380" s="37" t="s">
        <v>73</v>
      </c>
      <c r="X380" s="569">
        <f>IFERROR(X378/H378,"0")+IFERROR(X379/H379,"0")</f>
        <v>8.8888888888888893</v>
      </c>
      <c r="Y380" s="569">
        <f>IFERROR(Y378/H378,"0")+IFERROR(Y379/H379,"0")</f>
        <v>9</v>
      </c>
      <c r="Z380" s="569">
        <f>IFERROR(IF(Z378="",0,Z378),"0")+IFERROR(IF(Z379="",0,Z379),"0")</f>
        <v>0.17082</v>
      </c>
      <c r="AA380" s="570"/>
      <c r="AB380" s="570"/>
      <c r="AC380" s="570"/>
    </row>
    <row r="381" spans="1:68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72</v>
      </c>
      <c r="Q381" s="582"/>
      <c r="R381" s="582"/>
      <c r="S381" s="582"/>
      <c r="T381" s="582"/>
      <c r="U381" s="582"/>
      <c r="V381" s="583"/>
      <c r="W381" s="37" t="s">
        <v>70</v>
      </c>
      <c r="X381" s="569">
        <f>IFERROR(SUM(X378:X379),"0")</f>
        <v>80</v>
      </c>
      <c r="Y381" s="569">
        <f>IFERROR(SUM(Y378:Y379),"0")</f>
        <v>81</v>
      </c>
      <c r="Z381" s="37"/>
      <c r="AA381" s="570"/>
      <c r="AB381" s="570"/>
      <c r="AC381" s="570"/>
    </row>
    <row r="382" spans="1:68" ht="14.25" hidden="1" customHeight="1" x14ac:dyDescent="0.25">
      <c r="A382" s="579" t="s">
        <v>172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599</v>
      </c>
      <c r="B383" s="54" t="s">
        <v>600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72</v>
      </c>
      <c r="Q384" s="582"/>
      <c r="R384" s="582"/>
      <c r="S384" s="582"/>
      <c r="T384" s="582"/>
      <c r="U384" s="582"/>
      <c r="V384" s="583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72</v>
      </c>
      <c r="Q385" s="582"/>
      <c r="R385" s="582"/>
      <c r="S385" s="582"/>
      <c r="T385" s="582"/>
      <c r="U385" s="582"/>
      <c r="V385" s="583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602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603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64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604</v>
      </c>
      <c r="B389" s="54" t="s">
        <v>605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607</v>
      </c>
      <c r="B390" s="54" t="s">
        <v>608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607</v>
      </c>
      <c r="B391" s="54" t="s">
        <v>610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611</v>
      </c>
      <c r="B392" s="54" t="s">
        <v>612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70</v>
      </c>
      <c r="X392" s="567">
        <v>10</v>
      </c>
      <c r="Y392" s="568">
        <f t="shared" si="63"/>
        <v>10.8</v>
      </c>
      <c r="Z392" s="36">
        <f>IFERROR(IF(Y392=0,"",ROUNDUP(Y392/H392,0)*0.00902),"")</f>
        <v>1.804E-2</v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10.388888888888889</v>
      </c>
      <c r="BN392" s="64">
        <f t="shared" si="65"/>
        <v>11.22</v>
      </c>
      <c r="BO392" s="64">
        <f t="shared" si="66"/>
        <v>1.4029180695847361E-2</v>
      </c>
      <c r="BP392" s="64">
        <f t="shared" si="67"/>
        <v>1.5151515151515152E-2</v>
      </c>
    </row>
    <row r="393" spans="1:68" ht="27" hidden="1" customHeight="1" x14ac:dyDescent="0.25">
      <c r="A393" s="54" t="s">
        <v>614</v>
      </c>
      <c r="B393" s="54" t="s">
        <v>615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35</v>
      </c>
      <c r="Y394" s="568">
        <f t="shared" si="63"/>
        <v>35.700000000000003</v>
      </c>
      <c r="Z394" s="36">
        <f t="shared" si="68"/>
        <v>8.5339999999999999E-2</v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37.166666666666664</v>
      </c>
      <c r="BN394" s="64">
        <f t="shared" si="65"/>
        <v>37.910000000000004</v>
      </c>
      <c r="BO394" s="64">
        <f t="shared" si="66"/>
        <v>7.1225071225071226E-2</v>
      </c>
      <c r="BP394" s="64">
        <f t="shared" si="67"/>
        <v>7.2649572649572655E-2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621</v>
      </c>
      <c r="B396" s="54" t="s">
        <v>622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21</v>
      </c>
      <c r="Y397" s="568">
        <f t="shared" si="63"/>
        <v>21</v>
      </c>
      <c r="Z397" s="36">
        <f t="shared" si="68"/>
        <v>5.0200000000000002E-2</v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22.299999999999997</v>
      </c>
      <c r="BN397" s="64">
        <f t="shared" si="65"/>
        <v>22.299999999999997</v>
      </c>
      <c r="BO397" s="64">
        <f t="shared" si="66"/>
        <v>4.2735042735042736E-2</v>
      </c>
      <c r="BP397" s="64">
        <f t="shared" si="67"/>
        <v>4.2735042735042736E-2</v>
      </c>
    </row>
    <row r="398" spans="1:68" ht="37.5" hidden="1" customHeight="1" x14ac:dyDescent="0.25">
      <c r="A398" s="54" t="s">
        <v>627</v>
      </c>
      <c r="B398" s="54" t="s">
        <v>628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72</v>
      </c>
      <c r="Q399" s="582"/>
      <c r="R399" s="582"/>
      <c r="S399" s="582"/>
      <c r="T399" s="582"/>
      <c r="U399" s="582"/>
      <c r="V399" s="583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28.518518518518515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29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0.15357999999999999</v>
      </c>
      <c r="AA399" s="570"/>
      <c r="AB399" s="570"/>
      <c r="AC399" s="570"/>
    </row>
    <row r="400" spans="1:68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72</v>
      </c>
      <c r="Q400" s="582"/>
      <c r="R400" s="582"/>
      <c r="S400" s="582"/>
      <c r="T400" s="582"/>
      <c r="U400" s="582"/>
      <c r="V400" s="583"/>
      <c r="W400" s="37" t="s">
        <v>70</v>
      </c>
      <c r="X400" s="569">
        <f>IFERROR(SUM(X389:X398),"0")</f>
        <v>66</v>
      </c>
      <c r="Y400" s="569">
        <f>IFERROR(SUM(Y389:Y398),"0")</f>
        <v>67.5</v>
      </c>
      <c r="Z400" s="37"/>
      <c r="AA400" s="570"/>
      <c r="AB400" s="570"/>
      <c r="AC400" s="570"/>
    </row>
    <row r="401" spans="1:68" ht="14.25" hidden="1" customHeight="1" x14ac:dyDescent="0.25">
      <c r="A401" s="579" t="s">
        <v>74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629</v>
      </c>
      <c r="B402" s="54" t="s">
        <v>630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72</v>
      </c>
      <c r="Q404" s="582"/>
      <c r="R404" s="582"/>
      <c r="S404" s="582"/>
      <c r="T404" s="582"/>
      <c r="U404" s="582"/>
      <c r="V404" s="583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72</v>
      </c>
      <c r="Q405" s="582"/>
      <c r="R405" s="582"/>
      <c r="S405" s="582"/>
      <c r="T405" s="582"/>
      <c r="U405" s="582"/>
      <c r="V405" s="583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635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137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636</v>
      </c>
      <c r="B408" s="54" t="s">
        <v>637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639</v>
      </c>
      <c r="B409" s="54" t="s">
        <v>640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72</v>
      </c>
      <c r="Q410" s="582"/>
      <c r="R410" s="582"/>
      <c r="S410" s="582"/>
      <c r="T410" s="582"/>
      <c r="U410" s="582"/>
      <c r="V410" s="583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72</v>
      </c>
      <c r="Q411" s="582"/>
      <c r="R411" s="582"/>
      <c r="S411" s="582"/>
      <c r="T411" s="582"/>
      <c r="U411" s="582"/>
      <c r="V411" s="583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64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hidden="1" customHeight="1" x14ac:dyDescent="0.25">
      <c r="A413" s="54" t="s">
        <v>642</v>
      </c>
      <c r="B413" s="54" t="s">
        <v>643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645</v>
      </c>
      <c r="B414" s="54" t="s">
        <v>646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648</v>
      </c>
      <c r="B415" s="54" t="s">
        <v>649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651</v>
      </c>
      <c r="B416" s="54" t="s">
        <v>652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72</v>
      </c>
      <c r="Q417" s="582"/>
      <c r="R417" s="582"/>
      <c r="S417" s="582"/>
      <c r="T417" s="582"/>
      <c r="U417" s="582"/>
      <c r="V417" s="583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72</v>
      </c>
      <c r="Q418" s="582"/>
      <c r="R418" s="582"/>
      <c r="S418" s="582"/>
      <c r="T418" s="582"/>
      <c r="U418" s="582"/>
      <c r="V418" s="583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7" t="s">
        <v>653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64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70</v>
      </c>
      <c r="X421" s="567">
        <v>60</v>
      </c>
      <c r="Y421" s="568">
        <f>IFERROR(IF(X421="",0,CEILING((X421/$H421),1)*$H421),"")</f>
        <v>60</v>
      </c>
      <c r="Z421" s="36">
        <f>IFERROR(IF(Y421=0,"",ROUNDUP(Y421/H421,0)*0.00651),"")</f>
        <v>0.32550000000000001</v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105</v>
      </c>
      <c r="BN421" s="64">
        <f>IFERROR(Y421*I421/H421,"0")</f>
        <v>105</v>
      </c>
      <c r="BO421" s="64">
        <f>IFERROR(1/J421*(X421/H421),"0")</f>
        <v>0.27472527472527475</v>
      </c>
      <c r="BP421" s="64">
        <f>IFERROR(1/J421*(Y421/H421),"0")</f>
        <v>0.27472527472527475</v>
      </c>
    </row>
    <row r="422" spans="1:68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72</v>
      </c>
      <c r="Q422" s="582"/>
      <c r="R422" s="582"/>
      <c r="S422" s="582"/>
      <c r="T422" s="582"/>
      <c r="U422" s="582"/>
      <c r="V422" s="583"/>
      <c r="W422" s="37" t="s">
        <v>73</v>
      </c>
      <c r="X422" s="569">
        <f>IFERROR(X421/H421,"0")</f>
        <v>50</v>
      </c>
      <c r="Y422" s="569">
        <f>IFERROR(Y421/H421,"0")</f>
        <v>50</v>
      </c>
      <c r="Z422" s="569">
        <f>IFERROR(IF(Z421="",0,Z421),"0")</f>
        <v>0.32550000000000001</v>
      </c>
      <c r="AA422" s="570"/>
      <c r="AB422" s="570"/>
      <c r="AC422" s="570"/>
    </row>
    <row r="423" spans="1:68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72</v>
      </c>
      <c r="Q423" s="582"/>
      <c r="R423" s="582"/>
      <c r="S423" s="582"/>
      <c r="T423" s="582"/>
      <c r="U423" s="582"/>
      <c r="V423" s="583"/>
      <c r="W423" s="37" t="s">
        <v>70</v>
      </c>
      <c r="X423" s="569">
        <f>IFERROR(SUM(X421:X421),"0")</f>
        <v>60</v>
      </c>
      <c r="Y423" s="569">
        <f>IFERROR(SUM(Y421:Y421),"0")</f>
        <v>60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657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64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658</v>
      </c>
      <c r="B426" s="54" t="s">
        <v>659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72</v>
      </c>
      <c r="Q427" s="582"/>
      <c r="R427" s="582"/>
      <c r="S427" s="582"/>
      <c r="T427" s="582"/>
      <c r="U427" s="582"/>
      <c r="V427" s="583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72</v>
      </c>
      <c r="Q428" s="582"/>
      <c r="R428" s="582"/>
      <c r="S428" s="582"/>
      <c r="T428" s="582"/>
      <c r="U428" s="582"/>
      <c r="V428" s="583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661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661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103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70</v>
      </c>
      <c r="X432" s="567">
        <v>80</v>
      </c>
      <c r="Y432" s="568">
        <f t="shared" ref="Y432:Y446" si="69">IFERROR(IF(X432="",0,CEILING((X432/$H432),1)*$H432),"")</f>
        <v>84.48</v>
      </c>
      <c r="Z432" s="36">
        <f t="shared" ref="Z432:Z438" si="70">IFERROR(IF(Y432=0,"",ROUNDUP(Y432/H432,0)*0.01196),"")</f>
        <v>0.19136</v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85.454545454545453</v>
      </c>
      <c r="BN432" s="64">
        <f t="shared" ref="BN432:BN446" si="72">IFERROR(Y432*I432/H432,"0")</f>
        <v>90.24</v>
      </c>
      <c r="BO432" s="64">
        <f t="shared" ref="BO432:BO446" si="73">IFERROR(1/J432*(X432/H432),"0")</f>
        <v>0.14568764568764569</v>
      </c>
      <c r="BP432" s="64">
        <f t="shared" ref="BP432:BP446" si="74">IFERROR(1/J432*(Y432/H432),"0")</f>
        <v>0.15384615384615385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70</v>
      </c>
      <c r="X434" s="567">
        <v>50</v>
      </c>
      <c r="Y434" s="568">
        <f t="shared" si="69"/>
        <v>52.800000000000004</v>
      </c>
      <c r="Z434" s="36">
        <f t="shared" si="70"/>
        <v>0.1196</v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53.409090909090907</v>
      </c>
      <c r="BN434" s="64">
        <f t="shared" si="72"/>
        <v>56.400000000000006</v>
      </c>
      <c r="BO434" s="64">
        <f t="shared" si="73"/>
        <v>9.1054778554778545E-2</v>
      </c>
      <c r="BP434" s="64">
        <f t="shared" si="74"/>
        <v>9.6153846153846159E-2</v>
      </c>
    </row>
    <row r="435" spans="1:68" ht="27" hidden="1" customHeight="1" x14ac:dyDescent="0.25">
      <c r="A435" s="54" t="s">
        <v>671</v>
      </c>
      <c r="B435" s="54" t="s">
        <v>672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">
        <v>673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675</v>
      </c>
      <c r="B436" s="54" t="s">
        <v>676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150</v>
      </c>
      <c r="Y437" s="568">
        <f t="shared" si="69"/>
        <v>153.12</v>
      </c>
      <c r="Z437" s="36">
        <f t="shared" si="70"/>
        <v>0.34683999999999998</v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160.22727272727272</v>
      </c>
      <c r="BN437" s="64">
        <f t="shared" si="72"/>
        <v>163.56</v>
      </c>
      <c r="BO437" s="64">
        <f t="shared" si="73"/>
        <v>0.27316433566433568</v>
      </c>
      <c r="BP437" s="64">
        <f t="shared" si="74"/>
        <v>0.27884615384615385</v>
      </c>
    </row>
    <row r="438" spans="1:68" ht="16.5" hidden="1" customHeight="1" x14ac:dyDescent="0.25">
      <c r="A438" s="54" t="s">
        <v>681</v>
      </c>
      <c r="B438" s="54" t="s">
        <v>682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684</v>
      </c>
      <c r="B439" s="54" t="s">
        <v>685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90</v>
      </c>
      <c r="Y440" s="568">
        <f t="shared" si="69"/>
        <v>90</v>
      </c>
      <c r="Z440" s="36">
        <f>IFERROR(IF(Y440=0,"",ROUNDUP(Y440/H440,0)*0.00902),"")</f>
        <v>0.22550000000000001</v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95.249999999999986</v>
      </c>
      <c r="BN440" s="64">
        <f t="shared" si="72"/>
        <v>95.249999999999986</v>
      </c>
      <c r="BO440" s="64">
        <f t="shared" si="73"/>
        <v>0.18939393939393939</v>
      </c>
      <c r="BP440" s="64">
        <f t="shared" si="74"/>
        <v>0.18939393939393939</v>
      </c>
    </row>
    <row r="441" spans="1:68" ht="27" hidden="1" customHeight="1" x14ac:dyDescent="0.25">
      <c r="A441" s="54" t="s">
        <v>686</v>
      </c>
      <c r="B441" s="54" t="s">
        <v>688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689</v>
      </c>
      <c r="B442" s="54" t="s">
        <v>690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7" t="s">
        <v>691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694</v>
      </c>
      <c r="B444" s="54" t="s">
        <v>695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108</v>
      </c>
      <c r="Y445" s="568">
        <f t="shared" si="69"/>
        <v>108</v>
      </c>
      <c r="Z445" s="36">
        <f>IFERROR(IF(Y445=0,"",ROUNDUP(Y445/H445,0)*0.00902),"")</f>
        <v>0.27060000000000001</v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114.3</v>
      </c>
      <c r="BN445" s="64">
        <f t="shared" si="72"/>
        <v>114.3</v>
      </c>
      <c r="BO445" s="64">
        <f t="shared" si="73"/>
        <v>0.22727272727272729</v>
      </c>
      <c r="BP445" s="64">
        <f t="shared" si="74"/>
        <v>0.22727272727272729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72</v>
      </c>
      <c r="Q447" s="582"/>
      <c r="R447" s="582"/>
      <c r="S447" s="582"/>
      <c r="T447" s="582"/>
      <c r="U447" s="582"/>
      <c r="V447" s="583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108.03030303030303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110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1.1538999999999999</v>
      </c>
      <c r="AA447" s="570"/>
      <c r="AB447" s="570"/>
      <c r="AC447" s="570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72</v>
      </c>
      <c r="Q448" s="582"/>
      <c r="R448" s="582"/>
      <c r="S448" s="582"/>
      <c r="T448" s="582"/>
      <c r="U448" s="582"/>
      <c r="V448" s="583"/>
      <c r="W448" s="37" t="s">
        <v>70</v>
      </c>
      <c r="X448" s="569">
        <f>IFERROR(SUM(X432:X446),"0")</f>
        <v>478</v>
      </c>
      <c r="Y448" s="569">
        <f>IFERROR(SUM(Y432:Y446),"0")</f>
        <v>488.4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137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70</v>
      </c>
      <c r="X450" s="567">
        <v>80</v>
      </c>
      <c r="Y450" s="568">
        <f>IFERROR(IF(X450="",0,CEILING((X450/$H450),1)*$H450),"")</f>
        <v>84.48</v>
      </c>
      <c r="Z450" s="36">
        <f>IFERROR(IF(Y450=0,"",ROUNDUP(Y450/H450,0)*0.01196),"")</f>
        <v>0.19136</v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85.454545454545453</v>
      </c>
      <c r="BN450" s="64">
        <f>IFERROR(Y450*I450/H450,"0")</f>
        <v>90.24</v>
      </c>
      <c r="BO450" s="64">
        <f>IFERROR(1/J450*(X450/H450),"0")</f>
        <v>0.14568764568764569</v>
      </c>
      <c r="BP450" s="64">
        <f>IFERROR(1/J450*(Y450/H450),"0")</f>
        <v>0.15384615384615385</v>
      </c>
    </row>
    <row r="451" spans="1:68" ht="16.5" hidden="1" customHeight="1" x14ac:dyDescent="0.25">
      <c r="A451" s="54" t="s">
        <v>702</v>
      </c>
      <c r="B451" s="54" t="s">
        <v>703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704</v>
      </c>
      <c r="B452" s="54" t="s">
        <v>705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72</v>
      </c>
      <c r="Q453" s="582"/>
      <c r="R453" s="582"/>
      <c r="S453" s="582"/>
      <c r="T453" s="582"/>
      <c r="U453" s="582"/>
      <c r="V453" s="583"/>
      <c r="W453" s="37" t="s">
        <v>73</v>
      </c>
      <c r="X453" s="569">
        <f>IFERROR(X450/H450,"0")+IFERROR(X451/H451,"0")+IFERROR(X452/H452,"0")</f>
        <v>15.15151515151515</v>
      </c>
      <c r="Y453" s="569">
        <f>IFERROR(Y450/H450,"0")+IFERROR(Y451/H451,"0")+IFERROR(Y452/H452,"0")</f>
        <v>16</v>
      </c>
      <c r="Z453" s="569">
        <f>IFERROR(IF(Z450="",0,Z450),"0")+IFERROR(IF(Z451="",0,Z451),"0")+IFERROR(IF(Z452="",0,Z452),"0")</f>
        <v>0.19136</v>
      </c>
      <c r="AA453" s="570"/>
      <c r="AB453" s="570"/>
      <c r="AC453" s="570"/>
    </row>
    <row r="454" spans="1:68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72</v>
      </c>
      <c r="Q454" s="582"/>
      <c r="R454" s="582"/>
      <c r="S454" s="582"/>
      <c r="T454" s="582"/>
      <c r="U454" s="582"/>
      <c r="V454" s="583"/>
      <c r="W454" s="37" t="s">
        <v>70</v>
      </c>
      <c r="X454" s="569">
        <f>IFERROR(SUM(X450:X452),"0")</f>
        <v>80</v>
      </c>
      <c r="Y454" s="569">
        <f>IFERROR(SUM(Y450:Y452),"0")</f>
        <v>84.48</v>
      </c>
      <c r="Z454" s="37"/>
      <c r="AA454" s="570"/>
      <c r="AB454" s="570"/>
      <c r="AC454" s="570"/>
    </row>
    <row r="455" spans="1:68" ht="14.25" hidden="1" customHeight="1" x14ac:dyDescent="0.25">
      <c r="A455" s="579" t="s">
        <v>64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7">
        <v>40</v>
      </c>
      <c r="Y456" s="568">
        <f t="shared" ref="Y456:Y462" si="75">IFERROR(IF(X456="",0,CEILING((X456/$H456),1)*$H456),"")</f>
        <v>42.24</v>
      </c>
      <c r="Z456" s="36">
        <f>IFERROR(IF(Y456=0,"",ROUNDUP(Y456/H456,0)*0.01196),"")</f>
        <v>9.5680000000000001E-2</v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42.727272727272727</v>
      </c>
      <c r="BN456" s="64">
        <f t="shared" ref="BN456:BN462" si="77">IFERROR(Y456*I456/H456,"0")</f>
        <v>45.12</v>
      </c>
      <c r="BO456" s="64">
        <f t="shared" ref="BO456:BO462" si="78">IFERROR(1/J456*(X456/H456),"0")</f>
        <v>7.2843822843822847E-2</v>
      </c>
      <c r="BP456" s="64">
        <f t="shared" ref="BP456:BP462" si="79">IFERROR(1/J456*(Y456/H456),"0")</f>
        <v>7.6923076923076927E-2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70</v>
      </c>
      <c r="X457" s="567">
        <v>30</v>
      </c>
      <c r="Y457" s="568">
        <f t="shared" si="75"/>
        <v>31.68</v>
      </c>
      <c r="Z457" s="36">
        <f>IFERROR(IF(Y457=0,"",ROUNDUP(Y457/H457,0)*0.01196),"")</f>
        <v>7.1760000000000004E-2</v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32.04545454545454</v>
      </c>
      <c r="BN457" s="64">
        <f t="shared" si="77"/>
        <v>33.839999999999996</v>
      </c>
      <c r="BO457" s="64">
        <f t="shared" si="78"/>
        <v>5.4632867132867136E-2</v>
      </c>
      <c r="BP457" s="64">
        <f t="shared" si="79"/>
        <v>5.7692307692307696E-2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70</v>
      </c>
      <c r="X458" s="567">
        <v>190</v>
      </c>
      <c r="Y458" s="568">
        <f t="shared" si="75"/>
        <v>190.08</v>
      </c>
      <c r="Z458" s="36">
        <f>IFERROR(IF(Y458=0,"",ROUNDUP(Y458/H458,0)*0.01196),"")</f>
        <v>0.43056</v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202.95454545454544</v>
      </c>
      <c r="BN458" s="64">
        <f t="shared" si="77"/>
        <v>203.04000000000002</v>
      </c>
      <c r="BO458" s="64">
        <f t="shared" si="78"/>
        <v>0.34600815850815853</v>
      </c>
      <c r="BP458" s="64">
        <f t="shared" si="79"/>
        <v>0.34615384615384615</v>
      </c>
    </row>
    <row r="459" spans="1:68" ht="27" customHeight="1" x14ac:dyDescent="0.25">
      <c r="A459" s="54" t="s">
        <v>715</v>
      </c>
      <c r="B459" s="54" t="s">
        <v>716</v>
      </c>
      <c r="C459" s="31">
        <v>4301031419</v>
      </c>
      <c r="D459" s="571">
        <v>4680115882072</v>
      </c>
      <c r="E459" s="572"/>
      <c r="F459" s="566">
        <v>0.6</v>
      </c>
      <c r="G459" s="32">
        <v>8</v>
      </c>
      <c r="H459" s="566">
        <v>4.8</v>
      </c>
      <c r="I459" s="56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30</v>
      </c>
      <c r="Y459" s="568">
        <f t="shared" si="75"/>
        <v>33.6</v>
      </c>
      <c r="Z459" s="36">
        <f>IFERROR(IF(Y459=0,"",ROUNDUP(Y459/H459,0)*0.00902),"")</f>
        <v>6.3140000000000002E-2</v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43.3125</v>
      </c>
      <c r="BN459" s="64">
        <f t="shared" si="77"/>
        <v>48.510000000000005</v>
      </c>
      <c r="BO459" s="64">
        <f t="shared" si="78"/>
        <v>4.7348484848484848E-2</v>
      </c>
      <c r="BP459" s="64">
        <f t="shared" si="79"/>
        <v>5.3030303030303039E-2</v>
      </c>
    </row>
    <row r="460" spans="1:68" ht="27" hidden="1" customHeight="1" x14ac:dyDescent="0.25">
      <c r="A460" s="54" t="s">
        <v>715</v>
      </c>
      <c r="B460" s="54" t="s">
        <v>717</v>
      </c>
      <c r="C460" s="31">
        <v>4301031351</v>
      </c>
      <c r="D460" s="571">
        <v>4680115882072</v>
      </c>
      <c r="E460" s="572"/>
      <c r="F460" s="566">
        <v>0.6</v>
      </c>
      <c r="G460" s="32">
        <v>6</v>
      </c>
      <c r="H460" s="566">
        <v>3.6</v>
      </c>
      <c r="I460" s="566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24</v>
      </c>
      <c r="Y461" s="568">
        <f t="shared" si="75"/>
        <v>24</v>
      </c>
      <c r="Z461" s="36">
        <f>IFERROR(IF(Y461=0,"",ROUNDUP(Y461/H461,0)*0.00902),"")</f>
        <v>4.5100000000000001E-2</v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33.450000000000003</v>
      </c>
      <c r="BN461" s="64">
        <f t="shared" si="77"/>
        <v>33.450000000000003</v>
      </c>
      <c r="BO461" s="64">
        <f t="shared" si="78"/>
        <v>3.787878787878788E-2</v>
      </c>
      <c r="BP461" s="64">
        <f t="shared" si="79"/>
        <v>3.787878787878788E-2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30</v>
      </c>
      <c r="Y462" s="568">
        <f t="shared" si="75"/>
        <v>33.6</v>
      </c>
      <c r="Z462" s="36">
        <f>IFERROR(IF(Y462=0,"",ROUNDUP(Y462/H462,0)*0.00902),"")</f>
        <v>6.3140000000000002E-2</v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41.812500000000007</v>
      </c>
      <c r="BN462" s="64">
        <f t="shared" si="77"/>
        <v>46.830000000000005</v>
      </c>
      <c r="BO462" s="64">
        <f t="shared" si="78"/>
        <v>4.7348484848484848E-2</v>
      </c>
      <c r="BP462" s="64">
        <f t="shared" si="79"/>
        <v>5.3030303030303039E-2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72</v>
      </c>
      <c r="Q463" s="582"/>
      <c r="R463" s="582"/>
      <c r="S463" s="582"/>
      <c r="T463" s="582"/>
      <c r="U463" s="582"/>
      <c r="V463" s="583"/>
      <c r="W463" s="37" t="s">
        <v>73</v>
      </c>
      <c r="X463" s="569">
        <f>IFERROR(X456/H456,"0")+IFERROR(X457/H457,"0")+IFERROR(X458/H458,"0")+IFERROR(X459/H459,"0")+IFERROR(X460/H460,"0")+IFERROR(X461/H461,"0")+IFERROR(X462/H462,"0")</f>
        <v>66.742424242424249</v>
      </c>
      <c r="Y463" s="569">
        <f>IFERROR(Y456/H456,"0")+IFERROR(Y457/H457,"0")+IFERROR(Y458/H458,"0")+IFERROR(Y459/H459,"0")+IFERROR(Y460/H460,"0")+IFERROR(Y461/H461,"0")+IFERROR(Y462/H462,"0")</f>
        <v>69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0.76937999999999995</v>
      </c>
      <c r="AA463" s="570"/>
      <c r="AB463" s="570"/>
      <c r="AC463" s="570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72</v>
      </c>
      <c r="Q464" s="582"/>
      <c r="R464" s="582"/>
      <c r="S464" s="582"/>
      <c r="T464" s="582"/>
      <c r="U464" s="582"/>
      <c r="V464" s="583"/>
      <c r="W464" s="37" t="s">
        <v>70</v>
      </c>
      <c r="X464" s="569">
        <f>IFERROR(SUM(X456:X462),"0")</f>
        <v>344</v>
      </c>
      <c r="Y464" s="569">
        <f>IFERROR(SUM(Y456:Y462),"0")</f>
        <v>355.20000000000005</v>
      </c>
      <c r="Z464" s="37"/>
      <c r="AA464" s="570"/>
      <c r="AB464" s="570"/>
      <c r="AC464" s="570"/>
    </row>
    <row r="465" spans="1:68" ht="14.25" hidden="1" customHeight="1" x14ac:dyDescent="0.25">
      <c r="A465" s="579" t="s">
        <v>74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722</v>
      </c>
      <c r="B466" s="54" t="s">
        <v>723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725</v>
      </c>
      <c r="B467" s="54" t="s">
        <v>726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728</v>
      </c>
      <c r="B468" s="54" t="s">
        <v>729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72</v>
      </c>
      <c r="Q469" s="582"/>
      <c r="R469" s="582"/>
      <c r="S469" s="582"/>
      <c r="T469" s="582"/>
      <c r="U469" s="582"/>
      <c r="V469" s="583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72</v>
      </c>
      <c r="Q470" s="582"/>
      <c r="R470" s="582"/>
      <c r="S470" s="582"/>
      <c r="T470" s="582"/>
      <c r="U470" s="582"/>
      <c r="V470" s="583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731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731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103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732</v>
      </c>
      <c r="B474" s="54" t="s">
        <v>733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20" t="s">
        <v>734</v>
      </c>
      <c r="Q474" s="574"/>
      <c r="R474" s="574"/>
      <c r="S474" s="574"/>
      <c r="T474" s="575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36" t="s">
        <v>738</v>
      </c>
      <c r="Q475" s="574"/>
      <c r="R475" s="574"/>
      <c r="S475" s="574"/>
      <c r="T475" s="575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61" t="s">
        <v>742</v>
      </c>
      <c r="Q476" s="574"/>
      <c r="R476" s="574"/>
      <c r="S476" s="574"/>
      <c r="T476" s="575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744</v>
      </c>
      <c r="B477" s="54" t="s">
        <v>745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64" t="s">
        <v>746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72</v>
      </c>
      <c r="Q478" s="582"/>
      <c r="R478" s="582"/>
      <c r="S478" s="582"/>
      <c r="T478" s="582"/>
      <c r="U478" s="582"/>
      <c r="V478" s="583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72</v>
      </c>
      <c r="Q479" s="582"/>
      <c r="R479" s="582"/>
      <c r="S479" s="582"/>
      <c r="T479" s="582"/>
      <c r="U479" s="582"/>
      <c r="V479" s="583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137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747</v>
      </c>
      <c r="B481" s="54" t="s">
        <v>748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707" t="s">
        <v>749</v>
      </c>
      <c r="Q481" s="574"/>
      <c r="R481" s="574"/>
      <c r="S481" s="574"/>
      <c r="T481" s="575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751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19" t="s">
        <v>752</v>
      </c>
      <c r="Q482" s="574"/>
      <c r="R482" s="574"/>
      <c r="S482" s="574"/>
      <c r="T482" s="575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788" t="s">
        <v>756</v>
      </c>
      <c r="Q483" s="574"/>
      <c r="R483" s="574"/>
      <c r="S483" s="574"/>
      <c r="T483" s="575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757</v>
      </c>
      <c r="B484" s="54" t="s">
        <v>758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95" t="s">
        <v>759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72</v>
      </c>
      <c r="Q485" s="582"/>
      <c r="R485" s="582"/>
      <c r="S485" s="582"/>
      <c r="T485" s="582"/>
      <c r="U485" s="582"/>
      <c r="V485" s="583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72</v>
      </c>
      <c r="Q486" s="582"/>
      <c r="R486" s="582"/>
      <c r="S486" s="582"/>
      <c r="T486" s="582"/>
      <c r="U486" s="582"/>
      <c r="V486" s="583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64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761</v>
      </c>
      <c r="B488" s="54" t="s">
        <v>762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86" t="s">
        <v>763</v>
      </c>
      <c r="Q488" s="574"/>
      <c r="R488" s="574"/>
      <c r="S488" s="574"/>
      <c r="T488" s="575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765</v>
      </c>
      <c r="B489" s="54" t="s">
        <v>766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7" t="s">
        <v>767</v>
      </c>
      <c r="Q489" s="574"/>
      <c r="R489" s="574"/>
      <c r="S489" s="574"/>
      <c r="T489" s="575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72</v>
      </c>
      <c r="Q490" s="582"/>
      <c r="R490" s="582"/>
      <c r="S490" s="582"/>
      <c r="T490" s="582"/>
      <c r="U490" s="582"/>
      <c r="V490" s="583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72</v>
      </c>
      <c r="Q491" s="582"/>
      <c r="R491" s="582"/>
      <c r="S491" s="582"/>
      <c r="T491" s="582"/>
      <c r="U491" s="582"/>
      <c r="V491" s="583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9" t="s">
        <v>74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8" t="s">
        <v>771</v>
      </c>
      <c r="Q493" s="574"/>
      <c r="R493" s="574"/>
      <c r="S493" s="574"/>
      <c r="T493" s="575"/>
      <c r="U493" s="34"/>
      <c r="V493" s="34"/>
      <c r="W493" s="35" t="s">
        <v>70</v>
      </c>
      <c r="X493" s="567">
        <v>800</v>
      </c>
      <c r="Y493" s="568">
        <f>IFERROR(IF(X493="",0,CEILING((X493/$H493),1)*$H493),"")</f>
        <v>801</v>
      </c>
      <c r="Z493" s="36">
        <f>IFERROR(IF(Y493=0,"",ROUNDUP(Y493/H493,0)*0.01898),"")</f>
        <v>1.6892199999999999</v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846.13333333333333</v>
      </c>
      <c r="BN493" s="64">
        <f>IFERROR(Y493*I493/H493,"0")</f>
        <v>847.19100000000003</v>
      </c>
      <c r="BO493" s="64">
        <f>IFERROR(1/J493*(X493/H493),"0")</f>
        <v>1.3888888888888888</v>
      </c>
      <c r="BP493" s="64">
        <f>IFERROR(1/J493*(Y493/H493),"0")</f>
        <v>1.390625</v>
      </c>
    </row>
    <row r="494" spans="1:68" ht="27" hidden="1" customHeight="1" x14ac:dyDescent="0.25">
      <c r="A494" s="54" t="s">
        <v>773</v>
      </c>
      <c r="B494" s="54" t="s">
        <v>774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706" t="s">
        <v>775</v>
      </c>
      <c r="Q494" s="574"/>
      <c r="R494" s="574"/>
      <c r="S494" s="574"/>
      <c r="T494" s="575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72</v>
      </c>
      <c r="Q495" s="582"/>
      <c r="R495" s="582"/>
      <c r="S495" s="582"/>
      <c r="T495" s="582"/>
      <c r="U495" s="582"/>
      <c r="V495" s="583"/>
      <c r="W495" s="37" t="s">
        <v>73</v>
      </c>
      <c r="X495" s="569">
        <f>IFERROR(X493/H493,"0")+IFERROR(X494/H494,"0")</f>
        <v>88.888888888888886</v>
      </c>
      <c r="Y495" s="569">
        <f>IFERROR(Y493/H493,"0")+IFERROR(Y494/H494,"0")</f>
        <v>89</v>
      </c>
      <c r="Z495" s="569">
        <f>IFERROR(IF(Z493="",0,Z493),"0")+IFERROR(IF(Z494="",0,Z494),"0")</f>
        <v>1.6892199999999999</v>
      </c>
      <c r="AA495" s="570"/>
      <c r="AB495" s="570"/>
      <c r="AC495" s="570"/>
    </row>
    <row r="496" spans="1:68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72</v>
      </c>
      <c r="Q496" s="582"/>
      <c r="R496" s="582"/>
      <c r="S496" s="582"/>
      <c r="T496" s="582"/>
      <c r="U496" s="582"/>
      <c r="V496" s="583"/>
      <c r="W496" s="37" t="s">
        <v>70</v>
      </c>
      <c r="X496" s="569">
        <f>IFERROR(SUM(X493:X494),"0")</f>
        <v>800</v>
      </c>
      <c r="Y496" s="569">
        <f>IFERROR(SUM(Y493:Y494),"0")</f>
        <v>801</v>
      </c>
      <c r="Z496" s="37"/>
      <c r="AA496" s="570"/>
      <c r="AB496" s="570"/>
      <c r="AC496" s="570"/>
    </row>
    <row r="497" spans="1:68" ht="14.25" hidden="1" customHeight="1" x14ac:dyDescent="0.25">
      <c r="A497" s="579" t="s">
        <v>172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776</v>
      </c>
      <c r="B498" s="54" t="s">
        <v>777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05" t="s">
        <v>778</v>
      </c>
      <c r="Q498" s="574"/>
      <c r="R498" s="574"/>
      <c r="S498" s="574"/>
      <c r="T498" s="575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88" t="s">
        <v>782</v>
      </c>
      <c r="Q499" s="574"/>
      <c r="R499" s="574"/>
      <c r="S499" s="574"/>
      <c r="T499" s="575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72</v>
      </c>
      <c r="Q500" s="582"/>
      <c r="R500" s="582"/>
      <c r="S500" s="582"/>
      <c r="T500" s="582"/>
      <c r="U500" s="582"/>
      <c r="V500" s="583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72</v>
      </c>
      <c r="Q501" s="582"/>
      <c r="R501" s="582"/>
      <c r="S501" s="582"/>
      <c r="T501" s="582"/>
      <c r="U501" s="582"/>
      <c r="V501" s="583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784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137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785</v>
      </c>
      <c r="B504" s="54" t="s">
        <v>786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89" t="s">
        <v>787</v>
      </c>
      <c r="Q504" s="574"/>
      <c r="R504" s="574"/>
      <c r="S504" s="574"/>
      <c r="T504" s="575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72</v>
      </c>
      <c r="Q505" s="582"/>
      <c r="R505" s="582"/>
      <c r="S505" s="582"/>
      <c r="T505" s="582"/>
      <c r="U505" s="582"/>
      <c r="V505" s="583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72</v>
      </c>
      <c r="Q506" s="582"/>
      <c r="R506" s="582"/>
      <c r="S506" s="582"/>
      <c r="T506" s="582"/>
      <c r="U506" s="582"/>
      <c r="V506" s="583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789</v>
      </c>
      <c r="Q507" s="596"/>
      <c r="R507" s="596"/>
      <c r="S507" s="596"/>
      <c r="T507" s="596"/>
      <c r="U507" s="596"/>
      <c r="V507" s="597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17365.150000000001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17533.080000000002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790</v>
      </c>
      <c r="Q508" s="596"/>
      <c r="R508" s="596"/>
      <c r="S508" s="596"/>
      <c r="T508" s="596"/>
      <c r="U508" s="596"/>
      <c r="V508" s="597"/>
      <c r="W508" s="37" t="s">
        <v>70</v>
      </c>
      <c r="X508" s="569">
        <f>IFERROR(SUM(BM22:BM504),"0")</f>
        <v>18435.701306876395</v>
      </c>
      <c r="Y508" s="569">
        <f>IFERROR(SUM(BN22:BN504),"0")</f>
        <v>18615.528000000002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791</v>
      </c>
      <c r="Q509" s="596"/>
      <c r="R509" s="596"/>
      <c r="S509" s="596"/>
      <c r="T509" s="596"/>
      <c r="U509" s="596"/>
      <c r="V509" s="597"/>
      <c r="W509" s="37" t="s">
        <v>792</v>
      </c>
      <c r="X509" s="38">
        <f>ROUNDUP(SUM(BO22:BO504),0)</f>
        <v>31</v>
      </c>
      <c r="Y509" s="38">
        <f>ROUNDUP(SUM(BP22:BP504),0)</f>
        <v>32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793</v>
      </c>
      <c r="Q510" s="596"/>
      <c r="R510" s="596"/>
      <c r="S510" s="596"/>
      <c r="T510" s="596"/>
      <c r="U510" s="596"/>
      <c r="V510" s="597"/>
      <c r="W510" s="37" t="s">
        <v>70</v>
      </c>
      <c r="X510" s="569">
        <f>GrossWeightTotal+PalletQtyTotal*25</f>
        <v>19210.701306876395</v>
      </c>
      <c r="Y510" s="569">
        <f>GrossWeightTotalR+PalletQtyTotalR*25</f>
        <v>19415.528000000002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794</v>
      </c>
      <c r="Q511" s="596"/>
      <c r="R511" s="596"/>
      <c r="S511" s="596"/>
      <c r="T511" s="596"/>
      <c r="U511" s="596"/>
      <c r="V511" s="597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3734.8754596829303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3764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795</v>
      </c>
      <c r="Q512" s="596"/>
      <c r="R512" s="596"/>
      <c r="S512" s="596"/>
      <c r="T512" s="596"/>
      <c r="U512" s="596"/>
      <c r="V512" s="597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35.952650000000006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91" t="s">
        <v>101</v>
      </c>
      <c r="D514" s="658"/>
      <c r="E514" s="658"/>
      <c r="F514" s="658"/>
      <c r="G514" s="658"/>
      <c r="H514" s="659"/>
      <c r="I514" s="591" t="s">
        <v>256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545</v>
      </c>
      <c r="U514" s="659"/>
      <c r="V514" s="591" t="s">
        <v>602</v>
      </c>
      <c r="W514" s="658"/>
      <c r="X514" s="658"/>
      <c r="Y514" s="659"/>
      <c r="Z514" s="564" t="s">
        <v>661</v>
      </c>
      <c r="AA514" s="591" t="s">
        <v>731</v>
      </c>
      <c r="AB514" s="659"/>
      <c r="AC514" s="52"/>
      <c r="AF514" s="565"/>
    </row>
    <row r="515" spans="1:32" ht="14.25" customHeight="1" thickTop="1" x14ac:dyDescent="0.2">
      <c r="A515" s="782" t="s">
        <v>798</v>
      </c>
      <c r="B515" s="591" t="s">
        <v>63</v>
      </c>
      <c r="C515" s="591" t="s">
        <v>102</v>
      </c>
      <c r="D515" s="591" t="s">
        <v>119</v>
      </c>
      <c r="E515" s="591" t="s">
        <v>179</v>
      </c>
      <c r="F515" s="591" t="s">
        <v>202</v>
      </c>
      <c r="G515" s="591" t="s">
        <v>235</v>
      </c>
      <c r="H515" s="591" t="s">
        <v>101</v>
      </c>
      <c r="I515" s="591" t="s">
        <v>257</v>
      </c>
      <c r="J515" s="591" t="s">
        <v>297</v>
      </c>
      <c r="K515" s="591" t="s">
        <v>358</v>
      </c>
      <c r="L515" s="591" t="s">
        <v>400</v>
      </c>
      <c r="M515" s="591" t="s">
        <v>416</v>
      </c>
      <c r="N515" s="565"/>
      <c r="O515" s="591" t="s">
        <v>429</v>
      </c>
      <c r="P515" s="591" t="s">
        <v>439</v>
      </c>
      <c r="Q515" s="591" t="s">
        <v>446</v>
      </c>
      <c r="R515" s="591" t="s">
        <v>451</v>
      </c>
      <c r="S515" s="591" t="s">
        <v>535</v>
      </c>
      <c r="T515" s="591" t="s">
        <v>546</v>
      </c>
      <c r="U515" s="591" t="s">
        <v>580</v>
      </c>
      <c r="V515" s="591" t="s">
        <v>603</v>
      </c>
      <c r="W515" s="591" t="s">
        <v>635</v>
      </c>
      <c r="X515" s="591" t="s">
        <v>653</v>
      </c>
      <c r="Y515" s="591" t="s">
        <v>657</v>
      </c>
      <c r="Z515" s="591" t="s">
        <v>661</v>
      </c>
      <c r="AA515" s="591" t="s">
        <v>731</v>
      </c>
      <c r="AB515" s="591" t="s">
        <v>784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388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1333.8</v>
      </c>
      <c r="E517" s="46">
        <f>IFERROR(Y89*1,"0")+IFERROR(Y90*1,"0")+IFERROR(Y91*1,"0")+IFERROR(Y95*1,"0")+IFERROR(Y96*1,"0")+IFERROR(Y97*1,"0")+IFERROR(Y98*1,"0")+IFERROR(Y99*1,"0")+IFERROR(Y100*1,"0")</f>
        <v>995.40000000000009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1867.5000000000002</v>
      </c>
      <c r="G517" s="46">
        <f>IFERROR(Y131*1,"0")+IFERROR(Y132*1,"0")+IFERROR(Y136*1,"0")+IFERROR(Y137*1,"0")</f>
        <v>130.39999999999998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788.75999999999988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2464.5000000000005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353.39000000000004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441.6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501.15</v>
      </c>
      <c r="S517" s="46">
        <f>IFERROR(Y334*1,"0")+IFERROR(Y335*1,"0")+IFERROR(Y336*1,"0")</f>
        <v>525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5722</v>
      </c>
      <c r="U517" s="46">
        <f>IFERROR(Y367*1,"0")+IFERROR(Y368*1,"0")+IFERROR(Y369*1,"0")+IFERROR(Y370*1,"0")+IFERROR(Y374*1,"0")+IFERROR(Y378*1,"0")+IFERROR(Y379*1,"0")+IFERROR(Y383*1,"0")</f>
        <v>165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67.5</v>
      </c>
      <c r="W517" s="46">
        <f>IFERROR(Y408*1,"0")+IFERROR(Y409*1,"0")+IFERROR(Y413*1,"0")+IFERROR(Y414*1,"0")+IFERROR(Y415*1,"0")+IFERROR(Y416*1,"0")</f>
        <v>0</v>
      </c>
      <c r="X517" s="46">
        <f>IFERROR(Y421*1,"0")</f>
        <v>60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928.08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801</v>
      </c>
      <c r="AB517" s="46">
        <f>IFERROR(Y504*1,"0")</f>
        <v>0</v>
      </c>
      <c r="AC517" s="52"/>
      <c r="AF517" s="565"/>
    </row>
  </sheetData>
  <sheetProtection algorithmName="SHA-512" hashValue="vLNKMN4EIPD7qpCzA5/GNR+7jtIy+O4MeIIvbuJ/dz1DMOWeNZHDzwlh5HRwDlmnZY8U/kuwA6ryXW1p1JrqWQ==" saltValue="wzdSK/UNdMGgh9PV5Y9Ij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12,00"/>
        <filter val="1 199,00"/>
        <filter val="1 500,00"/>
        <filter val="1 600,00"/>
        <filter val="1 700,00"/>
        <filter val="10,00"/>
        <filter val="10,51"/>
        <filter val="100,00"/>
        <filter val="104,63"/>
        <filter val="108,00"/>
        <filter val="108,03"/>
        <filter val="109,26"/>
        <filter val="11,75"/>
        <filter val="118,52"/>
        <filter val="12,00"/>
        <filter val="120,00"/>
        <filter val="13,89"/>
        <filter val="131,48"/>
        <filter val="135,00"/>
        <filter val="140,00"/>
        <filter val="15,15"/>
        <filter val="150,00"/>
        <filter val="160,00"/>
        <filter val="17 365,15"/>
        <filter val="17,50"/>
        <filter val="170,00"/>
        <filter val="18 435,70"/>
        <filter val="183,33"/>
        <filter val="19 210,70"/>
        <filter val="190,00"/>
        <filter val="199,26"/>
        <filter val="2,75"/>
        <filter val="200,00"/>
        <filter val="204,00"/>
        <filter val="21,00"/>
        <filter val="22,50"/>
        <filter val="23,33"/>
        <filter val="23,99"/>
        <filter val="24,00"/>
        <filter val="240,00"/>
        <filter val="245,00"/>
        <filter val="25,00"/>
        <filter val="250,00"/>
        <filter val="270,00"/>
        <filter val="28,00"/>
        <filter val="28,52"/>
        <filter val="280,00"/>
        <filter val="3 734,88"/>
        <filter val="3,50"/>
        <filter val="30,00"/>
        <filter val="300,00"/>
        <filter val="304,76"/>
        <filter val="308,00"/>
        <filter val="31"/>
        <filter val="315,00"/>
        <filter val="320,00"/>
        <filter val="322,00"/>
        <filter val="322,04"/>
        <filter val="325,06"/>
        <filter val="34,00"/>
        <filter val="344,00"/>
        <filter val="35,00"/>
        <filter val="380,00"/>
        <filter val="39,55"/>
        <filter val="4 540,00"/>
        <filter val="40,00"/>
        <filter val="435,00"/>
        <filter val="440,00"/>
        <filter val="450,00"/>
        <filter val="46,67"/>
        <filter val="478,00"/>
        <filter val="480,00"/>
        <filter val="5,00"/>
        <filter val="5,13"/>
        <filter val="5,50"/>
        <filter val="5,56"/>
        <filter val="50,00"/>
        <filter val="500,00"/>
        <filter val="525,00"/>
        <filter val="534,48"/>
        <filter val="550,00"/>
        <filter val="56,00"/>
        <filter val="6,67"/>
        <filter val="60,00"/>
        <filter val="63,00"/>
        <filter val="650,00"/>
        <filter val="66,00"/>
        <filter val="66,74"/>
        <filter val="675,00"/>
        <filter val="69,67"/>
        <filter val="7,00"/>
        <filter val="70,00"/>
        <filter val="72,00"/>
        <filter val="755,00"/>
        <filter val="78,00"/>
        <filter val="79,26"/>
        <filter val="8,89"/>
        <filter val="80,00"/>
        <filter val="800,00"/>
        <filter val="855,00"/>
        <filter val="88,89"/>
        <filter val="893,00"/>
        <filter val="9,90"/>
        <filter val="90,00"/>
        <filter val="94,00"/>
        <filter val="955,00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3 X57 X64 X91 X268 X342:X343 X345 X352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8" xr:uid="{00000000-0002-0000-0000-000012000000}">
      <formula1>IF(AK288&gt;0,OR(X288=0,AND(IF(X288-AK288&gt;=0,TRUE,FALSE),X288&gt;0,IF(X288/(H288*K288)=ROUND(X288/(H288*K288),0),TRUE,FALSE))),FALSE)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93FmTRaFgtuWqkmHoF65rlgBsSD07TB87kGmqt8paDwuyCSseYAnBiXeb98p44elwXRmN3qNerB736aPULNwcA==" saltValue="5Yj5rK+Rckn3C5e68iFo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2025-07-10T11:41:56Z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