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ПОКОМ\заказы\статистика филиалы\2025\07,25\03,07,25 ПОКОМ КИ филиалы\"/>
    </mc:Choice>
  </mc:AlternateContent>
  <xr:revisionPtr revIDLastSave="0" documentId="13_ncr:1_{E6381959-CF3C-4BB6-8675-E9A895115B6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56" i="1" l="1"/>
  <c r="AJ7" i="1"/>
  <c r="AJ8" i="1"/>
  <c r="AJ9" i="1"/>
  <c r="AJ10" i="1"/>
  <c r="AJ11" i="1"/>
  <c r="AJ12" i="1"/>
  <c r="AJ14" i="1"/>
  <c r="AJ15" i="1"/>
  <c r="AJ16" i="1"/>
  <c r="AJ18" i="1"/>
  <c r="AJ19" i="1"/>
  <c r="AJ20" i="1"/>
  <c r="AJ22" i="1"/>
  <c r="AJ24" i="1"/>
  <c r="AJ26" i="1"/>
  <c r="AJ27" i="1"/>
  <c r="AJ28" i="1"/>
  <c r="AJ29" i="1"/>
  <c r="AJ30" i="1"/>
  <c r="AJ31" i="1"/>
  <c r="AJ32" i="1"/>
  <c r="AJ33" i="1"/>
  <c r="AJ34" i="1"/>
  <c r="AJ36" i="1"/>
  <c r="AJ37" i="1"/>
  <c r="AJ38" i="1"/>
  <c r="AJ40" i="1"/>
  <c r="AJ41" i="1"/>
  <c r="AJ42" i="1"/>
  <c r="AJ43" i="1"/>
  <c r="AJ44" i="1"/>
  <c r="AJ45" i="1"/>
  <c r="AJ47" i="1"/>
  <c r="AJ48" i="1"/>
  <c r="AJ50" i="1"/>
  <c r="AJ51" i="1"/>
  <c r="AJ52" i="1"/>
  <c r="AJ54" i="1"/>
  <c r="AJ55" i="1"/>
  <c r="AJ57" i="1"/>
  <c r="AJ58" i="1"/>
  <c r="AJ59" i="1"/>
  <c r="AJ60" i="1"/>
  <c r="AJ61" i="1"/>
  <c r="AJ62" i="1"/>
  <c r="AJ63" i="1"/>
  <c r="AJ64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9" i="1"/>
  <c r="AJ80" i="1"/>
  <c r="AJ81" i="1"/>
  <c r="AJ82" i="1"/>
  <c r="AJ83" i="1"/>
  <c r="AJ84" i="1"/>
  <c r="AJ86" i="1"/>
  <c r="AJ87" i="1"/>
  <c r="AJ88" i="1"/>
  <c r="AJ89" i="1"/>
  <c r="AJ90" i="1"/>
  <c r="AJ92" i="1"/>
  <c r="AJ93" i="1"/>
  <c r="AJ94" i="1"/>
  <c r="AJ95" i="1"/>
  <c r="R70" i="1" l="1"/>
  <c r="R68" i="1"/>
  <c r="R67" i="1"/>
  <c r="R94" i="1"/>
  <c r="R66" i="1"/>
  <c r="R33" i="1"/>
  <c r="R14" i="1"/>
  <c r="R15" i="1"/>
  <c r="R16" i="1"/>
  <c r="R19" i="1"/>
  <c r="R21" i="1"/>
  <c r="R22" i="1"/>
  <c r="R24" i="1"/>
  <c r="R30" i="1"/>
  <c r="R32" i="1"/>
  <c r="R34" i="1"/>
  <c r="R37" i="1"/>
  <c r="R38" i="1"/>
  <c r="R43" i="1"/>
  <c r="R47" i="1"/>
  <c r="R48" i="1"/>
  <c r="R50" i="1"/>
  <c r="R52" i="1"/>
  <c r="R54" i="1"/>
  <c r="R60" i="1"/>
  <c r="AI60" i="1" s="1"/>
  <c r="R61" i="1"/>
  <c r="R63" i="1"/>
  <c r="R69" i="1"/>
  <c r="R71" i="1"/>
  <c r="R72" i="1"/>
  <c r="R73" i="1"/>
  <c r="R74" i="1"/>
  <c r="R76" i="1"/>
  <c r="R77" i="1"/>
  <c r="R79" i="1"/>
  <c r="R80" i="1"/>
  <c r="R81" i="1"/>
  <c r="R82" i="1"/>
  <c r="R83" i="1"/>
  <c r="R84" i="1"/>
  <c r="R86" i="1"/>
  <c r="R91" i="1"/>
  <c r="R92" i="1"/>
  <c r="AI92" i="1" s="1"/>
  <c r="R95" i="1"/>
  <c r="AI14" i="1"/>
  <c r="AI22" i="1"/>
  <c r="AI48" i="1"/>
  <c r="AI82" i="1"/>
  <c r="R7" i="1"/>
  <c r="AI86" i="1" l="1"/>
  <c r="AI76" i="1"/>
  <c r="AI32" i="1"/>
  <c r="AI24" i="1"/>
  <c r="AI16" i="1"/>
  <c r="AI52" i="1"/>
  <c r="AI95" i="1"/>
  <c r="AI91" i="1"/>
  <c r="AI84" i="1"/>
  <c r="AI80" i="1"/>
  <c r="AI74" i="1"/>
  <c r="AI72" i="1"/>
  <c r="AI54" i="1"/>
  <c r="AI50" i="1"/>
  <c r="AI38" i="1"/>
  <c r="AI34" i="1"/>
  <c r="AI30" i="1"/>
  <c r="AI7" i="1"/>
  <c r="AI83" i="1"/>
  <c r="AI81" i="1"/>
  <c r="AI79" i="1"/>
  <c r="AI77" i="1"/>
  <c r="AI73" i="1"/>
  <c r="AI71" i="1"/>
  <c r="AI69" i="1"/>
  <c r="AI63" i="1"/>
  <c r="AI61" i="1"/>
  <c r="AI47" i="1"/>
  <c r="AI43" i="1"/>
  <c r="AI37" i="1"/>
  <c r="AI33" i="1"/>
  <c r="AI21" i="1"/>
  <c r="AI19" i="1"/>
  <c r="AI15" i="1"/>
  <c r="P71" i="1"/>
  <c r="V71" i="1" s="1"/>
  <c r="P69" i="1"/>
  <c r="V69" i="1" s="1"/>
  <c r="P63" i="1"/>
  <c r="V63" i="1" s="1"/>
  <c r="F78" i="1"/>
  <c r="E78" i="1"/>
  <c r="L78" i="1" s="1"/>
  <c r="F77" i="1"/>
  <c r="E77" i="1"/>
  <c r="P77" i="1" s="1"/>
  <c r="P7" i="1"/>
  <c r="V7" i="1" s="1"/>
  <c r="P8" i="1"/>
  <c r="Q8" i="1" s="1"/>
  <c r="R8" i="1" s="1"/>
  <c r="V8" i="1" s="1"/>
  <c r="P9" i="1"/>
  <c r="Q9" i="1" s="1"/>
  <c r="R9" i="1" s="1"/>
  <c r="V9" i="1" s="1"/>
  <c r="P10" i="1"/>
  <c r="Q10" i="1" s="1"/>
  <c r="R10" i="1" s="1"/>
  <c r="V10" i="1" s="1"/>
  <c r="P11" i="1"/>
  <c r="Q11" i="1" s="1"/>
  <c r="R11" i="1" s="1"/>
  <c r="V11" i="1" s="1"/>
  <c r="P12" i="1"/>
  <c r="Q12" i="1" s="1"/>
  <c r="R12" i="1" s="1"/>
  <c r="V12" i="1" s="1"/>
  <c r="P13" i="1"/>
  <c r="S13" i="1" s="1"/>
  <c r="P14" i="1"/>
  <c r="V14" i="1" s="1"/>
  <c r="P15" i="1"/>
  <c r="V15" i="1" s="1"/>
  <c r="P16" i="1"/>
  <c r="V16" i="1" s="1"/>
  <c r="P17" i="1"/>
  <c r="P18" i="1"/>
  <c r="Q18" i="1" s="1"/>
  <c r="R18" i="1" s="1"/>
  <c r="V18" i="1" s="1"/>
  <c r="P19" i="1"/>
  <c r="V19" i="1" s="1"/>
  <c r="P20" i="1"/>
  <c r="P21" i="1"/>
  <c r="S21" i="1" s="1"/>
  <c r="P22" i="1"/>
  <c r="V22" i="1" s="1"/>
  <c r="P23" i="1"/>
  <c r="P24" i="1"/>
  <c r="V24" i="1" s="1"/>
  <c r="P25" i="1"/>
  <c r="S25" i="1" s="1"/>
  <c r="P26" i="1"/>
  <c r="Q26" i="1" s="1"/>
  <c r="R26" i="1" s="1"/>
  <c r="V26" i="1" s="1"/>
  <c r="P27" i="1"/>
  <c r="P28" i="1"/>
  <c r="Q28" i="1" s="1"/>
  <c r="R28" i="1" s="1"/>
  <c r="V28" i="1" s="1"/>
  <c r="P29" i="1"/>
  <c r="Q29" i="1" s="1"/>
  <c r="R29" i="1" s="1"/>
  <c r="V29" i="1" s="1"/>
  <c r="P30" i="1"/>
  <c r="V30" i="1" s="1"/>
  <c r="P31" i="1"/>
  <c r="Q31" i="1" s="1"/>
  <c r="R31" i="1" s="1"/>
  <c r="V31" i="1" s="1"/>
  <c r="P32" i="1"/>
  <c r="V32" i="1" s="1"/>
  <c r="P33" i="1"/>
  <c r="V33" i="1" s="1"/>
  <c r="P34" i="1"/>
  <c r="V34" i="1" s="1"/>
  <c r="P35" i="1"/>
  <c r="S35" i="1" s="1"/>
  <c r="P36" i="1"/>
  <c r="Q36" i="1" s="1"/>
  <c r="R36" i="1" s="1"/>
  <c r="V36" i="1" s="1"/>
  <c r="P37" i="1"/>
  <c r="V37" i="1" s="1"/>
  <c r="P38" i="1"/>
  <c r="V38" i="1" s="1"/>
  <c r="P39" i="1"/>
  <c r="S39" i="1" s="1"/>
  <c r="AJ39" i="1" s="1"/>
  <c r="P40" i="1"/>
  <c r="Q40" i="1" s="1"/>
  <c r="R40" i="1" s="1"/>
  <c r="V40" i="1" s="1"/>
  <c r="P41" i="1"/>
  <c r="Q41" i="1" s="1"/>
  <c r="R41" i="1" s="1"/>
  <c r="V41" i="1" s="1"/>
  <c r="P42" i="1"/>
  <c r="P43" i="1"/>
  <c r="V43" i="1" s="1"/>
  <c r="P44" i="1"/>
  <c r="Q44" i="1" s="1"/>
  <c r="R44" i="1" s="1"/>
  <c r="V44" i="1" s="1"/>
  <c r="P45" i="1"/>
  <c r="W45" i="1" s="1"/>
  <c r="P46" i="1"/>
  <c r="P47" i="1"/>
  <c r="V47" i="1" s="1"/>
  <c r="P48" i="1"/>
  <c r="V48" i="1" s="1"/>
  <c r="P49" i="1"/>
  <c r="S49" i="1" s="1"/>
  <c r="P50" i="1"/>
  <c r="V50" i="1" s="1"/>
  <c r="P51" i="1"/>
  <c r="W51" i="1" s="1"/>
  <c r="P52" i="1"/>
  <c r="V52" i="1" s="1"/>
  <c r="P53" i="1"/>
  <c r="S53" i="1" s="1"/>
  <c r="P54" i="1"/>
  <c r="V54" i="1" s="1"/>
  <c r="P55" i="1"/>
  <c r="W55" i="1" s="1"/>
  <c r="P56" i="1"/>
  <c r="W56" i="1" s="1"/>
  <c r="P57" i="1"/>
  <c r="Q57" i="1" s="1"/>
  <c r="R57" i="1" s="1"/>
  <c r="V57" i="1" s="1"/>
  <c r="P58" i="1"/>
  <c r="Q58" i="1" s="1"/>
  <c r="R58" i="1" s="1"/>
  <c r="V58" i="1" s="1"/>
  <c r="P59" i="1"/>
  <c r="Q59" i="1" s="1"/>
  <c r="R59" i="1" s="1"/>
  <c r="V59" i="1" s="1"/>
  <c r="P60" i="1"/>
  <c r="V60" i="1" s="1"/>
  <c r="P61" i="1"/>
  <c r="V61" i="1" s="1"/>
  <c r="P62" i="1"/>
  <c r="Q62" i="1" s="1"/>
  <c r="R62" i="1" s="1"/>
  <c r="V62" i="1" s="1"/>
  <c r="P64" i="1"/>
  <c r="P65" i="1"/>
  <c r="S65" i="1" s="1"/>
  <c r="P66" i="1"/>
  <c r="Q66" i="1" s="1"/>
  <c r="P67" i="1"/>
  <c r="V67" i="1" s="1"/>
  <c r="P68" i="1"/>
  <c r="Q68" i="1" s="1"/>
  <c r="P70" i="1"/>
  <c r="Q70" i="1" s="1"/>
  <c r="P72" i="1"/>
  <c r="V72" i="1" s="1"/>
  <c r="P73" i="1"/>
  <c r="V73" i="1" s="1"/>
  <c r="P74" i="1"/>
  <c r="V74" i="1" s="1"/>
  <c r="P75" i="1"/>
  <c r="Q75" i="1" s="1"/>
  <c r="R75" i="1" s="1"/>
  <c r="V75" i="1" s="1"/>
  <c r="P76" i="1"/>
  <c r="V76" i="1" s="1"/>
  <c r="P79" i="1"/>
  <c r="V79" i="1" s="1"/>
  <c r="P80" i="1"/>
  <c r="V80" i="1" s="1"/>
  <c r="P81" i="1"/>
  <c r="V81" i="1" s="1"/>
  <c r="P82" i="1"/>
  <c r="V82" i="1" s="1"/>
  <c r="P83" i="1"/>
  <c r="V83" i="1" s="1"/>
  <c r="P84" i="1"/>
  <c r="V84" i="1" s="1"/>
  <c r="P85" i="1"/>
  <c r="P86" i="1"/>
  <c r="V86" i="1" s="1"/>
  <c r="P87" i="1"/>
  <c r="Q87" i="1" s="1"/>
  <c r="R87" i="1" s="1"/>
  <c r="V87" i="1" s="1"/>
  <c r="P88" i="1"/>
  <c r="P89" i="1"/>
  <c r="P90" i="1"/>
  <c r="Q90" i="1" s="1"/>
  <c r="R90" i="1" s="1"/>
  <c r="V90" i="1" s="1"/>
  <c r="P91" i="1"/>
  <c r="S91" i="1" s="1"/>
  <c r="P92" i="1"/>
  <c r="V92" i="1" s="1"/>
  <c r="P93" i="1"/>
  <c r="Q93" i="1" s="1"/>
  <c r="R93" i="1" s="1"/>
  <c r="V93" i="1" s="1"/>
  <c r="P94" i="1"/>
  <c r="Q94" i="1" s="1"/>
  <c r="P95" i="1"/>
  <c r="V95" i="1" s="1"/>
  <c r="P6" i="1"/>
  <c r="S6" i="1" s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G5" i="1"/>
  <c r="AF5" i="1"/>
  <c r="AE5" i="1"/>
  <c r="AD5" i="1"/>
  <c r="AC5" i="1"/>
  <c r="AB5" i="1"/>
  <c r="AA5" i="1"/>
  <c r="Z5" i="1"/>
  <c r="Y5" i="1"/>
  <c r="X5" i="1"/>
  <c r="T5" i="1"/>
  <c r="O5" i="1"/>
  <c r="N5" i="1"/>
  <c r="M5" i="1"/>
  <c r="K5" i="1"/>
  <c r="W85" i="1" l="1"/>
  <c r="S85" i="1"/>
  <c r="AJ85" i="1" s="1"/>
  <c r="S23" i="1"/>
  <c r="AJ23" i="1" s="1"/>
  <c r="S17" i="1"/>
  <c r="AJ17" i="1" s="1"/>
  <c r="S46" i="1"/>
  <c r="AJ46" i="1" s="1"/>
  <c r="V91" i="1"/>
  <c r="AJ91" i="1"/>
  <c r="W65" i="1"/>
  <c r="AJ65" i="1"/>
  <c r="AJ6" i="1"/>
  <c r="Q53" i="1"/>
  <c r="R53" i="1" s="1"/>
  <c r="AJ53" i="1"/>
  <c r="Q49" i="1"/>
  <c r="R49" i="1" s="1"/>
  <c r="AI49" i="1" s="1"/>
  <c r="AJ49" i="1"/>
  <c r="Q35" i="1"/>
  <c r="R35" i="1" s="1"/>
  <c r="AJ35" i="1"/>
  <c r="W25" i="1"/>
  <c r="AJ25" i="1"/>
  <c r="AJ21" i="1"/>
  <c r="Q13" i="1"/>
  <c r="R13" i="1" s="1"/>
  <c r="AI13" i="1" s="1"/>
  <c r="AJ13" i="1"/>
  <c r="V66" i="1"/>
  <c r="V68" i="1"/>
  <c r="V70" i="1"/>
  <c r="V77" i="1"/>
  <c r="V94" i="1"/>
  <c r="Q6" i="1"/>
  <c r="R6" i="1" s="1"/>
  <c r="V6" i="1" s="1"/>
  <c r="Q23" i="1"/>
  <c r="R23" i="1" s="1"/>
  <c r="Q17" i="1"/>
  <c r="R17" i="1" s="1"/>
  <c r="AI11" i="1"/>
  <c r="AI53" i="1"/>
  <c r="AI31" i="1"/>
  <c r="AI35" i="1"/>
  <c r="AI41" i="1"/>
  <c r="AI59" i="1"/>
  <c r="AI9" i="1"/>
  <c r="AI29" i="1"/>
  <c r="AI57" i="1"/>
  <c r="AI93" i="1"/>
  <c r="W91" i="1"/>
  <c r="AI70" i="1"/>
  <c r="AI62" i="1"/>
  <c r="AI58" i="1"/>
  <c r="W52" i="1"/>
  <c r="AI44" i="1"/>
  <c r="AI40" i="1"/>
  <c r="AI36" i="1"/>
  <c r="AI28" i="1"/>
  <c r="AI26" i="1"/>
  <c r="AI18" i="1"/>
  <c r="AI12" i="1"/>
  <c r="AI10" i="1"/>
  <c r="AI8" i="1"/>
  <c r="AI75" i="1"/>
  <c r="AI87" i="1"/>
  <c r="AI94" i="1"/>
  <c r="W92" i="1"/>
  <c r="AI90" i="1"/>
  <c r="W86" i="1"/>
  <c r="W76" i="1"/>
  <c r="AI68" i="1"/>
  <c r="AI66" i="1"/>
  <c r="E5" i="1"/>
  <c r="F5" i="1"/>
  <c r="Q65" i="1"/>
  <c r="R65" i="1" s="1"/>
  <c r="V65" i="1" s="1"/>
  <c r="Q25" i="1"/>
  <c r="R25" i="1" s="1"/>
  <c r="Q45" i="1"/>
  <c r="R45" i="1" s="1"/>
  <c r="V45" i="1" s="1"/>
  <c r="Q67" i="1"/>
  <c r="Q46" i="1"/>
  <c r="R46" i="1" s="1"/>
  <c r="L77" i="1"/>
  <c r="L5" i="1" s="1"/>
  <c r="Q27" i="1"/>
  <c r="R27" i="1" s="1"/>
  <c r="V27" i="1" s="1"/>
  <c r="Q51" i="1"/>
  <c r="R51" i="1" s="1"/>
  <c r="V51" i="1" s="1"/>
  <c r="Q55" i="1"/>
  <c r="R55" i="1" s="1"/>
  <c r="V55" i="1" s="1"/>
  <c r="P78" i="1"/>
  <c r="Q56" i="1"/>
  <c r="R56" i="1" s="1"/>
  <c r="V56" i="1" s="1"/>
  <c r="Q85" i="1"/>
  <c r="R85" i="1" s="1"/>
  <c r="V85" i="1" s="1"/>
  <c r="Q88" i="1"/>
  <c r="R88" i="1" s="1"/>
  <c r="V88" i="1" s="1"/>
  <c r="Q89" i="1"/>
  <c r="R89" i="1" s="1"/>
  <c r="V89" i="1" s="1"/>
  <c r="Q39" i="1"/>
  <c r="R39" i="1" s="1"/>
  <c r="V39" i="1" s="1"/>
  <c r="Q20" i="1"/>
  <c r="R20" i="1" s="1"/>
  <c r="V20" i="1" s="1"/>
  <c r="Q42" i="1"/>
  <c r="R42" i="1" s="1"/>
  <c r="V42" i="1" s="1"/>
  <c r="Q64" i="1"/>
  <c r="R64" i="1" s="1"/>
  <c r="V64" i="1" s="1"/>
  <c r="W6" i="1"/>
  <c r="W90" i="1"/>
  <c r="W66" i="1"/>
  <c r="W36" i="1"/>
  <c r="W33" i="1"/>
  <c r="W32" i="1"/>
  <c r="W16" i="1"/>
  <c r="W12" i="1"/>
  <c r="W10" i="1"/>
  <c r="W89" i="1"/>
  <c r="W54" i="1"/>
  <c r="W31" i="1"/>
  <c r="W53" i="1"/>
  <c r="W75" i="1"/>
  <c r="W30" i="1"/>
  <c r="W74" i="1"/>
  <c r="W73" i="1"/>
  <c r="W15" i="1"/>
  <c r="W95" i="1"/>
  <c r="W50" i="1"/>
  <c r="W72" i="1"/>
  <c r="W13" i="1"/>
  <c r="W94" i="1"/>
  <c r="W46" i="1"/>
  <c r="W71" i="1"/>
  <c r="W93" i="1"/>
  <c r="W70" i="1"/>
  <c r="W35" i="1"/>
  <c r="W11" i="1"/>
  <c r="W34" i="1"/>
  <c r="W26" i="1"/>
  <c r="W84" i="1"/>
  <c r="W64" i="1"/>
  <c r="W44" i="1"/>
  <c r="W24" i="1"/>
  <c r="W14" i="1"/>
  <c r="W83" i="1"/>
  <c r="W63" i="1"/>
  <c r="W43" i="1"/>
  <c r="W23" i="1"/>
  <c r="W82" i="1"/>
  <c r="W62" i="1"/>
  <c r="W42" i="1"/>
  <c r="W22" i="1"/>
  <c r="W81" i="1"/>
  <c r="W61" i="1"/>
  <c r="W41" i="1"/>
  <c r="W21" i="1"/>
  <c r="W80" i="1"/>
  <c r="W60" i="1"/>
  <c r="W40" i="1"/>
  <c r="W20" i="1"/>
  <c r="W79" i="1"/>
  <c r="W69" i="1"/>
  <c r="W59" i="1"/>
  <c r="W49" i="1"/>
  <c r="W39" i="1"/>
  <c r="W29" i="1"/>
  <c r="W19" i="1"/>
  <c r="W9" i="1"/>
  <c r="W88" i="1"/>
  <c r="W68" i="1"/>
  <c r="W58" i="1"/>
  <c r="W48" i="1"/>
  <c r="W38" i="1"/>
  <c r="W28" i="1"/>
  <c r="W18" i="1"/>
  <c r="W8" i="1"/>
  <c r="W87" i="1"/>
  <c r="W77" i="1"/>
  <c r="W67" i="1"/>
  <c r="W57" i="1"/>
  <c r="W47" i="1"/>
  <c r="W37" i="1"/>
  <c r="W27" i="1"/>
  <c r="W17" i="1"/>
  <c r="W7" i="1"/>
  <c r="V17" i="1" l="1"/>
  <c r="S78" i="1"/>
  <c r="AJ78" i="1" s="1"/>
  <c r="AJ5" i="1" s="1"/>
  <c r="V46" i="1"/>
  <c r="V23" i="1"/>
  <c r="V25" i="1"/>
  <c r="V13" i="1"/>
  <c r="V21" i="1"/>
  <c r="V35" i="1"/>
  <c r="V49" i="1"/>
  <c r="V53" i="1"/>
  <c r="AI17" i="1"/>
  <c r="AI6" i="1"/>
  <c r="AI23" i="1"/>
  <c r="Q78" i="1"/>
  <c r="R78" i="1" s="1"/>
  <c r="V78" i="1" s="1"/>
  <c r="AI42" i="1"/>
  <c r="AI39" i="1"/>
  <c r="AI88" i="1"/>
  <c r="AI56" i="1"/>
  <c r="AI55" i="1"/>
  <c r="AI27" i="1"/>
  <c r="AI46" i="1"/>
  <c r="AI45" i="1"/>
  <c r="AI65" i="1"/>
  <c r="AI64" i="1"/>
  <c r="AI20" i="1"/>
  <c r="AI89" i="1"/>
  <c r="AI85" i="1"/>
  <c r="AI51" i="1"/>
  <c r="AI67" i="1"/>
  <c r="AI25" i="1"/>
  <c r="P5" i="1"/>
  <c r="W78" i="1"/>
  <c r="S5" i="1" l="1"/>
  <c r="AI78" i="1"/>
  <c r="AI5" i="1" s="1"/>
  <c r="R5" i="1"/>
  <c r="Q5" i="1"/>
</calcChain>
</file>

<file path=xl/sharedStrings.xml><?xml version="1.0" encoding="utf-8"?>
<sst xmlns="http://schemas.openxmlformats.org/spreadsheetml/2006/main" count="385" uniqueCount="159">
  <si>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</si>
  <si>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</si>
  <si>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</si>
  <si>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</si>
  <si>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</si>
  <si>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</si>
  <si>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</si>
  <si>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</si>
  <si>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</si>
  <si>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</si>
  <si>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</si>
  <si>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</si>
  <si>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</si>
  <si>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</si>
  <si>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</si>
  <si>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</si>
  <si>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</si>
  <si>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</si>
  <si>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</si>
  <si>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</si>
  <si>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</si>
  <si>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</si>
  <si>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</si>
  <si>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</si>
  <si>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05,07,</t>
  </si>
  <si>
    <t>03,07,</t>
  </si>
  <si>
    <t>02,07,</t>
  </si>
  <si>
    <t>26,06,</t>
  </si>
  <si>
    <t>25,06,</t>
  </si>
  <si>
    <t>19,06,</t>
  </si>
  <si>
    <t>18,06,</t>
  </si>
  <si>
    <t>12,06,</t>
  </si>
  <si>
    <t>11,06,</t>
  </si>
  <si>
    <t>05,06,</t>
  </si>
  <si>
    <t>04,06,</t>
  </si>
  <si>
    <t>29,05,</t>
  </si>
  <si>
    <t xml:space="preserve"> 005  Колбаса Докторская ГОСТ, Вязанка вектор,ВЕС. ПОКОМ</t>
  </si>
  <si>
    <t>кг</t>
  </si>
  <si>
    <t>матрица</t>
  </si>
  <si>
    <t>ТМА июль / СПАР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</si>
  <si>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</si>
  <si>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</si>
  <si>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</si>
  <si>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</si>
  <si>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</si>
  <si>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>ТМА июль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</si>
  <si>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</si>
  <si>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</si>
  <si>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</si>
  <si>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</si>
  <si>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</si>
  <si>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</si>
  <si>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</si>
  <si>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</si>
  <si>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июнь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</si>
  <si>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</si>
  <si>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</si>
  <si>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</si>
  <si>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</si>
  <si>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</si>
  <si>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июнь_июль</t>
  </si>
  <si>
    <t xml:space="preserve"> 230  Колбаса Молочная Особая ТМ Особый рецепт, п/а, ВЕС. ПОКОМ</t>
  </si>
  <si>
    <t>не в матрице</t>
  </si>
  <si>
    <t xml:space="preserve"> 457  Колбаса Молочная ТМ Особый рецепт ВЕС большой батон  ПОКОМ</t>
  </si>
  <si>
    <t>дубль на 457 / не правильно поставлен приход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</si>
  <si>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</si>
  <si>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</si>
  <si>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</si>
  <si>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</si>
  <si>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</si>
  <si>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</si>
  <si>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</si>
  <si>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11,06,25 филиал обнулил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</si>
  <si>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</si>
  <si>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</si>
  <si>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</si>
  <si>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</si>
  <si>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</si>
  <si>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</si>
  <si>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</si>
  <si>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>СПАР</t>
  </si>
  <si>
    <t xml:space="preserve"> 278  Сосиски Сочинки с сочным окороком, МГС 0.4кг,   ПОКОМ</t>
  </si>
  <si>
    <t>сети / ТМА июль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</si>
  <si>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</si>
  <si>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</si>
  <si>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</si>
  <si>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</si>
  <si>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>ТК Вояж / 13,06,25 филиал обнулил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</si>
  <si>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</si>
  <si>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</si>
  <si>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</si>
  <si>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</si>
  <si>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</si>
  <si>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</si>
  <si>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</si>
  <si>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</si>
  <si>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</si>
  <si>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</si>
  <si>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</si>
  <si>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</si>
  <si>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</si>
  <si>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</si>
  <si>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</si>
  <si>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</si>
  <si>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</si>
  <si>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</si>
  <si>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ВНИМАНИЕ / матрица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</si>
  <si>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</si>
  <si>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</si>
  <si>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</si>
  <si>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</si>
  <si>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</si>
  <si>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</si>
  <si>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</si>
  <si>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</si>
  <si>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</si>
  <si>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</si>
  <si>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</si>
  <si>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</si>
  <si>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</si>
  <si>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ТК Вояж / 06,06,25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</si>
  <si>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</si>
  <si>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</si>
  <si>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>02,07,25 филиал обнулил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</si>
  <si>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</si>
  <si>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</si>
  <si>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</si>
  <si>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</si>
  <si>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</si>
  <si>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>ТМА июнь / 02,07,25 филиал обнулил</t>
  </si>
  <si>
    <t xml:space="preserve"> 453  Колбаса Докторская Филейная ВЕС большой батон ТМ Особый рецепт  ПОКОМ</t>
  </si>
  <si>
    <t xml:space="preserve"> 456  Колбаса Филейная ТМ Особый рецепт ВЕС большой батон  ПОКОМ</t>
  </si>
  <si>
    <t>дубль на 456</t>
  </si>
  <si>
    <t>ТМА июнь / есть дубль</t>
  </si>
  <si>
    <t>ТМА июль / есть дубль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</si>
  <si>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</si>
  <si>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</si>
  <si>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</si>
  <si>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</si>
  <si>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>нужно увеличить продажи / 27,06,25 филиал обнулил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</si>
  <si>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</si>
  <si>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</si>
  <si>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</si>
  <si>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</si>
  <si>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</si>
  <si>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</si>
  <si>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</si>
  <si>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</si>
  <si>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04,06,25 филиал обнулил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</si>
  <si>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</si>
  <si>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</si>
  <si>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</si>
  <si>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</si>
  <si>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</si>
  <si>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слабая реализация</t>
  </si>
  <si>
    <t>04,07,25 филиал обнулил</t>
  </si>
  <si>
    <t>заказ</t>
  </si>
  <si>
    <t>07,07,</t>
  </si>
  <si>
    <t>09,07,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</si>
</sst>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4" fillId="9" borderId="1" xfId="1" applyNumberFormat="1" applyFont="1" applyFill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5" fillId="0" borderId="1" xfId="1" applyNumberFormat="1" applyFont="1"/>
    <xf numFmtId="164" fontId="1" fillId="8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W1" sqref="W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20" width="7" customWidth="1"/>
    <col min="21" max="21" width="21" customWidth="1"/>
    <col min="22" max="23" width="5" customWidth="1"/>
    <col min="24" max="33" width="6" customWidth="1"/>
    <col min="34" max="34" width="37.140625" customWidth="1"/>
    <col min="35" max="36" width="7" customWidth="1"/>
    <col min="37" max="52" width="8" customWidth="1"/>
  </cols>
  <sheetData>
    <row r="1" spans="1:52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>
        <v>4.0999999999999996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156</v>
      </c>
      <c r="S3" s="3" t="s">
        <v>156</v>
      </c>
      <c r="T3" s="7" t="s">
        <v>17</v>
      </c>
      <c r="U3" s="7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2" t="s">
        <v>23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 t="s">
        <v>157</v>
      </c>
      <c r="S4" s="1" t="s">
        <v>158</v>
      </c>
      <c r="T4" s="1"/>
      <c r="U4" s="1"/>
      <c r="V4" s="1"/>
      <c r="W4" s="1"/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 t="s">
        <v>35</v>
      </c>
      <c r="AH4" s="1"/>
      <c r="AI4" s="1" t="s">
        <v>157</v>
      </c>
      <c r="AJ4" s="1" t="s">
        <v>158</v>
      </c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37406.720000000001</v>
      </c>
      <c r="F5" s="4">
        <f>SUM(F6:F500)</f>
        <v>65052.9</v>
      </c>
      <c r="G5" s="8"/>
      <c r="H5" s="1"/>
      <c r="I5" s="1"/>
      <c r="J5" s="1"/>
      <c r="K5" s="4">
        <f t="shared" ref="K5:T5" si="0">SUM(K6:K500)</f>
        <v>38196.687000000005</v>
      </c>
      <c r="L5" s="4">
        <f t="shared" si="0"/>
        <v>-789.96700000000055</v>
      </c>
      <c r="M5" s="4">
        <f t="shared" si="0"/>
        <v>0</v>
      </c>
      <c r="N5" s="4">
        <f t="shared" si="0"/>
        <v>0</v>
      </c>
      <c r="O5" s="4">
        <f t="shared" si="0"/>
        <v>15269.928153999996</v>
      </c>
      <c r="P5" s="4">
        <f t="shared" si="0"/>
        <v>7481.3439999999973</v>
      </c>
      <c r="Q5" s="4">
        <f t="shared" si="0"/>
        <v>10425.610246000004</v>
      </c>
      <c r="R5" s="4">
        <f t="shared" si="0"/>
        <v>10246.610246000004</v>
      </c>
      <c r="S5" s="4">
        <f t="shared" si="0"/>
        <v>9278.5394400000005</v>
      </c>
      <c r="T5" s="4">
        <f t="shared" si="0"/>
        <v>120</v>
      </c>
      <c r="U5" s="1"/>
      <c r="V5" s="1"/>
      <c r="W5" s="1"/>
      <c r="X5" s="4">
        <f t="shared" ref="X5:AG5" si="1">SUM(X6:X500)</f>
        <v>7849.9301999999971</v>
      </c>
      <c r="Y5" s="4">
        <f t="shared" si="1"/>
        <v>8479.4910000000018</v>
      </c>
      <c r="Z5" s="4">
        <f t="shared" si="1"/>
        <v>8396.8173999999999</v>
      </c>
      <c r="AA5" s="4">
        <f t="shared" si="1"/>
        <v>8733.0122000000047</v>
      </c>
      <c r="AB5" s="4">
        <f t="shared" si="1"/>
        <v>8807.9282000000039</v>
      </c>
      <c r="AC5" s="4">
        <f t="shared" si="1"/>
        <v>8498.5571999999993</v>
      </c>
      <c r="AD5" s="4">
        <f t="shared" si="1"/>
        <v>8257.3470000000034</v>
      </c>
      <c r="AE5" s="4">
        <f t="shared" si="1"/>
        <v>8218.0082000000002</v>
      </c>
      <c r="AF5" s="4">
        <f t="shared" si="1"/>
        <v>8275.3729999999996</v>
      </c>
      <c r="AG5" s="4">
        <f t="shared" si="1"/>
        <v>7925.8263999999999</v>
      </c>
      <c r="AH5" s="1"/>
      <c r="AI5" s="4">
        <f>SUM(AI6:AI500)</f>
        <v>6687</v>
      </c>
      <c r="AJ5" s="4">
        <f>SUM(AJ6:AJ500)</f>
        <v>8038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20" t="s">
        <v>36</v>
      </c>
      <c r="B6" s="20" t="s">
        <v>37</v>
      </c>
      <c r="C6" s="20">
        <v>1125.673</v>
      </c>
      <c r="D6" s="20">
        <v>2323.5880000000002</v>
      </c>
      <c r="E6" s="20">
        <v>1427.838</v>
      </c>
      <c r="F6" s="20">
        <v>1564.87</v>
      </c>
      <c r="G6" s="21">
        <v>1</v>
      </c>
      <c r="H6" s="20">
        <v>50</v>
      </c>
      <c r="I6" s="20" t="s">
        <v>38</v>
      </c>
      <c r="J6" s="20"/>
      <c r="K6" s="20">
        <v>1518.664</v>
      </c>
      <c r="L6" s="20">
        <f t="shared" ref="L6:L37" si="2">E6-K6</f>
        <v>-90.826000000000022</v>
      </c>
      <c r="M6" s="20"/>
      <c r="N6" s="20"/>
      <c r="O6" s="20">
        <v>1491.2701999999999</v>
      </c>
      <c r="P6" s="20">
        <f>E6/5</f>
        <v>285.56759999999997</v>
      </c>
      <c r="Q6" s="28">
        <f>13*P6-O6-F6</f>
        <v>656.23859999999968</v>
      </c>
      <c r="R6" s="5">
        <f>Q6</f>
        <v>656.23859999999968</v>
      </c>
      <c r="S6" s="5">
        <f>$S$1*P6</f>
        <v>1170.8271599999998</v>
      </c>
      <c r="T6" s="22"/>
      <c r="U6" s="20"/>
      <c r="V6" s="1">
        <f>(F6+O6+R6+S6)/P6</f>
        <v>17.099999999999998</v>
      </c>
      <c r="W6" s="20">
        <f>(F6+O6)/P6</f>
        <v>10.701985099149905</v>
      </c>
      <c r="X6" s="20">
        <v>264.09379999999999</v>
      </c>
      <c r="Y6" s="20">
        <v>218.34880000000001</v>
      </c>
      <c r="Z6" s="20">
        <v>205.60720000000001</v>
      </c>
      <c r="AA6" s="20">
        <v>206.1566</v>
      </c>
      <c r="AB6" s="20">
        <v>233.70160000000001</v>
      </c>
      <c r="AC6" s="20">
        <v>232.99180000000001</v>
      </c>
      <c r="AD6" s="20">
        <v>201.78039999999999</v>
      </c>
      <c r="AE6" s="20">
        <v>207.83680000000001</v>
      </c>
      <c r="AF6" s="20">
        <v>217.96539999999999</v>
      </c>
      <c r="AG6" s="20">
        <v>218.69239999999999</v>
      </c>
      <c r="AH6" s="20" t="s">
        <v>39</v>
      </c>
      <c r="AI6" s="1">
        <f>ROUND(G6*R6,0)</f>
        <v>656</v>
      </c>
      <c r="AJ6" s="1">
        <f>ROUND(G6*S6,0)</f>
        <v>1171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40</v>
      </c>
      <c r="B7" s="1" t="s">
        <v>37</v>
      </c>
      <c r="C7" s="1">
        <v>457.33499999999998</v>
      </c>
      <c r="D7" s="1">
        <v>575.67999999999995</v>
      </c>
      <c r="E7" s="1">
        <v>281.53500000000003</v>
      </c>
      <c r="F7" s="1">
        <v>664.33799999999997</v>
      </c>
      <c r="G7" s="8">
        <v>1</v>
      </c>
      <c r="H7" s="1">
        <v>45</v>
      </c>
      <c r="I7" s="1" t="s">
        <v>38</v>
      </c>
      <c r="J7" s="1"/>
      <c r="K7" s="1">
        <v>282.66000000000003</v>
      </c>
      <c r="L7" s="1">
        <f t="shared" si="2"/>
        <v>-1.125</v>
      </c>
      <c r="M7" s="1"/>
      <c r="N7" s="1"/>
      <c r="O7" s="1">
        <v>0</v>
      </c>
      <c r="P7" s="1">
        <f t="shared" ref="P7:P70" si="3">E7/5</f>
        <v>56.307000000000002</v>
      </c>
      <c r="Q7" s="5"/>
      <c r="R7" s="5">
        <f>Q7</f>
        <v>0</v>
      </c>
      <c r="S7" s="5"/>
      <c r="T7" s="5"/>
      <c r="U7" s="1"/>
      <c r="V7" s="1">
        <f t="shared" ref="V7:V70" si="4">(F7+O7+R7+S7)/P7</f>
        <v>11.798497522510521</v>
      </c>
      <c r="W7" s="1">
        <f t="shared" ref="W7:W70" si="5">(F7+O7)/P7</f>
        <v>11.798497522510521</v>
      </c>
      <c r="X7" s="1">
        <v>69.638999999999996</v>
      </c>
      <c r="Y7" s="1">
        <v>80.647400000000005</v>
      </c>
      <c r="Z7" s="1">
        <v>82.742800000000003</v>
      </c>
      <c r="AA7" s="1">
        <v>92.404600000000002</v>
      </c>
      <c r="AB7" s="1">
        <v>94.292600000000007</v>
      </c>
      <c r="AC7" s="1">
        <v>89.598199999999991</v>
      </c>
      <c r="AD7" s="1">
        <v>83.712599999999995</v>
      </c>
      <c r="AE7" s="1">
        <v>78.680199999999999</v>
      </c>
      <c r="AF7" s="1">
        <v>72.145399999999995</v>
      </c>
      <c r="AG7" s="1">
        <v>67.489000000000004</v>
      </c>
      <c r="AH7" s="1"/>
      <c r="AI7" s="1">
        <f>ROUND(G7*R7,0)</f>
        <v>0</v>
      </c>
      <c r="AJ7" s="1">
        <f t="shared" ref="AJ7:AJ70" si="6">ROUND(G7*S7,0)</f>
        <v>0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41</v>
      </c>
      <c r="B8" s="1" t="s">
        <v>37</v>
      </c>
      <c r="C8" s="1">
        <v>603.51900000000001</v>
      </c>
      <c r="D8" s="1">
        <v>576.48199999999997</v>
      </c>
      <c r="E8" s="1">
        <v>339.67700000000002</v>
      </c>
      <c r="F8" s="1">
        <v>716.88400000000001</v>
      </c>
      <c r="G8" s="8">
        <v>1</v>
      </c>
      <c r="H8" s="1">
        <v>45</v>
      </c>
      <c r="I8" s="1" t="s">
        <v>38</v>
      </c>
      <c r="J8" s="1"/>
      <c r="K8" s="1">
        <v>363.274</v>
      </c>
      <c r="L8" s="1">
        <f t="shared" si="2"/>
        <v>-23.59699999999998</v>
      </c>
      <c r="M8" s="1"/>
      <c r="N8" s="1"/>
      <c r="O8" s="1">
        <v>0</v>
      </c>
      <c r="P8" s="1">
        <f t="shared" si="3"/>
        <v>67.935400000000001</v>
      </c>
      <c r="Q8" s="5">
        <f t="shared" ref="Q8:Q13" si="7">11*P8-O8-F8</f>
        <v>30.405399999999986</v>
      </c>
      <c r="R8" s="5">
        <f t="shared" ref="R8:R71" si="8">Q8</f>
        <v>30.405399999999986</v>
      </c>
      <c r="S8" s="5"/>
      <c r="T8" s="5"/>
      <c r="U8" s="1"/>
      <c r="V8" s="1">
        <f t="shared" si="4"/>
        <v>11</v>
      </c>
      <c r="W8" s="1">
        <f t="shared" si="5"/>
        <v>10.552436579456366</v>
      </c>
      <c r="X8" s="1">
        <v>76.679200000000009</v>
      </c>
      <c r="Y8" s="1">
        <v>102.2822</v>
      </c>
      <c r="Z8" s="1">
        <v>104.0412</v>
      </c>
      <c r="AA8" s="1">
        <v>114.45399999999999</v>
      </c>
      <c r="AB8" s="1">
        <v>117.6266</v>
      </c>
      <c r="AC8" s="1">
        <v>112.3586</v>
      </c>
      <c r="AD8" s="1">
        <v>103.4122</v>
      </c>
      <c r="AE8" s="1">
        <v>92.8596</v>
      </c>
      <c r="AF8" s="1">
        <v>87.533799999999999</v>
      </c>
      <c r="AG8" s="1">
        <v>78.102400000000003</v>
      </c>
      <c r="AH8" s="1"/>
      <c r="AI8" s="1">
        <f t="shared" ref="AI8:AJ71" si="9">ROUND(G8*R8,0)</f>
        <v>30</v>
      </c>
      <c r="AJ8" s="1">
        <f t="shared" si="6"/>
        <v>0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42</v>
      </c>
      <c r="B9" s="1" t="s">
        <v>43</v>
      </c>
      <c r="C9" s="1">
        <v>314</v>
      </c>
      <c r="D9" s="1">
        <v>1027</v>
      </c>
      <c r="E9" s="1">
        <v>427</v>
      </c>
      <c r="F9" s="1">
        <v>839</v>
      </c>
      <c r="G9" s="8">
        <v>0.45</v>
      </c>
      <c r="H9" s="1">
        <v>45</v>
      </c>
      <c r="I9" s="1" t="s">
        <v>38</v>
      </c>
      <c r="J9" s="1"/>
      <c r="K9" s="1">
        <v>429</v>
      </c>
      <c r="L9" s="1">
        <f t="shared" si="2"/>
        <v>-2</v>
      </c>
      <c r="M9" s="1"/>
      <c r="N9" s="1"/>
      <c r="O9" s="1">
        <v>94.6</v>
      </c>
      <c r="P9" s="1">
        <f t="shared" si="3"/>
        <v>85.4</v>
      </c>
      <c r="Q9" s="5">
        <f t="shared" si="7"/>
        <v>5.8000000000000682</v>
      </c>
      <c r="R9" s="5">
        <f t="shared" si="8"/>
        <v>5.8000000000000682</v>
      </c>
      <c r="S9" s="5"/>
      <c r="T9" s="5"/>
      <c r="U9" s="1"/>
      <c r="V9" s="1">
        <f t="shared" si="4"/>
        <v>11</v>
      </c>
      <c r="W9" s="1">
        <f t="shared" si="5"/>
        <v>10.932084309133488</v>
      </c>
      <c r="X9" s="1">
        <v>94.6</v>
      </c>
      <c r="Y9" s="1">
        <v>107.8</v>
      </c>
      <c r="Z9" s="1">
        <v>98.8</v>
      </c>
      <c r="AA9" s="1">
        <v>88.694000000000003</v>
      </c>
      <c r="AB9" s="1">
        <v>91.4</v>
      </c>
      <c r="AC9" s="1">
        <v>95.8</v>
      </c>
      <c r="AD9" s="1">
        <v>87.8</v>
      </c>
      <c r="AE9" s="1">
        <v>79.2</v>
      </c>
      <c r="AF9" s="1">
        <v>76.400000000000006</v>
      </c>
      <c r="AG9" s="1">
        <v>74.599999999999994</v>
      </c>
      <c r="AH9" s="1"/>
      <c r="AI9" s="1">
        <f t="shared" si="9"/>
        <v>3</v>
      </c>
      <c r="AJ9" s="1">
        <f t="shared" si="6"/>
        <v>0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20" t="s">
        <v>44</v>
      </c>
      <c r="B10" s="20" t="s">
        <v>43</v>
      </c>
      <c r="C10" s="20">
        <v>530</v>
      </c>
      <c r="D10" s="20">
        <v>2215</v>
      </c>
      <c r="E10" s="20">
        <v>1086</v>
      </c>
      <c r="F10" s="20">
        <v>1295</v>
      </c>
      <c r="G10" s="21">
        <v>0.45</v>
      </c>
      <c r="H10" s="20">
        <v>45</v>
      </c>
      <c r="I10" s="20" t="s">
        <v>38</v>
      </c>
      <c r="J10" s="20"/>
      <c r="K10" s="20">
        <v>1140</v>
      </c>
      <c r="L10" s="20">
        <f t="shared" si="2"/>
        <v>-54</v>
      </c>
      <c r="M10" s="20"/>
      <c r="N10" s="20"/>
      <c r="O10" s="20">
        <v>1160.4000000000001</v>
      </c>
      <c r="P10" s="20">
        <f t="shared" si="3"/>
        <v>217.2</v>
      </c>
      <c r="Q10" s="22">
        <f>12*P10-O10-F10</f>
        <v>150.99999999999955</v>
      </c>
      <c r="R10" s="5">
        <f t="shared" si="8"/>
        <v>150.99999999999955</v>
      </c>
      <c r="S10" s="5"/>
      <c r="T10" s="22"/>
      <c r="U10" s="20"/>
      <c r="V10" s="1">
        <f t="shared" si="4"/>
        <v>11.999999999999998</v>
      </c>
      <c r="W10" s="20">
        <f t="shared" si="5"/>
        <v>11.304788213627994</v>
      </c>
      <c r="X10" s="20">
        <v>215.6</v>
      </c>
      <c r="Y10" s="20">
        <v>190.4</v>
      </c>
      <c r="Z10" s="20">
        <v>194.2</v>
      </c>
      <c r="AA10" s="20">
        <v>174</v>
      </c>
      <c r="AB10" s="20">
        <v>173</v>
      </c>
      <c r="AC10" s="20">
        <v>179.4</v>
      </c>
      <c r="AD10" s="20">
        <v>159.4</v>
      </c>
      <c r="AE10" s="20">
        <v>168.2</v>
      </c>
      <c r="AF10" s="20">
        <v>183.6</v>
      </c>
      <c r="AG10" s="20">
        <v>212.6592</v>
      </c>
      <c r="AH10" s="20" t="s">
        <v>45</v>
      </c>
      <c r="AI10" s="1">
        <f t="shared" si="9"/>
        <v>68</v>
      </c>
      <c r="AJ10" s="1">
        <f t="shared" si="6"/>
        <v>0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46</v>
      </c>
      <c r="B11" s="1" t="s">
        <v>43</v>
      </c>
      <c r="C11" s="1">
        <v>141</v>
      </c>
      <c r="D11" s="1">
        <v>92</v>
      </c>
      <c r="E11" s="1">
        <v>58</v>
      </c>
      <c r="F11" s="1">
        <v>105</v>
      </c>
      <c r="G11" s="8">
        <v>0.17</v>
      </c>
      <c r="H11" s="1">
        <v>180</v>
      </c>
      <c r="I11" s="1" t="s">
        <v>38</v>
      </c>
      <c r="J11" s="1"/>
      <c r="K11" s="1">
        <v>58</v>
      </c>
      <c r="L11" s="1">
        <f t="shared" si="2"/>
        <v>0</v>
      </c>
      <c r="M11" s="1"/>
      <c r="N11" s="1"/>
      <c r="O11" s="1">
        <v>12</v>
      </c>
      <c r="P11" s="1">
        <f t="shared" si="3"/>
        <v>11.6</v>
      </c>
      <c r="Q11" s="5">
        <f t="shared" si="7"/>
        <v>10.599999999999994</v>
      </c>
      <c r="R11" s="5">
        <f t="shared" si="8"/>
        <v>10.599999999999994</v>
      </c>
      <c r="S11" s="5"/>
      <c r="T11" s="5"/>
      <c r="U11" s="1"/>
      <c r="V11" s="1">
        <f t="shared" si="4"/>
        <v>11</v>
      </c>
      <c r="W11" s="1">
        <f t="shared" si="5"/>
        <v>10.086206896551724</v>
      </c>
      <c r="X11" s="1">
        <v>13.2</v>
      </c>
      <c r="Y11" s="1">
        <v>12.6</v>
      </c>
      <c r="Z11" s="1">
        <v>12.8</v>
      </c>
      <c r="AA11" s="1">
        <v>20</v>
      </c>
      <c r="AB11" s="1">
        <v>21.4</v>
      </c>
      <c r="AC11" s="1">
        <v>16.399999999999999</v>
      </c>
      <c r="AD11" s="1">
        <v>15</v>
      </c>
      <c r="AE11" s="1">
        <v>13.8</v>
      </c>
      <c r="AF11" s="1">
        <v>12.6</v>
      </c>
      <c r="AG11" s="1">
        <v>10.6</v>
      </c>
      <c r="AH11" s="1" t="s">
        <v>47</v>
      </c>
      <c r="AI11" s="1">
        <f t="shared" si="9"/>
        <v>2</v>
      </c>
      <c r="AJ11" s="1">
        <f t="shared" si="6"/>
        <v>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48</v>
      </c>
      <c r="B12" s="1" t="s">
        <v>43</v>
      </c>
      <c r="C12" s="1">
        <v>54</v>
      </c>
      <c r="D12" s="1">
        <v>144</v>
      </c>
      <c r="E12" s="1">
        <v>68</v>
      </c>
      <c r="F12" s="1">
        <v>60</v>
      </c>
      <c r="G12" s="8">
        <v>0.3</v>
      </c>
      <c r="H12" s="1">
        <v>40</v>
      </c>
      <c r="I12" s="1" t="s">
        <v>38</v>
      </c>
      <c r="J12" s="1"/>
      <c r="K12" s="1">
        <v>75</v>
      </c>
      <c r="L12" s="1">
        <f t="shared" si="2"/>
        <v>-7</v>
      </c>
      <c r="M12" s="1"/>
      <c r="N12" s="1"/>
      <c r="O12" s="1">
        <v>35</v>
      </c>
      <c r="P12" s="1">
        <f t="shared" si="3"/>
        <v>13.6</v>
      </c>
      <c r="Q12" s="5">
        <f t="shared" si="7"/>
        <v>54.599999999999994</v>
      </c>
      <c r="R12" s="5">
        <f t="shared" si="8"/>
        <v>54.599999999999994</v>
      </c>
      <c r="S12" s="5"/>
      <c r="T12" s="5"/>
      <c r="U12" s="1"/>
      <c r="V12" s="1">
        <f t="shared" si="4"/>
        <v>11</v>
      </c>
      <c r="W12" s="1">
        <f t="shared" si="5"/>
        <v>6.9852941176470589</v>
      </c>
      <c r="X12" s="1">
        <v>13.6</v>
      </c>
      <c r="Y12" s="1">
        <v>12</v>
      </c>
      <c r="Z12" s="1">
        <v>12.8</v>
      </c>
      <c r="AA12" s="1">
        <v>14.6</v>
      </c>
      <c r="AB12" s="1">
        <v>13.2</v>
      </c>
      <c r="AC12" s="1">
        <v>12.2</v>
      </c>
      <c r="AD12" s="1">
        <v>13.2</v>
      </c>
      <c r="AE12" s="1">
        <v>14.8</v>
      </c>
      <c r="AF12" s="1">
        <v>14.6</v>
      </c>
      <c r="AG12" s="1">
        <v>7.2</v>
      </c>
      <c r="AH12" s="1"/>
      <c r="AI12" s="1">
        <f t="shared" si="9"/>
        <v>16</v>
      </c>
      <c r="AJ12" s="1">
        <f t="shared" si="6"/>
        <v>0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49</v>
      </c>
      <c r="B13" s="1" t="s">
        <v>43</v>
      </c>
      <c r="C13" s="1">
        <v>207</v>
      </c>
      <c r="D13" s="1">
        <v>320</v>
      </c>
      <c r="E13" s="1">
        <v>218</v>
      </c>
      <c r="F13" s="1">
        <v>210</v>
      </c>
      <c r="G13" s="8">
        <v>0.17</v>
      </c>
      <c r="H13" s="1">
        <v>180</v>
      </c>
      <c r="I13" s="1" t="s">
        <v>38</v>
      </c>
      <c r="J13" s="1"/>
      <c r="K13" s="1">
        <v>238</v>
      </c>
      <c r="L13" s="1">
        <f t="shared" si="2"/>
        <v>-20</v>
      </c>
      <c r="M13" s="1"/>
      <c r="N13" s="1"/>
      <c r="O13" s="1">
        <v>197.8</v>
      </c>
      <c r="P13" s="1">
        <f t="shared" si="3"/>
        <v>43.6</v>
      </c>
      <c r="Q13" s="5">
        <f t="shared" si="7"/>
        <v>71.800000000000011</v>
      </c>
      <c r="R13" s="5">
        <f t="shared" si="8"/>
        <v>71.800000000000011</v>
      </c>
      <c r="S13" s="5">
        <f>$S$1*P13</f>
        <v>178.76</v>
      </c>
      <c r="T13" s="5"/>
      <c r="U13" s="1"/>
      <c r="V13" s="1">
        <f t="shared" si="4"/>
        <v>15.1</v>
      </c>
      <c r="W13" s="1">
        <f t="shared" si="5"/>
        <v>9.353211009174311</v>
      </c>
      <c r="X13" s="1">
        <v>46</v>
      </c>
      <c r="Y13" s="1">
        <v>39.200000000000003</v>
      </c>
      <c r="Z13" s="1">
        <v>47.4</v>
      </c>
      <c r="AA13" s="1">
        <v>50</v>
      </c>
      <c r="AB13" s="1">
        <v>44.4</v>
      </c>
      <c r="AC13" s="1">
        <v>40.799999999999997</v>
      </c>
      <c r="AD13" s="1">
        <v>40.6</v>
      </c>
      <c r="AE13" s="1">
        <v>38.200000000000003</v>
      </c>
      <c r="AF13" s="1">
        <v>44.2</v>
      </c>
      <c r="AG13" s="1">
        <v>45.2</v>
      </c>
      <c r="AH13" s="1"/>
      <c r="AI13" s="1">
        <f t="shared" si="9"/>
        <v>12</v>
      </c>
      <c r="AJ13" s="1">
        <f t="shared" si="6"/>
        <v>30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4" t="s">
        <v>50</v>
      </c>
      <c r="B14" s="14" t="s">
        <v>43</v>
      </c>
      <c r="C14" s="14"/>
      <c r="D14" s="14"/>
      <c r="E14" s="14"/>
      <c r="F14" s="14"/>
      <c r="G14" s="15">
        <v>0</v>
      </c>
      <c r="H14" s="14">
        <v>50</v>
      </c>
      <c r="I14" s="14" t="s">
        <v>38</v>
      </c>
      <c r="J14" s="14"/>
      <c r="K14" s="14"/>
      <c r="L14" s="14">
        <f t="shared" si="2"/>
        <v>0</v>
      </c>
      <c r="M14" s="14"/>
      <c r="N14" s="14"/>
      <c r="O14" s="14">
        <v>0</v>
      </c>
      <c r="P14" s="14">
        <f t="shared" si="3"/>
        <v>0</v>
      </c>
      <c r="Q14" s="16"/>
      <c r="R14" s="5">
        <f t="shared" si="8"/>
        <v>0</v>
      </c>
      <c r="S14" s="5"/>
      <c r="T14" s="16"/>
      <c r="U14" s="14"/>
      <c r="V14" s="1" t="e">
        <f t="shared" si="4"/>
        <v>#DIV/0!</v>
      </c>
      <c r="W14" s="14" t="e">
        <f t="shared" si="5"/>
        <v>#DIV/0!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 t="s">
        <v>51</v>
      </c>
      <c r="AI14" s="1">
        <f t="shared" si="9"/>
        <v>0</v>
      </c>
      <c r="AJ14" s="1">
        <f t="shared" si="6"/>
        <v>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52</v>
      </c>
      <c r="B15" s="1" t="s">
        <v>43</v>
      </c>
      <c r="C15" s="1">
        <v>3</v>
      </c>
      <c r="D15" s="1">
        <v>27</v>
      </c>
      <c r="E15" s="1">
        <v>2</v>
      </c>
      <c r="F15" s="1">
        <v>24</v>
      </c>
      <c r="G15" s="8">
        <v>0.35</v>
      </c>
      <c r="H15" s="1">
        <v>50</v>
      </c>
      <c r="I15" s="1" t="s">
        <v>38</v>
      </c>
      <c r="J15" s="1"/>
      <c r="K15" s="1">
        <v>5</v>
      </c>
      <c r="L15" s="1">
        <f t="shared" si="2"/>
        <v>-3</v>
      </c>
      <c r="M15" s="1"/>
      <c r="N15" s="1"/>
      <c r="O15" s="1">
        <v>0</v>
      </c>
      <c r="P15" s="1">
        <f t="shared" si="3"/>
        <v>0.4</v>
      </c>
      <c r="Q15" s="5"/>
      <c r="R15" s="5">
        <f t="shared" si="8"/>
        <v>0</v>
      </c>
      <c r="S15" s="5"/>
      <c r="T15" s="5"/>
      <c r="U15" s="1"/>
      <c r="V15" s="1">
        <f t="shared" si="4"/>
        <v>60</v>
      </c>
      <c r="W15" s="1">
        <f t="shared" si="5"/>
        <v>60</v>
      </c>
      <c r="X15" s="1">
        <v>1.2</v>
      </c>
      <c r="Y15" s="1">
        <v>2.2000000000000002</v>
      </c>
      <c r="Z15" s="1">
        <v>1.4</v>
      </c>
      <c r="AA15" s="1">
        <v>1.2</v>
      </c>
      <c r="AB15" s="1">
        <v>1.2</v>
      </c>
      <c r="AC15" s="1">
        <v>1.4</v>
      </c>
      <c r="AD15" s="1">
        <v>1.8</v>
      </c>
      <c r="AE15" s="1">
        <v>1.6</v>
      </c>
      <c r="AF15" s="1">
        <v>1.2</v>
      </c>
      <c r="AG15" s="1">
        <v>1.6</v>
      </c>
      <c r="AH15" s="1"/>
      <c r="AI15" s="1">
        <f t="shared" si="9"/>
        <v>0</v>
      </c>
      <c r="AJ15" s="1">
        <f t="shared" si="6"/>
        <v>0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24" t="s">
        <v>53</v>
      </c>
      <c r="B16" s="24" t="s">
        <v>37</v>
      </c>
      <c r="C16" s="24">
        <v>802.73199999999997</v>
      </c>
      <c r="D16" s="24">
        <v>714.41600000000005</v>
      </c>
      <c r="E16" s="24">
        <v>526.05799999999999</v>
      </c>
      <c r="F16" s="24">
        <v>895.55600000000004</v>
      </c>
      <c r="G16" s="25">
        <v>1</v>
      </c>
      <c r="H16" s="24">
        <v>55</v>
      </c>
      <c r="I16" s="24" t="s">
        <v>38</v>
      </c>
      <c r="J16" s="24"/>
      <c r="K16" s="24">
        <v>516.74199999999996</v>
      </c>
      <c r="L16" s="24">
        <f t="shared" si="2"/>
        <v>9.3160000000000309</v>
      </c>
      <c r="M16" s="24"/>
      <c r="N16" s="24"/>
      <c r="O16" s="24">
        <v>0</v>
      </c>
      <c r="P16" s="24">
        <f t="shared" si="3"/>
        <v>105.2116</v>
      </c>
      <c r="Q16" s="26"/>
      <c r="R16" s="5">
        <f t="shared" si="8"/>
        <v>0</v>
      </c>
      <c r="S16" s="5"/>
      <c r="T16" s="26"/>
      <c r="U16" s="24"/>
      <c r="V16" s="1">
        <f t="shared" si="4"/>
        <v>8.5119511536750707</v>
      </c>
      <c r="W16" s="24">
        <f t="shared" si="5"/>
        <v>8.5119511536750707</v>
      </c>
      <c r="X16" s="24">
        <v>115.2756</v>
      </c>
      <c r="Y16" s="24">
        <v>160.62739999999999</v>
      </c>
      <c r="Z16" s="24">
        <v>154.89699999999999</v>
      </c>
      <c r="AA16" s="24">
        <v>161.9786</v>
      </c>
      <c r="AB16" s="24">
        <v>169.84540000000001</v>
      </c>
      <c r="AC16" s="24">
        <v>152.0592</v>
      </c>
      <c r="AD16" s="24">
        <v>152.28579999999999</v>
      </c>
      <c r="AE16" s="24">
        <v>143.15819999999999</v>
      </c>
      <c r="AF16" s="24">
        <v>130.9282</v>
      </c>
      <c r="AG16" s="24">
        <v>82.973399999999998</v>
      </c>
      <c r="AH16" s="24" t="s">
        <v>54</v>
      </c>
      <c r="AI16" s="1">
        <f t="shared" si="9"/>
        <v>0</v>
      </c>
      <c r="AJ16" s="1">
        <f t="shared" si="6"/>
        <v>0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20" t="s">
        <v>55</v>
      </c>
      <c r="B17" s="20" t="s">
        <v>37</v>
      </c>
      <c r="C17" s="20">
        <v>1596.125</v>
      </c>
      <c r="D17" s="20">
        <v>4199.433</v>
      </c>
      <c r="E17" s="20">
        <v>2067.8829999999998</v>
      </c>
      <c r="F17" s="20">
        <v>3238.4279999999999</v>
      </c>
      <c r="G17" s="21">
        <v>1</v>
      </c>
      <c r="H17" s="20">
        <v>50</v>
      </c>
      <c r="I17" s="20" t="s">
        <v>38</v>
      </c>
      <c r="J17" s="20"/>
      <c r="K17" s="20">
        <v>2128.0070000000001</v>
      </c>
      <c r="L17" s="20">
        <f t="shared" si="2"/>
        <v>-60.124000000000251</v>
      </c>
      <c r="M17" s="20"/>
      <c r="N17" s="20"/>
      <c r="O17" s="20">
        <v>1425.7922000000001</v>
      </c>
      <c r="P17" s="20">
        <f t="shared" si="3"/>
        <v>413.57659999999998</v>
      </c>
      <c r="Q17" s="28">
        <f>13*P17-O17-F17</f>
        <v>712.27559999999994</v>
      </c>
      <c r="R17" s="5">
        <f t="shared" si="8"/>
        <v>712.27559999999994</v>
      </c>
      <c r="S17" s="5">
        <f>$S$1*P17</f>
        <v>1695.6640599999998</v>
      </c>
      <c r="T17" s="22"/>
      <c r="U17" s="20"/>
      <c r="V17" s="1">
        <f t="shared" si="4"/>
        <v>17.100000000000001</v>
      </c>
      <c r="W17" s="20">
        <f t="shared" si="5"/>
        <v>11.277766198571195</v>
      </c>
      <c r="X17" s="20">
        <v>377.2808</v>
      </c>
      <c r="Y17" s="20">
        <v>364.78699999999998</v>
      </c>
      <c r="Z17" s="20">
        <v>403.51</v>
      </c>
      <c r="AA17" s="20">
        <v>380.74360000000001</v>
      </c>
      <c r="AB17" s="20">
        <v>378.09620000000001</v>
      </c>
      <c r="AC17" s="20">
        <v>397.72519999999997</v>
      </c>
      <c r="AD17" s="20">
        <v>382.22300000000001</v>
      </c>
      <c r="AE17" s="20">
        <v>501.40679999999998</v>
      </c>
      <c r="AF17" s="20">
        <v>521.03019999999992</v>
      </c>
      <c r="AG17" s="20">
        <v>482.59679999999997</v>
      </c>
      <c r="AH17" s="20" t="s">
        <v>45</v>
      </c>
      <c r="AI17" s="1">
        <f t="shared" si="9"/>
        <v>712</v>
      </c>
      <c r="AJ17" s="1">
        <f t="shared" si="6"/>
        <v>1696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56</v>
      </c>
      <c r="B18" s="1" t="s">
        <v>37</v>
      </c>
      <c r="C18" s="1">
        <v>159.15199999999999</v>
      </c>
      <c r="D18" s="1">
        <v>267.15300000000002</v>
      </c>
      <c r="E18" s="1">
        <v>181.17</v>
      </c>
      <c r="F18" s="1">
        <v>196.59800000000001</v>
      </c>
      <c r="G18" s="8">
        <v>1</v>
      </c>
      <c r="H18" s="1">
        <v>60</v>
      </c>
      <c r="I18" s="1" t="s">
        <v>38</v>
      </c>
      <c r="J18" s="1"/>
      <c r="K18" s="1">
        <v>176.26</v>
      </c>
      <c r="L18" s="1">
        <f t="shared" si="2"/>
        <v>4.9099999999999966</v>
      </c>
      <c r="M18" s="1"/>
      <c r="N18" s="1"/>
      <c r="O18" s="1">
        <v>173.14879999999999</v>
      </c>
      <c r="P18" s="1">
        <f t="shared" si="3"/>
        <v>36.233999999999995</v>
      </c>
      <c r="Q18" s="5">
        <f t="shared" ref="Q18:Q20" si="10">11*P18-O18-F18</f>
        <v>28.827199999999948</v>
      </c>
      <c r="R18" s="5">
        <f t="shared" si="8"/>
        <v>28.827199999999948</v>
      </c>
      <c r="S18" s="5"/>
      <c r="T18" s="5"/>
      <c r="U18" s="1"/>
      <c r="V18" s="1">
        <f t="shared" si="4"/>
        <v>11</v>
      </c>
      <c r="W18" s="1">
        <f t="shared" si="5"/>
        <v>10.204415742120663</v>
      </c>
      <c r="X18" s="1">
        <v>40.1188</v>
      </c>
      <c r="Y18" s="1">
        <v>34.530200000000001</v>
      </c>
      <c r="Z18" s="1">
        <v>27.507999999999999</v>
      </c>
      <c r="AA18" s="1">
        <v>25.872399999999999</v>
      </c>
      <c r="AB18" s="1">
        <v>33.464399999999998</v>
      </c>
      <c r="AC18" s="1">
        <v>42.158799999999999</v>
      </c>
      <c r="AD18" s="1">
        <v>37.904000000000003</v>
      </c>
      <c r="AE18" s="1">
        <v>30.895199999999999</v>
      </c>
      <c r="AF18" s="1">
        <v>35.819200000000002</v>
      </c>
      <c r="AG18" s="1">
        <v>37.325800000000001</v>
      </c>
      <c r="AH18" s="1"/>
      <c r="AI18" s="1">
        <f t="shared" si="9"/>
        <v>29</v>
      </c>
      <c r="AJ18" s="1">
        <f t="shared" si="6"/>
        <v>0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24" t="s">
        <v>57</v>
      </c>
      <c r="B19" s="24" t="s">
        <v>37</v>
      </c>
      <c r="C19" s="24">
        <v>1460.0150000000001</v>
      </c>
      <c r="D19" s="24">
        <v>2102.3049999999998</v>
      </c>
      <c r="E19" s="24">
        <v>952.61400000000003</v>
      </c>
      <c r="F19" s="24">
        <v>2325.3029999999999</v>
      </c>
      <c r="G19" s="25">
        <v>1</v>
      </c>
      <c r="H19" s="24">
        <v>60</v>
      </c>
      <c r="I19" s="24" t="s">
        <v>38</v>
      </c>
      <c r="J19" s="24"/>
      <c r="K19" s="24">
        <v>980.1</v>
      </c>
      <c r="L19" s="24">
        <f t="shared" si="2"/>
        <v>-27.48599999999999</v>
      </c>
      <c r="M19" s="24"/>
      <c r="N19" s="24"/>
      <c r="O19" s="24">
        <v>0</v>
      </c>
      <c r="P19" s="24">
        <f t="shared" si="3"/>
        <v>190.52280000000002</v>
      </c>
      <c r="Q19" s="26"/>
      <c r="R19" s="5">
        <f t="shared" si="8"/>
        <v>0</v>
      </c>
      <c r="S19" s="5"/>
      <c r="T19" s="26"/>
      <c r="U19" s="24"/>
      <c r="V19" s="1">
        <f t="shared" si="4"/>
        <v>12.204854222171832</v>
      </c>
      <c r="W19" s="24">
        <f t="shared" si="5"/>
        <v>12.204854222171832</v>
      </c>
      <c r="X19" s="24">
        <v>257.93779999999998</v>
      </c>
      <c r="Y19" s="24">
        <v>317.52940000000001</v>
      </c>
      <c r="Z19" s="24">
        <v>281.6918</v>
      </c>
      <c r="AA19" s="24">
        <v>346.29860000000002</v>
      </c>
      <c r="AB19" s="24">
        <v>360.78919999999999</v>
      </c>
      <c r="AC19" s="24">
        <v>201.49340000000001</v>
      </c>
      <c r="AD19" s="24">
        <v>183.14279999999999</v>
      </c>
      <c r="AE19" s="24">
        <v>203.75579999999999</v>
      </c>
      <c r="AF19" s="24">
        <v>175.55760000000001</v>
      </c>
      <c r="AG19" s="24">
        <v>104.0782</v>
      </c>
      <c r="AH19" s="24" t="s">
        <v>54</v>
      </c>
      <c r="AI19" s="1">
        <f t="shared" si="9"/>
        <v>0</v>
      </c>
      <c r="AJ19" s="1">
        <f t="shared" si="6"/>
        <v>0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58</v>
      </c>
      <c r="B20" s="1" t="s">
        <v>37</v>
      </c>
      <c r="C20" s="1">
        <v>108.089</v>
      </c>
      <c r="D20" s="1">
        <v>258.637</v>
      </c>
      <c r="E20" s="1">
        <v>122.762</v>
      </c>
      <c r="F20" s="1">
        <v>216.245</v>
      </c>
      <c r="G20" s="8">
        <v>1</v>
      </c>
      <c r="H20" s="1">
        <v>60</v>
      </c>
      <c r="I20" s="1" t="s">
        <v>38</v>
      </c>
      <c r="J20" s="1"/>
      <c r="K20" s="1">
        <v>119.87</v>
      </c>
      <c r="L20" s="1">
        <f t="shared" si="2"/>
        <v>2.8919999999999959</v>
      </c>
      <c r="M20" s="1"/>
      <c r="N20" s="1"/>
      <c r="O20" s="1">
        <v>0</v>
      </c>
      <c r="P20" s="1">
        <f t="shared" si="3"/>
        <v>24.552399999999999</v>
      </c>
      <c r="Q20" s="5">
        <f t="shared" si="10"/>
        <v>53.831399999999974</v>
      </c>
      <c r="R20" s="5">
        <f t="shared" si="8"/>
        <v>53.831399999999974</v>
      </c>
      <c r="S20" s="5"/>
      <c r="T20" s="5"/>
      <c r="U20" s="1"/>
      <c r="V20" s="1">
        <f t="shared" si="4"/>
        <v>11</v>
      </c>
      <c r="W20" s="1">
        <f t="shared" si="5"/>
        <v>8.8074892882162246</v>
      </c>
      <c r="X20" s="1">
        <v>25.103000000000002</v>
      </c>
      <c r="Y20" s="1">
        <v>31.438600000000001</v>
      </c>
      <c r="Z20" s="1">
        <v>34.209800000000001</v>
      </c>
      <c r="AA20" s="1">
        <v>30.755800000000001</v>
      </c>
      <c r="AB20" s="1">
        <v>29.4818</v>
      </c>
      <c r="AC20" s="1">
        <v>31.729399999999998</v>
      </c>
      <c r="AD20" s="1">
        <v>29.081600000000002</v>
      </c>
      <c r="AE20" s="1">
        <v>30.193200000000001</v>
      </c>
      <c r="AF20" s="1">
        <v>31.9864</v>
      </c>
      <c r="AG20" s="1">
        <v>24.657800000000002</v>
      </c>
      <c r="AH20" s="1"/>
      <c r="AI20" s="1">
        <f t="shared" si="9"/>
        <v>54</v>
      </c>
      <c r="AJ20" s="1">
        <f t="shared" si="6"/>
        <v>0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20" t="s">
        <v>59</v>
      </c>
      <c r="B21" s="20" t="s">
        <v>37</v>
      </c>
      <c r="C21" s="20">
        <v>1646.5360000000001</v>
      </c>
      <c r="D21" s="20">
        <v>2644.0340000000001</v>
      </c>
      <c r="E21" s="20">
        <v>1268.8679999999999</v>
      </c>
      <c r="F21" s="20">
        <v>2738.1990000000001</v>
      </c>
      <c r="G21" s="21">
        <v>1</v>
      </c>
      <c r="H21" s="20">
        <v>60</v>
      </c>
      <c r="I21" s="20" t="s">
        <v>38</v>
      </c>
      <c r="J21" s="20"/>
      <c r="K21" s="20">
        <v>1247.8920000000001</v>
      </c>
      <c r="L21" s="20">
        <f t="shared" si="2"/>
        <v>20.975999999999885</v>
      </c>
      <c r="M21" s="20"/>
      <c r="N21" s="20"/>
      <c r="O21" s="20">
        <v>510.53559999999999</v>
      </c>
      <c r="P21" s="20">
        <f t="shared" si="3"/>
        <v>253.77359999999999</v>
      </c>
      <c r="Q21" s="22"/>
      <c r="R21" s="5">
        <f t="shared" si="8"/>
        <v>0</v>
      </c>
      <c r="S21" s="5">
        <f>$S$1*P21</f>
        <v>1040.4717599999999</v>
      </c>
      <c r="T21" s="22"/>
      <c r="U21" s="20"/>
      <c r="V21" s="1">
        <f t="shared" si="4"/>
        <v>16.901704353801971</v>
      </c>
      <c r="W21" s="20">
        <f t="shared" si="5"/>
        <v>12.801704353801973</v>
      </c>
      <c r="X21" s="20">
        <v>255.26779999999999</v>
      </c>
      <c r="Y21" s="20">
        <v>296.66359999999997</v>
      </c>
      <c r="Z21" s="20">
        <v>298.75</v>
      </c>
      <c r="AA21" s="20">
        <v>316.31580000000002</v>
      </c>
      <c r="AB21" s="20">
        <v>328.11860000000001</v>
      </c>
      <c r="AC21" s="20">
        <v>353.93239999999997</v>
      </c>
      <c r="AD21" s="20">
        <v>340.738</v>
      </c>
      <c r="AE21" s="20">
        <v>321.60000000000002</v>
      </c>
      <c r="AF21" s="20">
        <v>320.90600000000001</v>
      </c>
      <c r="AG21" s="20">
        <v>321.75040000000001</v>
      </c>
      <c r="AH21" s="20" t="s">
        <v>60</v>
      </c>
      <c r="AI21" s="1">
        <f t="shared" si="9"/>
        <v>0</v>
      </c>
      <c r="AJ21" s="1">
        <f t="shared" si="6"/>
        <v>1040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1" t="s">
        <v>61</v>
      </c>
      <c r="B22" s="11" t="s">
        <v>37</v>
      </c>
      <c r="C22" s="11"/>
      <c r="D22" s="10">
        <v>2951.1350000000002</v>
      </c>
      <c r="E22" s="19">
        <v>80.194999999999993</v>
      </c>
      <c r="F22" s="19">
        <v>2623.7640000000001</v>
      </c>
      <c r="G22" s="12">
        <v>0</v>
      </c>
      <c r="H22" s="11" t="e">
        <v>#N/A</v>
      </c>
      <c r="I22" s="11" t="s">
        <v>62</v>
      </c>
      <c r="J22" s="11" t="s">
        <v>63</v>
      </c>
      <c r="K22" s="11">
        <v>80</v>
      </c>
      <c r="L22" s="11">
        <f t="shared" si="2"/>
        <v>0.19499999999999318</v>
      </c>
      <c r="M22" s="11"/>
      <c r="N22" s="11"/>
      <c r="O22" s="11">
        <v>0</v>
      </c>
      <c r="P22" s="11">
        <f t="shared" si="3"/>
        <v>16.038999999999998</v>
      </c>
      <c r="Q22" s="13"/>
      <c r="R22" s="5">
        <f t="shared" si="8"/>
        <v>0</v>
      </c>
      <c r="S22" s="5"/>
      <c r="T22" s="13"/>
      <c r="U22" s="11"/>
      <c r="V22" s="1">
        <f t="shared" si="4"/>
        <v>163.58650788702539</v>
      </c>
      <c r="W22" s="11">
        <f t="shared" si="5"/>
        <v>163.58650788702539</v>
      </c>
      <c r="X22" s="11">
        <v>0.51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0" t="s">
        <v>64</v>
      </c>
      <c r="AI22" s="1">
        <f t="shared" si="9"/>
        <v>0</v>
      </c>
      <c r="AJ22" s="1">
        <f t="shared" si="6"/>
        <v>0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20" t="s">
        <v>65</v>
      </c>
      <c r="B23" s="20" t="s">
        <v>37</v>
      </c>
      <c r="C23" s="20">
        <v>349.40899999999999</v>
      </c>
      <c r="D23" s="20">
        <v>555.67499999999995</v>
      </c>
      <c r="E23" s="20">
        <v>483.221</v>
      </c>
      <c r="F23" s="20">
        <v>292.79899999999998</v>
      </c>
      <c r="G23" s="21">
        <v>1</v>
      </c>
      <c r="H23" s="20">
        <v>60</v>
      </c>
      <c r="I23" s="20" t="s">
        <v>38</v>
      </c>
      <c r="J23" s="20"/>
      <c r="K23" s="20">
        <v>475.96499999999997</v>
      </c>
      <c r="L23" s="20">
        <f t="shared" si="2"/>
        <v>7.2560000000000286</v>
      </c>
      <c r="M23" s="20"/>
      <c r="N23" s="20"/>
      <c r="O23" s="20">
        <v>803.57100000000003</v>
      </c>
      <c r="P23" s="20">
        <f t="shared" si="3"/>
        <v>96.644199999999998</v>
      </c>
      <c r="Q23" s="28">
        <f>13*P23-O23-F23</f>
        <v>160.00459999999987</v>
      </c>
      <c r="R23" s="5">
        <f t="shared" si="8"/>
        <v>160.00459999999987</v>
      </c>
      <c r="S23" s="5">
        <f>$S$1*P23</f>
        <v>396.24121999999994</v>
      </c>
      <c r="T23" s="22"/>
      <c r="U23" s="20"/>
      <c r="V23" s="1">
        <f t="shared" si="4"/>
        <v>17.099999999999994</v>
      </c>
      <c r="W23" s="20">
        <f t="shared" si="5"/>
        <v>11.344395214611946</v>
      </c>
      <c r="X23" s="20">
        <v>88.795000000000002</v>
      </c>
      <c r="Y23" s="20">
        <v>52.015200000000007</v>
      </c>
      <c r="Z23" s="20">
        <v>52.025599999999997</v>
      </c>
      <c r="AA23" s="20">
        <v>60.183999999999997</v>
      </c>
      <c r="AB23" s="20">
        <v>63.745399999999997</v>
      </c>
      <c r="AC23" s="20">
        <v>61.622199999999999</v>
      </c>
      <c r="AD23" s="20">
        <v>57.497</v>
      </c>
      <c r="AE23" s="20">
        <v>55.708599999999997</v>
      </c>
      <c r="AF23" s="20">
        <v>60.301400000000001</v>
      </c>
      <c r="AG23" s="20">
        <v>68.316000000000003</v>
      </c>
      <c r="AH23" s="20" t="s">
        <v>45</v>
      </c>
      <c r="AI23" s="1">
        <f t="shared" si="9"/>
        <v>160</v>
      </c>
      <c r="AJ23" s="1">
        <f t="shared" si="6"/>
        <v>396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24" t="s">
        <v>66</v>
      </c>
      <c r="B24" s="24" t="s">
        <v>37</v>
      </c>
      <c r="C24" s="24">
        <v>569.73299999999995</v>
      </c>
      <c r="D24" s="24">
        <v>594.99400000000003</v>
      </c>
      <c r="E24" s="24">
        <v>388.59199999999998</v>
      </c>
      <c r="F24" s="24">
        <v>695.23</v>
      </c>
      <c r="G24" s="25">
        <v>1</v>
      </c>
      <c r="H24" s="24">
        <v>60</v>
      </c>
      <c r="I24" s="24" t="s">
        <v>38</v>
      </c>
      <c r="J24" s="24"/>
      <c r="K24" s="24">
        <v>378.423</v>
      </c>
      <c r="L24" s="24">
        <f t="shared" si="2"/>
        <v>10.168999999999983</v>
      </c>
      <c r="M24" s="24"/>
      <c r="N24" s="24"/>
      <c r="O24" s="24">
        <v>0</v>
      </c>
      <c r="P24" s="24">
        <f t="shared" si="3"/>
        <v>77.718400000000003</v>
      </c>
      <c r="Q24" s="26"/>
      <c r="R24" s="5">
        <f t="shared" si="8"/>
        <v>0</v>
      </c>
      <c r="S24" s="5"/>
      <c r="T24" s="26"/>
      <c r="U24" s="24"/>
      <c r="V24" s="1">
        <f t="shared" si="4"/>
        <v>8.9455006793757974</v>
      </c>
      <c r="W24" s="24">
        <f t="shared" si="5"/>
        <v>8.9455006793757974</v>
      </c>
      <c r="X24" s="24">
        <v>86.347999999999999</v>
      </c>
      <c r="Y24" s="24">
        <v>113.111</v>
      </c>
      <c r="Z24" s="24">
        <v>112.94159999999999</v>
      </c>
      <c r="AA24" s="24">
        <v>120.37220000000001</v>
      </c>
      <c r="AB24" s="24">
        <v>121.7038</v>
      </c>
      <c r="AC24" s="24">
        <v>102.2968</v>
      </c>
      <c r="AD24" s="24">
        <v>102.8492</v>
      </c>
      <c r="AE24" s="24">
        <v>96.789599999999993</v>
      </c>
      <c r="AF24" s="24">
        <v>89.803399999999996</v>
      </c>
      <c r="AG24" s="24">
        <v>55.444000000000003</v>
      </c>
      <c r="AH24" s="24" t="s">
        <v>54</v>
      </c>
      <c r="AI24" s="1">
        <f t="shared" si="9"/>
        <v>0</v>
      </c>
      <c r="AJ24" s="1">
        <f t="shared" si="6"/>
        <v>0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20" t="s">
        <v>67</v>
      </c>
      <c r="B25" s="20" t="s">
        <v>37</v>
      </c>
      <c r="C25" s="20">
        <v>259.06900000000002</v>
      </c>
      <c r="D25" s="20">
        <v>778.29899999999998</v>
      </c>
      <c r="E25" s="20">
        <v>490.75299999999999</v>
      </c>
      <c r="F25" s="20">
        <v>409.38499999999999</v>
      </c>
      <c r="G25" s="21">
        <v>1</v>
      </c>
      <c r="H25" s="20">
        <v>60</v>
      </c>
      <c r="I25" s="20" t="s">
        <v>38</v>
      </c>
      <c r="J25" s="20"/>
      <c r="K25" s="20">
        <v>475.01600000000002</v>
      </c>
      <c r="L25" s="20">
        <f t="shared" si="2"/>
        <v>15.736999999999966</v>
      </c>
      <c r="M25" s="20"/>
      <c r="N25" s="20"/>
      <c r="O25" s="20">
        <v>696.96300000000019</v>
      </c>
      <c r="P25" s="20">
        <f t="shared" si="3"/>
        <v>98.150599999999997</v>
      </c>
      <c r="Q25" s="22">
        <f>12*P25-O25-F25</f>
        <v>71.459199999999782</v>
      </c>
      <c r="R25" s="5">
        <f t="shared" si="8"/>
        <v>71.459199999999782</v>
      </c>
      <c r="S25" s="5">
        <f>$S$1*P25</f>
        <v>402.41745999999995</v>
      </c>
      <c r="T25" s="22"/>
      <c r="U25" s="20"/>
      <c r="V25" s="1">
        <f t="shared" si="4"/>
        <v>16.099999999999998</v>
      </c>
      <c r="W25" s="20">
        <f t="shared" si="5"/>
        <v>11.271943319755561</v>
      </c>
      <c r="X25" s="20">
        <v>91.14500000000001</v>
      </c>
      <c r="Y25" s="20">
        <v>66.673199999999994</v>
      </c>
      <c r="Z25" s="20">
        <v>69.229200000000006</v>
      </c>
      <c r="AA25" s="20">
        <v>68.995199999999997</v>
      </c>
      <c r="AB25" s="20">
        <v>65.307600000000008</v>
      </c>
      <c r="AC25" s="20">
        <v>59.878200000000007</v>
      </c>
      <c r="AD25" s="20">
        <v>56.5244</v>
      </c>
      <c r="AE25" s="20">
        <v>88.644000000000005</v>
      </c>
      <c r="AF25" s="20">
        <v>105.3716</v>
      </c>
      <c r="AG25" s="20">
        <v>142.78639999999999</v>
      </c>
      <c r="AH25" s="20" t="s">
        <v>45</v>
      </c>
      <c r="AI25" s="1">
        <f t="shared" si="9"/>
        <v>71</v>
      </c>
      <c r="AJ25" s="1">
        <f t="shared" si="6"/>
        <v>402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68</v>
      </c>
      <c r="B26" s="1" t="s">
        <v>37</v>
      </c>
      <c r="C26" s="1">
        <v>259.54899999999998</v>
      </c>
      <c r="D26" s="1">
        <v>490.31299999999999</v>
      </c>
      <c r="E26" s="1">
        <v>283.44400000000002</v>
      </c>
      <c r="F26" s="1">
        <v>385.262</v>
      </c>
      <c r="G26" s="8">
        <v>1</v>
      </c>
      <c r="H26" s="1">
        <v>30</v>
      </c>
      <c r="I26" s="1" t="s">
        <v>38</v>
      </c>
      <c r="J26" s="1"/>
      <c r="K26" s="1">
        <v>296.64999999999998</v>
      </c>
      <c r="L26" s="1">
        <f t="shared" si="2"/>
        <v>-13.20599999999996</v>
      </c>
      <c r="M26" s="1"/>
      <c r="N26" s="1"/>
      <c r="O26" s="1">
        <v>141.7470000000001</v>
      </c>
      <c r="P26" s="1">
        <f t="shared" si="3"/>
        <v>56.688800000000001</v>
      </c>
      <c r="Q26" s="5">
        <f t="shared" ref="Q26:Q31" si="11">11*P26-O26-F26</f>
        <v>96.567799999999977</v>
      </c>
      <c r="R26" s="5">
        <f t="shared" si="8"/>
        <v>96.567799999999977</v>
      </c>
      <c r="S26" s="5"/>
      <c r="T26" s="5"/>
      <c r="U26" s="1"/>
      <c r="V26" s="1">
        <f t="shared" si="4"/>
        <v>11</v>
      </c>
      <c r="W26" s="1">
        <f t="shared" si="5"/>
        <v>9.2965277091771235</v>
      </c>
      <c r="X26" s="1">
        <v>59.389800000000001</v>
      </c>
      <c r="Y26" s="1">
        <v>63.550199999999997</v>
      </c>
      <c r="Z26" s="1">
        <v>64.212199999999996</v>
      </c>
      <c r="AA26" s="1">
        <v>66.113799999999998</v>
      </c>
      <c r="AB26" s="1">
        <v>62.116799999999998</v>
      </c>
      <c r="AC26" s="1">
        <v>58.946399999999997</v>
      </c>
      <c r="AD26" s="1">
        <v>66.606999999999999</v>
      </c>
      <c r="AE26" s="1">
        <v>60.758799999999987</v>
      </c>
      <c r="AF26" s="1">
        <v>54.522799999999997</v>
      </c>
      <c r="AG26" s="1">
        <v>58.6066</v>
      </c>
      <c r="AH26" s="1"/>
      <c r="AI26" s="1">
        <f t="shared" si="9"/>
        <v>97</v>
      </c>
      <c r="AJ26" s="1">
        <f t="shared" si="6"/>
        <v>0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69</v>
      </c>
      <c r="B27" s="1" t="s">
        <v>37</v>
      </c>
      <c r="C27" s="1">
        <v>294.755</v>
      </c>
      <c r="D27" s="1">
        <v>219.02</v>
      </c>
      <c r="E27" s="1">
        <v>225.77</v>
      </c>
      <c r="F27" s="1">
        <v>199.66800000000001</v>
      </c>
      <c r="G27" s="8">
        <v>1</v>
      </c>
      <c r="H27" s="1">
        <v>30</v>
      </c>
      <c r="I27" s="1" t="s">
        <v>38</v>
      </c>
      <c r="J27" s="1"/>
      <c r="K27" s="1">
        <v>231.69399999999999</v>
      </c>
      <c r="L27" s="1">
        <f t="shared" si="2"/>
        <v>-5.9239999999999782</v>
      </c>
      <c r="M27" s="1"/>
      <c r="N27" s="1"/>
      <c r="O27" s="1">
        <v>207.09360000000001</v>
      </c>
      <c r="P27" s="1">
        <f t="shared" si="3"/>
        <v>45.154000000000003</v>
      </c>
      <c r="Q27" s="5">
        <f t="shared" si="11"/>
        <v>89.93240000000003</v>
      </c>
      <c r="R27" s="5">
        <f t="shared" si="8"/>
        <v>89.93240000000003</v>
      </c>
      <c r="S27" s="5"/>
      <c r="T27" s="5"/>
      <c r="U27" s="1"/>
      <c r="V27" s="1">
        <f t="shared" si="4"/>
        <v>11</v>
      </c>
      <c r="W27" s="1">
        <f t="shared" si="5"/>
        <v>9.0083181999379907</v>
      </c>
      <c r="X27" s="1">
        <v>46.960999999999999</v>
      </c>
      <c r="Y27" s="1">
        <v>58.130999999999993</v>
      </c>
      <c r="Z27" s="1">
        <v>53.2746</v>
      </c>
      <c r="AA27" s="1">
        <v>50.820399999999999</v>
      </c>
      <c r="AB27" s="1">
        <v>59.492600000000003</v>
      </c>
      <c r="AC27" s="1">
        <v>44.788600000000002</v>
      </c>
      <c r="AD27" s="1">
        <v>38.182200000000002</v>
      </c>
      <c r="AE27" s="1">
        <v>41.280799999999999</v>
      </c>
      <c r="AF27" s="1">
        <v>40.925600000000003</v>
      </c>
      <c r="AG27" s="1">
        <v>44.489199999999997</v>
      </c>
      <c r="AH27" s="1"/>
      <c r="AI27" s="1">
        <f t="shared" si="9"/>
        <v>90</v>
      </c>
      <c r="AJ27" s="1">
        <f t="shared" si="6"/>
        <v>0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70</v>
      </c>
      <c r="B28" s="1" t="s">
        <v>37</v>
      </c>
      <c r="C28" s="1">
        <v>546.25300000000004</v>
      </c>
      <c r="D28" s="1">
        <v>589.851</v>
      </c>
      <c r="E28" s="1">
        <v>433.94799999999998</v>
      </c>
      <c r="F28" s="1">
        <v>576.45399999999995</v>
      </c>
      <c r="G28" s="8">
        <v>1</v>
      </c>
      <c r="H28" s="1">
        <v>30</v>
      </c>
      <c r="I28" s="1" t="s">
        <v>38</v>
      </c>
      <c r="J28" s="1"/>
      <c r="K28" s="1">
        <v>472.55</v>
      </c>
      <c r="L28" s="1">
        <f t="shared" si="2"/>
        <v>-38.602000000000032</v>
      </c>
      <c r="M28" s="1"/>
      <c r="N28" s="1"/>
      <c r="O28" s="1">
        <v>208.70240000000021</v>
      </c>
      <c r="P28" s="1">
        <f t="shared" si="3"/>
        <v>86.789599999999993</v>
      </c>
      <c r="Q28" s="5">
        <f t="shared" si="11"/>
        <v>169.52919999999972</v>
      </c>
      <c r="R28" s="5">
        <f t="shared" si="8"/>
        <v>169.52919999999972</v>
      </c>
      <c r="S28" s="5"/>
      <c r="T28" s="5"/>
      <c r="U28" s="1"/>
      <c r="V28" s="1">
        <f t="shared" si="4"/>
        <v>11</v>
      </c>
      <c r="W28" s="1">
        <f t="shared" si="5"/>
        <v>9.0466645773226322</v>
      </c>
      <c r="X28" s="1">
        <v>89.793800000000005</v>
      </c>
      <c r="Y28" s="1">
        <v>95.405000000000001</v>
      </c>
      <c r="Z28" s="1">
        <v>90.954599999999999</v>
      </c>
      <c r="AA28" s="1">
        <v>98.084599999999995</v>
      </c>
      <c r="AB28" s="1">
        <v>107.4502</v>
      </c>
      <c r="AC28" s="1">
        <v>113.1598</v>
      </c>
      <c r="AD28" s="1">
        <v>108.29819999999999</v>
      </c>
      <c r="AE28" s="1">
        <v>96.352599999999995</v>
      </c>
      <c r="AF28" s="1">
        <v>90.200599999999994</v>
      </c>
      <c r="AG28" s="1">
        <v>86.220600000000005</v>
      </c>
      <c r="AH28" s="1"/>
      <c r="AI28" s="1">
        <f t="shared" si="9"/>
        <v>170</v>
      </c>
      <c r="AJ28" s="1">
        <f t="shared" si="6"/>
        <v>0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71</v>
      </c>
      <c r="B29" s="1" t="s">
        <v>37</v>
      </c>
      <c r="C29" s="1">
        <v>9.5090000000000003</v>
      </c>
      <c r="D29" s="1">
        <v>111.892</v>
      </c>
      <c r="E29" s="1">
        <v>39.869999999999997</v>
      </c>
      <c r="F29" s="1">
        <v>61.058999999999997</v>
      </c>
      <c r="G29" s="8">
        <v>1</v>
      </c>
      <c r="H29" s="1">
        <v>45</v>
      </c>
      <c r="I29" s="1" t="s">
        <v>38</v>
      </c>
      <c r="J29" s="1"/>
      <c r="K29" s="1">
        <v>64.790000000000006</v>
      </c>
      <c r="L29" s="1">
        <f t="shared" si="2"/>
        <v>-24.920000000000009</v>
      </c>
      <c r="M29" s="1"/>
      <c r="N29" s="1"/>
      <c r="O29" s="1">
        <v>0</v>
      </c>
      <c r="P29" s="1">
        <f t="shared" si="3"/>
        <v>7.9739999999999993</v>
      </c>
      <c r="Q29" s="5">
        <f t="shared" si="11"/>
        <v>26.655000000000001</v>
      </c>
      <c r="R29" s="5">
        <f t="shared" si="8"/>
        <v>26.655000000000001</v>
      </c>
      <c r="S29" s="5"/>
      <c r="T29" s="5"/>
      <c r="U29" s="1"/>
      <c r="V29" s="1">
        <f t="shared" si="4"/>
        <v>11</v>
      </c>
      <c r="W29" s="1">
        <f t="shared" si="5"/>
        <v>7.6572610985703538</v>
      </c>
      <c r="X29" s="1">
        <v>6.9029999999999996</v>
      </c>
      <c r="Y29" s="1">
        <v>10.6982</v>
      </c>
      <c r="Z29" s="1">
        <v>11.8316</v>
      </c>
      <c r="AA29" s="1">
        <v>4.1486000000000001</v>
      </c>
      <c r="AB29" s="1">
        <v>10.3094</v>
      </c>
      <c r="AC29" s="1">
        <v>13.244999999999999</v>
      </c>
      <c r="AD29" s="1">
        <v>6.2064000000000004</v>
      </c>
      <c r="AE29" s="1">
        <v>4.8473999999999986</v>
      </c>
      <c r="AF29" s="1">
        <v>5.6475999999999997</v>
      </c>
      <c r="AG29" s="1">
        <v>12.5212</v>
      </c>
      <c r="AH29" s="1" t="s">
        <v>72</v>
      </c>
      <c r="AI29" s="1">
        <f t="shared" si="9"/>
        <v>27</v>
      </c>
      <c r="AJ29" s="1">
        <f t="shared" si="6"/>
        <v>0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73</v>
      </c>
      <c r="B30" s="1" t="s">
        <v>37</v>
      </c>
      <c r="C30" s="1">
        <v>35.006</v>
      </c>
      <c r="D30" s="1">
        <v>96.596000000000004</v>
      </c>
      <c r="E30" s="1">
        <v>21.795000000000002</v>
      </c>
      <c r="F30" s="1">
        <v>88.355999999999995</v>
      </c>
      <c r="G30" s="8">
        <v>1</v>
      </c>
      <c r="H30" s="1">
        <v>40</v>
      </c>
      <c r="I30" s="1" t="s">
        <v>38</v>
      </c>
      <c r="J30" s="1"/>
      <c r="K30" s="1">
        <v>19.600000000000001</v>
      </c>
      <c r="L30" s="1">
        <f t="shared" si="2"/>
        <v>2.1950000000000003</v>
      </c>
      <c r="M30" s="1"/>
      <c r="N30" s="1"/>
      <c r="O30" s="1">
        <v>0</v>
      </c>
      <c r="P30" s="1">
        <f t="shared" si="3"/>
        <v>4.359</v>
      </c>
      <c r="Q30" s="5"/>
      <c r="R30" s="5">
        <f t="shared" si="8"/>
        <v>0</v>
      </c>
      <c r="S30" s="5"/>
      <c r="T30" s="5"/>
      <c r="U30" s="1"/>
      <c r="V30" s="1">
        <f t="shared" si="4"/>
        <v>20.269786648313833</v>
      </c>
      <c r="W30" s="1">
        <f t="shared" si="5"/>
        <v>20.269786648313833</v>
      </c>
      <c r="X30" s="1">
        <v>7.6543999999999999</v>
      </c>
      <c r="Y30" s="1">
        <v>9.4968000000000004</v>
      </c>
      <c r="Z30" s="1">
        <v>6.4725999999999999</v>
      </c>
      <c r="AA30" s="1">
        <v>3.4922</v>
      </c>
      <c r="AB30" s="1">
        <v>7.0004000000000008</v>
      </c>
      <c r="AC30" s="1">
        <v>8.7409999999999997</v>
      </c>
      <c r="AD30" s="1">
        <v>4.9917999999999996</v>
      </c>
      <c r="AE30" s="1">
        <v>4.0863999999999994</v>
      </c>
      <c r="AF30" s="1">
        <v>7.9682000000000004</v>
      </c>
      <c r="AG30" s="1">
        <v>5.2050000000000001</v>
      </c>
      <c r="AH30" s="1"/>
      <c r="AI30" s="1">
        <f t="shared" si="9"/>
        <v>0</v>
      </c>
      <c r="AJ30" s="1">
        <f t="shared" si="6"/>
        <v>0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74</v>
      </c>
      <c r="B31" s="1" t="s">
        <v>37</v>
      </c>
      <c r="C31" s="1">
        <v>223.14599999999999</v>
      </c>
      <c r="D31" s="1">
        <v>208.702</v>
      </c>
      <c r="E31" s="1">
        <v>177.733</v>
      </c>
      <c r="F31" s="1">
        <v>190.572</v>
      </c>
      <c r="G31" s="8">
        <v>1</v>
      </c>
      <c r="H31" s="1">
        <v>30</v>
      </c>
      <c r="I31" s="1" t="s">
        <v>38</v>
      </c>
      <c r="J31" s="1"/>
      <c r="K31" s="1">
        <v>198.90600000000001</v>
      </c>
      <c r="L31" s="1">
        <f t="shared" si="2"/>
        <v>-21.173000000000002</v>
      </c>
      <c r="M31" s="1"/>
      <c r="N31" s="1"/>
      <c r="O31" s="1">
        <v>22.538200000000071</v>
      </c>
      <c r="P31" s="1">
        <f t="shared" si="3"/>
        <v>35.546599999999998</v>
      </c>
      <c r="Q31" s="5">
        <f t="shared" si="11"/>
        <v>177.90239999999989</v>
      </c>
      <c r="R31" s="5">
        <f t="shared" si="8"/>
        <v>177.90239999999989</v>
      </c>
      <c r="S31" s="5"/>
      <c r="T31" s="5"/>
      <c r="U31" s="1"/>
      <c r="V31" s="1">
        <f t="shared" si="4"/>
        <v>11</v>
      </c>
      <c r="W31" s="1">
        <f t="shared" si="5"/>
        <v>5.9952344246707163</v>
      </c>
      <c r="X31" s="1">
        <v>34.319800000000001</v>
      </c>
      <c r="Y31" s="1">
        <v>43.354999999999997</v>
      </c>
      <c r="Z31" s="1">
        <v>44.046399999999998</v>
      </c>
      <c r="AA31" s="1">
        <v>47.080800000000004</v>
      </c>
      <c r="AB31" s="1">
        <v>47.270400000000002</v>
      </c>
      <c r="AC31" s="1">
        <v>46.553800000000003</v>
      </c>
      <c r="AD31" s="1">
        <v>47.003799999999998</v>
      </c>
      <c r="AE31" s="1">
        <v>38.9238</v>
      </c>
      <c r="AF31" s="1">
        <v>38.220199999999998</v>
      </c>
      <c r="AG31" s="1">
        <v>41.783799999999999</v>
      </c>
      <c r="AH31" s="1"/>
      <c r="AI31" s="1">
        <f t="shared" si="9"/>
        <v>178</v>
      </c>
      <c r="AJ31" s="1">
        <f t="shared" si="6"/>
        <v>0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4" t="s">
        <v>75</v>
      </c>
      <c r="B32" s="14" t="s">
        <v>37</v>
      </c>
      <c r="C32" s="14"/>
      <c r="D32" s="14"/>
      <c r="E32" s="14"/>
      <c r="F32" s="14"/>
      <c r="G32" s="15">
        <v>0</v>
      </c>
      <c r="H32" s="14">
        <v>50</v>
      </c>
      <c r="I32" s="14" t="s">
        <v>38</v>
      </c>
      <c r="J32" s="14"/>
      <c r="K32" s="14"/>
      <c r="L32" s="14">
        <f t="shared" si="2"/>
        <v>0</v>
      </c>
      <c r="M32" s="14"/>
      <c r="N32" s="14"/>
      <c r="O32" s="14">
        <v>0</v>
      </c>
      <c r="P32" s="14">
        <f t="shared" si="3"/>
        <v>0</v>
      </c>
      <c r="Q32" s="16"/>
      <c r="R32" s="5">
        <f t="shared" si="8"/>
        <v>0</v>
      </c>
      <c r="S32" s="5"/>
      <c r="T32" s="16"/>
      <c r="U32" s="14"/>
      <c r="V32" s="1" t="e">
        <f t="shared" si="4"/>
        <v>#DIV/0!</v>
      </c>
      <c r="W32" s="14" t="e">
        <f t="shared" si="5"/>
        <v>#DIV/0!</v>
      </c>
      <c r="X32" s="14">
        <v>0</v>
      </c>
      <c r="Y32" s="14">
        <v>0</v>
      </c>
      <c r="Z32" s="14">
        <v>0</v>
      </c>
      <c r="AA32" s="14">
        <v>0.36299999999999999</v>
      </c>
      <c r="AB32" s="14">
        <v>0.36299999999999999</v>
      </c>
      <c r="AC32" s="14">
        <v>0.53700000000000003</v>
      </c>
      <c r="AD32" s="14">
        <v>0.90100000000000002</v>
      </c>
      <c r="AE32" s="14">
        <v>1.2712000000000001</v>
      </c>
      <c r="AF32" s="14">
        <v>0.9071999999999999</v>
      </c>
      <c r="AG32" s="14">
        <v>-0.17879999999999999</v>
      </c>
      <c r="AH32" s="14" t="s">
        <v>51</v>
      </c>
      <c r="AI32" s="1">
        <f t="shared" si="9"/>
        <v>0</v>
      </c>
      <c r="AJ32" s="1">
        <f t="shared" si="6"/>
        <v>0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76</v>
      </c>
      <c r="B33" s="1" t="s">
        <v>37</v>
      </c>
      <c r="C33" s="1">
        <v>8.077</v>
      </c>
      <c r="D33" s="1"/>
      <c r="E33" s="1">
        <v>2.7</v>
      </c>
      <c r="F33" s="1">
        <v>2.6339999999999999</v>
      </c>
      <c r="G33" s="8">
        <v>1</v>
      </c>
      <c r="H33" s="1">
        <v>50</v>
      </c>
      <c r="I33" s="1" t="s">
        <v>38</v>
      </c>
      <c r="J33" s="1"/>
      <c r="K33" s="1">
        <v>3</v>
      </c>
      <c r="L33" s="1">
        <f t="shared" si="2"/>
        <v>-0.29999999999999982</v>
      </c>
      <c r="M33" s="1"/>
      <c r="N33" s="1"/>
      <c r="O33" s="1">
        <v>0</v>
      </c>
      <c r="P33" s="1">
        <f t="shared" si="3"/>
        <v>0.54</v>
      </c>
      <c r="Q33" s="5">
        <v>4</v>
      </c>
      <c r="R33" s="5">
        <f>T33</f>
        <v>0</v>
      </c>
      <c r="S33" s="5"/>
      <c r="T33" s="5">
        <v>0</v>
      </c>
      <c r="U33" s="1" t="s">
        <v>51</v>
      </c>
      <c r="V33" s="1">
        <f t="shared" si="4"/>
        <v>4.8777777777777773</v>
      </c>
      <c r="W33" s="1">
        <f t="shared" si="5"/>
        <v>4.8777777777777773</v>
      </c>
      <c r="X33" s="1">
        <v>0.18179999999999999</v>
      </c>
      <c r="Y33" s="1">
        <v>0.18679999999999999</v>
      </c>
      <c r="Z33" s="1">
        <v>0.18679999999999999</v>
      </c>
      <c r="AA33" s="1">
        <v>0.93119999999999992</v>
      </c>
      <c r="AB33" s="1">
        <v>0.93119999999999992</v>
      </c>
      <c r="AC33" s="1">
        <v>0.5504</v>
      </c>
      <c r="AD33" s="1">
        <v>0.92739999999999989</v>
      </c>
      <c r="AE33" s="1">
        <v>2.0535999999999999</v>
      </c>
      <c r="AF33" s="1">
        <v>1.4934000000000001</v>
      </c>
      <c r="AG33" s="1">
        <v>-0.32700000000000001</v>
      </c>
      <c r="AH33" s="27" t="s">
        <v>155</v>
      </c>
      <c r="AI33" s="1">
        <f t="shared" si="9"/>
        <v>0</v>
      </c>
      <c r="AJ33" s="1">
        <f t="shared" si="6"/>
        <v>0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77</v>
      </c>
      <c r="B34" s="1" t="s">
        <v>43</v>
      </c>
      <c r="C34" s="1">
        <v>1467</v>
      </c>
      <c r="D34" s="1">
        <v>5966</v>
      </c>
      <c r="E34" s="1">
        <v>1641</v>
      </c>
      <c r="F34" s="1">
        <v>5493</v>
      </c>
      <c r="G34" s="8">
        <v>0.4</v>
      </c>
      <c r="H34" s="1">
        <v>45</v>
      </c>
      <c r="I34" s="1" t="s">
        <v>38</v>
      </c>
      <c r="J34" s="1"/>
      <c r="K34" s="1">
        <v>1664</v>
      </c>
      <c r="L34" s="1">
        <f t="shared" si="2"/>
        <v>-23</v>
      </c>
      <c r="M34" s="1"/>
      <c r="N34" s="1"/>
      <c r="O34" s="1">
        <v>0</v>
      </c>
      <c r="P34" s="1">
        <f t="shared" si="3"/>
        <v>328.2</v>
      </c>
      <c r="Q34" s="5"/>
      <c r="R34" s="5">
        <f t="shared" si="8"/>
        <v>0</v>
      </c>
      <c r="S34" s="5"/>
      <c r="T34" s="5"/>
      <c r="U34" s="1"/>
      <c r="V34" s="1">
        <f t="shared" si="4"/>
        <v>16.736745886654479</v>
      </c>
      <c r="W34" s="1">
        <f t="shared" si="5"/>
        <v>16.736745886654479</v>
      </c>
      <c r="X34" s="1">
        <v>364</v>
      </c>
      <c r="Y34" s="1">
        <v>443.4</v>
      </c>
      <c r="Z34" s="1">
        <v>433.6</v>
      </c>
      <c r="AA34" s="1">
        <v>411</v>
      </c>
      <c r="AB34" s="1">
        <v>393.4</v>
      </c>
      <c r="AC34" s="1">
        <v>375</v>
      </c>
      <c r="AD34" s="1">
        <v>371.2</v>
      </c>
      <c r="AE34" s="1">
        <v>419.4</v>
      </c>
      <c r="AF34" s="1">
        <v>439</v>
      </c>
      <c r="AG34" s="1">
        <v>436.8</v>
      </c>
      <c r="AH34" s="1" t="s">
        <v>78</v>
      </c>
      <c r="AI34" s="1">
        <f t="shared" si="9"/>
        <v>0</v>
      </c>
      <c r="AJ34" s="1">
        <f t="shared" si="6"/>
        <v>0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79</v>
      </c>
      <c r="B35" s="1" t="s">
        <v>43</v>
      </c>
      <c r="C35" s="1">
        <v>361</v>
      </c>
      <c r="D35" s="1">
        <v>881</v>
      </c>
      <c r="E35" s="1">
        <v>478</v>
      </c>
      <c r="F35" s="1">
        <v>632</v>
      </c>
      <c r="G35" s="8">
        <v>0.45</v>
      </c>
      <c r="H35" s="1">
        <v>50</v>
      </c>
      <c r="I35" s="1" t="s">
        <v>38</v>
      </c>
      <c r="J35" s="1"/>
      <c r="K35" s="1">
        <v>499</v>
      </c>
      <c r="L35" s="1">
        <f t="shared" si="2"/>
        <v>-21</v>
      </c>
      <c r="M35" s="1"/>
      <c r="N35" s="1"/>
      <c r="O35" s="1">
        <v>121.2</v>
      </c>
      <c r="P35" s="1">
        <f t="shared" si="3"/>
        <v>95.6</v>
      </c>
      <c r="Q35" s="5">
        <f t="shared" ref="Q35:Q46" si="12">11*P35-O35-F35</f>
        <v>298.39999999999986</v>
      </c>
      <c r="R35" s="5">
        <f t="shared" si="8"/>
        <v>298.39999999999986</v>
      </c>
      <c r="S35" s="5">
        <f>$S$1*P35</f>
        <v>391.95999999999992</v>
      </c>
      <c r="T35" s="5"/>
      <c r="U35" s="1"/>
      <c r="V35" s="1">
        <f t="shared" si="4"/>
        <v>15.1</v>
      </c>
      <c r="W35" s="1">
        <f t="shared" si="5"/>
        <v>7.8786610878661101</v>
      </c>
      <c r="X35" s="1">
        <v>94.2</v>
      </c>
      <c r="Y35" s="1">
        <v>87.4</v>
      </c>
      <c r="Z35" s="1">
        <v>83.4</v>
      </c>
      <c r="AA35" s="1">
        <v>82.4</v>
      </c>
      <c r="AB35" s="1">
        <v>82.2</v>
      </c>
      <c r="AC35" s="1">
        <v>103.6</v>
      </c>
      <c r="AD35" s="1">
        <v>107.2</v>
      </c>
      <c r="AE35" s="1">
        <v>88.8</v>
      </c>
      <c r="AF35" s="1">
        <v>100.2</v>
      </c>
      <c r="AG35" s="1">
        <v>106.8</v>
      </c>
      <c r="AH35" s="1" t="s">
        <v>80</v>
      </c>
      <c r="AI35" s="1">
        <f t="shared" si="9"/>
        <v>134</v>
      </c>
      <c r="AJ35" s="1">
        <f t="shared" si="6"/>
        <v>176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20" t="s">
        <v>81</v>
      </c>
      <c r="B36" s="20" t="s">
        <v>43</v>
      </c>
      <c r="C36" s="20">
        <v>1453</v>
      </c>
      <c r="D36" s="20">
        <v>2566.498</v>
      </c>
      <c r="E36" s="20">
        <v>2339</v>
      </c>
      <c r="F36" s="20">
        <v>1110</v>
      </c>
      <c r="G36" s="21">
        <v>0.4</v>
      </c>
      <c r="H36" s="20">
        <v>45</v>
      </c>
      <c r="I36" s="20" t="s">
        <v>38</v>
      </c>
      <c r="J36" s="20"/>
      <c r="K36" s="20">
        <v>2398</v>
      </c>
      <c r="L36" s="20">
        <f t="shared" si="2"/>
        <v>-59</v>
      </c>
      <c r="M36" s="20"/>
      <c r="N36" s="20"/>
      <c r="O36" s="20">
        <v>2879.400000000001</v>
      </c>
      <c r="P36" s="20">
        <f t="shared" si="3"/>
        <v>467.8</v>
      </c>
      <c r="Q36" s="22">
        <f>12*P36-O36-F36</f>
        <v>1624.1999999999994</v>
      </c>
      <c r="R36" s="5">
        <f t="shared" si="8"/>
        <v>1624.1999999999994</v>
      </c>
      <c r="S36" s="5"/>
      <c r="T36" s="22"/>
      <c r="U36" s="20"/>
      <c r="V36" s="1">
        <f t="shared" si="4"/>
        <v>12</v>
      </c>
      <c r="W36" s="20">
        <f t="shared" si="5"/>
        <v>8.5280034202650725</v>
      </c>
      <c r="X36" s="20">
        <v>462.6</v>
      </c>
      <c r="Y36" s="20">
        <v>394.4</v>
      </c>
      <c r="Z36" s="20">
        <v>385.2</v>
      </c>
      <c r="AA36" s="20">
        <v>373</v>
      </c>
      <c r="AB36" s="20">
        <v>364.4</v>
      </c>
      <c r="AC36" s="20">
        <v>353</v>
      </c>
      <c r="AD36" s="20">
        <v>343.8</v>
      </c>
      <c r="AE36" s="20">
        <v>370.2</v>
      </c>
      <c r="AF36" s="20">
        <v>399.6</v>
      </c>
      <c r="AG36" s="20">
        <v>417.2</v>
      </c>
      <c r="AH36" s="20" t="s">
        <v>82</v>
      </c>
      <c r="AI36" s="1">
        <f t="shared" si="9"/>
        <v>650</v>
      </c>
      <c r="AJ36" s="1">
        <f t="shared" si="6"/>
        <v>0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83</v>
      </c>
      <c r="B37" s="1" t="s">
        <v>37</v>
      </c>
      <c r="C37" s="1">
        <v>489.35599999999999</v>
      </c>
      <c r="D37" s="1">
        <v>1315.1</v>
      </c>
      <c r="E37" s="1">
        <v>459.935</v>
      </c>
      <c r="F37" s="1">
        <v>1123.028</v>
      </c>
      <c r="G37" s="8">
        <v>1</v>
      </c>
      <c r="H37" s="1">
        <v>45</v>
      </c>
      <c r="I37" s="1" t="s">
        <v>38</v>
      </c>
      <c r="J37" s="1"/>
      <c r="K37" s="1">
        <v>466.79399999999998</v>
      </c>
      <c r="L37" s="1">
        <f t="shared" si="2"/>
        <v>-6.8589999999999804</v>
      </c>
      <c r="M37" s="1"/>
      <c r="N37" s="1"/>
      <c r="O37" s="1">
        <v>117.4408</v>
      </c>
      <c r="P37" s="1">
        <f t="shared" si="3"/>
        <v>91.986999999999995</v>
      </c>
      <c r="Q37" s="5"/>
      <c r="R37" s="5">
        <f t="shared" si="8"/>
        <v>0</v>
      </c>
      <c r="S37" s="5"/>
      <c r="T37" s="5"/>
      <c r="U37" s="1"/>
      <c r="V37" s="1">
        <f t="shared" si="4"/>
        <v>13.485262047898074</v>
      </c>
      <c r="W37" s="1">
        <f t="shared" si="5"/>
        <v>13.485262047898074</v>
      </c>
      <c r="X37" s="1">
        <v>117.4408</v>
      </c>
      <c r="Y37" s="1">
        <v>135.43719999999999</v>
      </c>
      <c r="Z37" s="1">
        <v>127.892</v>
      </c>
      <c r="AA37" s="1">
        <v>137.29040000000001</v>
      </c>
      <c r="AB37" s="1">
        <v>128.81299999999999</v>
      </c>
      <c r="AC37" s="1">
        <v>130.24100000000001</v>
      </c>
      <c r="AD37" s="1">
        <v>123.50839999999999</v>
      </c>
      <c r="AE37" s="1">
        <v>97.49260000000001</v>
      </c>
      <c r="AF37" s="1">
        <v>115.544</v>
      </c>
      <c r="AG37" s="1">
        <v>161.6164</v>
      </c>
      <c r="AH37" s="1"/>
      <c r="AI37" s="1">
        <f t="shared" si="9"/>
        <v>0</v>
      </c>
      <c r="AJ37" s="1">
        <f t="shared" si="6"/>
        <v>0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0" t="s">
        <v>84</v>
      </c>
      <c r="B38" s="1" t="s">
        <v>43</v>
      </c>
      <c r="C38" s="1"/>
      <c r="D38" s="1"/>
      <c r="E38" s="1">
        <v>-5</v>
      </c>
      <c r="F38" s="1"/>
      <c r="G38" s="8">
        <v>0.45</v>
      </c>
      <c r="H38" s="1">
        <v>45</v>
      </c>
      <c r="I38" s="1" t="s">
        <v>38</v>
      </c>
      <c r="J38" s="1"/>
      <c r="K38" s="1">
        <v>38</v>
      </c>
      <c r="L38" s="1">
        <f t="shared" ref="L38:L69" si="13">E38-K38</f>
        <v>-43</v>
      </c>
      <c r="M38" s="1"/>
      <c r="N38" s="1"/>
      <c r="O38" s="10"/>
      <c r="P38" s="1">
        <f t="shared" si="3"/>
        <v>-1</v>
      </c>
      <c r="Q38" s="17">
        <v>10</v>
      </c>
      <c r="R38" s="5">
        <f t="shared" si="8"/>
        <v>10</v>
      </c>
      <c r="S38" s="5"/>
      <c r="T38" s="5"/>
      <c r="U38" s="1"/>
      <c r="V38" s="1">
        <f t="shared" si="4"/>
        <v>-10</v>
      </c>
      <c r="W38" s="1">
        <f t="shared" si="5"/>
        <v>0</v>
      </c>
      <c r="X38" s="1">
        <v>-1.6</v>
      </c>
      <c r="Y38" s="1">
        <v>-0.6</v>
      </c>
      <c r="Z38" s="1">
        <v>33.200000000000003</v>
      </c>
      <c r="AA38" s="1">
        <v>113.4</v>
      </c>
      <c r="AB38" s="1">
        <v>125.4</v>
      </c>
      <c r="AC38" s="1">
        <v>132.80000000000001</v>
      </c>
      <c r="AD38" s="1">
        <v>137</v>
      </c>
      <c r="AE38" s="1">
        <v>135.4</v>
      </c>
      <c r="AF38" s="1">
        <v>122.6</v>
      </c>
      <c r="AG38" s="1">
        <v>149.4</v>
      </c>
      <c r="AH38" s="10" t="s">
        <v>85</v>
      </c>
      <c r="AI38" s="1">
        <f t="shared" si="9"/>
        <v>5</v>
      </c>
      <c r="AJ38" s="1">
        <f t="shared" si="6"/>
        <v>0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86</v>
      </c>
      <c r="B39" s="1" t="s">
        <v>43</v>
      </c>
      <c r="C39" s="1">
        <v>466</v>
      </c>
      <c r="D39" s="1">
        <v>655</v>
      </c>
      <c r="E39" s="1">
        <v>392</v>
      </c>
      <c r="F39" s="1">
        <v>624</v>
      </c>
      <c r="G39" s="8">
        <v>0.35</v>
      </c>
      <c r="H39" s="1">
        <v>40</v>
      </c>
      <c r="I39" s="1" t="s">
        <v>38</v>
      </c>
      <c r="J39" s="1"/>
      <c r="K39" s="1">
        <v>407</v>
      </c>
      <c r="L39" s="1">
        <f t="shared" si="13"/>
        <v>-15</v>
      </c>
      <c r="M39" s="1"/>
      <c r="N39" s="1"/>
      <c r="O39" s="1">
        <v>21.60000000000014</v>
      </c>
      <c r="P39" s="1">
        <f t="shared" si="3"/>
        <v>78.400000000000006</v>
      </c>
      <c r="Q39" s="5">
        <f t="shared" si="12"/>
        <v>216.79999999999995</v>
      </c>
      <c r="R39" s="5">
        <f t="shared" si="8"/>
        <v>216.79999999999995</v>
      </c>
      <c r="S39" s="5">
        <f>$S$1*P39</f>
        <v>321.44</v>
      </c>
      <c r="T39" s="5"/>
      <c r="U39" s="1"/>
      <c r="V39" s="1">
        <f t="shared" si="4"/>
        <v>15.100000000000001</v>
      </c>
      <c r="W39" s="1">
        <f t="shared" si="5"/>
        <v>8.2346938775510221</v>
      </c>
      <c r="X39" s="1">
        <v>79.8</v>
      </c>
      <c r="Y39" s="1">
        <v>88.6</v>
      </c>
      <c r="Z39" s="1">
        <v>96.2</v>
      </c>
      <c r="AA39" s="1">
        <v>114.2</v>
      </c>
      <c r="AB39" s="1">
        <v>110</v>
      </c>
      <c r="AC39" s="1">
        <v>83.6</v>
      </c>
      <c r="AD39" s="1">
        <v>83.2</v>
      </c>
      <c r="AE39" s="1">
        <v>143.4</v>
      </c>
      <c r="AF39" s="1">
        <v>155.4</v>
      </c>
      <c r="AG39" s="1">
        <v>157</v>
      </c>
      <c r="AH39" s="1" t="s">
        <v>87</v>
      </c>
      <c r="AI39" s="1">
        <f t="shared" si="9"/>
        <v>76</v>
      </c>
      <c r="AJ39" s="1">
        <f t="shared" si="6"/>
        <v>113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88</v>
      </c>
      <c r="B40" s="1" t="s">
        <v>37</v>
      </c>
      <c r="C40" s="1">
        <v>91.126000000000005</v>
      </c>
      <c r="D40" s="1">
        <v>281.39499999999998</v>
      </c>
      <c r="E40" s="1">
        <v>116.968</v>
      </c>
      <c r="F40" s="1">
        <v>206.095</v>
      </c>
      <c r="G40" s="8">
        <v>1</v>
      </c>
      <c r="H40" s="1">
        <v>40</v>
      </c>
      <c r="I40" s="1" t="s">
        <v>38</v>
      </c>
      <c r="J40" s="1"/>
      <c r="K40" s="1">
        <v>135.22900000000001</v>
      </c>
      <c r="L40" s="1">
        <f t="shared" si="13"/>
        <v>-18.26100000000001</v>
      </c>
      <c r="M40" s="1"/>
      <c r="N40" s="1"/>
      <c r="O40" s="1">
        <v>0</v>
      </c>
      <c r="P40" s="1">
        <f t="shared" si="3"/>
        <v>23.393599999999999</v>
      </c>
      <c r="Q40" s="5">
        <f t="shared" si="12"/>
        <v>51.234599999999972</v>
      </c>
      <c r="R40" s="5">
        <f t="shared" si="8"/>
        <v>51.234599999999972</v>
      </c>
      <c r="S40" s="5"/>
      <c r="T40" s="5"/>
      <c r="U40" s="1"/>
      <c r="V40" s="1">
        <f t="shared" si="4"/>
        <v>10.999999999999998</v>
      </c>
      <c r="W40" s="1">
        <f t="shared" si="5"/>
        <v>8.809888174543465</v>
      </c>
      <c r="X40" s="1">
        <v>21.221</v>
      </c>
      <c r="Y40" s="1">
        <v>29.804200000000002</v>
      </c>
      <c r="Z40" s="1">
        <v>38.867400000000004</v>
      </c>
      <c r="AA40" s="1">
        <v>36.866</v>
      </c>
      <c r="AB40" s="1">
        <v>28.697800000000001</v>
      </c>
      <c r="AC40" s="1">
        <v>33.353400000000001</v>
      </c>
      <c r="AD40" s="1">
        <v>34.71</v>
      </c>
      <c r="AE40" s="1">
        <v>27.640799999999999</v>
      </c>
      <c r="AF40" s="1">
        <v>37.107799999999997</v>
      </c>
      <c r="AG40" s="1">
        <v>33.819400000000002</v>
      </c>
      <c r="AH40" s="1"/>
      <c r="AI40" s="1">
        <f t="shared" si="9"/>
        <v>51</v>
      </c>
      <c r="AJ40" s="1">
        <f t="shared" si="6"/>
        <v>0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89</v>
      </c>
      <c r="B41" s="1" t="s">
        <v>43</v>
      </c>
      <c r="C41" s="1">
        <v>53</v>
      </c>
      <c r="D41" s="1">
        <v>834</v>
      </c>
      <c r="E41" s="1">
        <v>263</v>
      </c>
      <c r="F41" s="1">
        <v>558</v>
      </c>
      <c r="G41" s="8">
        <v>0.4</v>
      </c>
      <c r="H41" s="1">
        <v>40</v>
      </c>
      <c r="I41" s="1" t="s">
        <v>38</v>
      </c>
      <c r="J41" s="1"/>
      <c r="K41" s="1">
        <v>278</v>
      </c>
      <c r="L41" s="1">
        <f t="shared" si="13"/>
        <v>-15</v>
      </c>
      <c r="M41" s="1"/>
      <c r="N41" s="1"/>
      <c r="O41" s="1">
        <v>0</v>
      </c>
      <c r="P41" s="1">
        <f t="shared" si="3"/>
        <v>52.6</v>
      </c>
      <c r="Q41" s="5">
        <f t="shared" si="12"/>
        <v>20.600000000000023</v>
      </c>
      <c r="R41" s="5">
        <f t="shared" si="8"/>
        <v>20.600000000000023</v>
      </c>
      <c r="S41" s="5"/>
      <c r="T41" s="5"/>
      <c r="U41" s="1"/>
      <c r="V41" s="1">
        <f t="shared" si="4"/>
        <v>11</v>
      </c>
      <c r="W41" s="1">
        <f t="shared" si="5"/>
        <v>10.608365019011407</v>
      </c>
      <c r="X41" s="1">
        <v>50.2</v>
      </c>
      <c r="Y41" s="1">
        <v>69.400000000000006</v>
      </c>
      <c r="Z41" s="1">
        <v>70.8</v>
      </c>
      <c r="AA41" s="1">
        <v>54.8</v>
      </c>
      <c r="AB41" s="1">
        <v>46</v>
      </c>
      <c r="AC41" s="1">
        <v>47.8</v>
      </c>
      <c r="AD41" s="1">
        <v>54.6</v>
      </c>
      <c r="AE41" s="1">
        <v>60.2</v>
      </c>
      <c r="AF41" s="1">
        <v>58</v>
      </c>
      <c r="AG41" s="1">
        <v>52.6</v>
      </c>
      <c r="AH41" s="1"/>
      <c r="AI41" s="1">
        <f t="shared" si="9"/>
        <v>8</v>
      </c>
      <c r="AJ41" s="1">
        <f t="shared" si="6"/>
        <v>0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90</v>
      </c>
      <c r="B42" s="1" t="s">
        <v>43</v>
      </c>
      <c r="C42" s="1">
        <v>204</v>
      </c>
      <c r="D42" s="1">
        <v>1021</v>
      </c>
      <c r="E42" s="1">
        <v>400</v>
      </c>
      <c r="F42" s="1">
        <v>735</v>
      </c>
      <c r="G42" s="8">
        <v>0.4</v>
      </c>
      <c r="H42" s="1">
        <v>45</v>
      </c>
      <c r="I42" s="1" t="s">
        <v>38</v>
      </c>
      <c r="J42" s="1"/>
      <c r="K42" s="1">
        <v>420</v>
      </c>
      <c r="L42" s="1">
        <f t="shared" si="13"/>
        <v>-20</v>
      </c>
      <c r="M42" s="1"/>
      <c r="N42" s="1"/>
      <c r="O42" s="1">
        <v>0</v>
      </c>
      <c r="P42" s="1">
        <f t="shared" si="3"/>
        <v>80</v>
      </c>
      <c r="Q42" s="5">
        <f t="shared" si="12"/>
        <v>145</v>
      </c>
      <c r="R42" s="5">
        <f t="shared" si="8"/>
        <v>145</v>
      </c>
      <c r="S42" s="5"/>
      <c r="T42" s="5"/>
      <c r="U42" s="1"/>
      <c r="V42" s="1">
        <f t="shared" si="4"/>
        <v>11</v>
      </c>
      <c r="W42" s="1">
        <f t="shared" si="5"/>
        <v>9.1875</v>
      </c>
      <c r="X42" s="1">
        <v>83.6</v>
      </c>
      <c r="Y42" s="1">
        <v>90.8</v>
      </c>
      <c r="Z42" s="1">
        <v>103.6</v>
      </c>
      <c r="AA42" s="1">
        <v>95</v>
      </c>
      <c r="AB42" s="1">
        <v>80.2</v>
      </c>
      <c r="AC42" s="1">
        <v>61.8</v>
      </c>
      <c r="AD42" s="1">
        <v>72.599999999999994</v>
      </c>
      <c r="AE42" s="1">
        <v>86.8</v>
      </c>
      <c r="AF42" s="1">
        <v>64</v>
      </c>
      <c r="AG42" s="1">
        <v>56.8</v>
      </c>
      <c r="AH42" s="1" t="s">
        <v>78</v>
      </c>
      <c r="AI42" s="1">
        <f t="shared" si="9"/>
        <v>58</v>
      </c>
      <c r="AJ42" s="1">
        <f t="shared" si="6"/>
        <v>0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91</v>
      </c>
      <c r="B43" s="1" t="s">
        <v>37</v>
      </c>
      <c r="C43" s="1">
        <v>109.419</v>
      </c>
      <c r="D43" s="1">
        <v>865.34100000000001</v>
      </c>
      <c r="E43" s="1">
        <v>178.60400000000001</v>
      </c>
      <c r="F43" s="1">
        <v>691.01900000000001</v>
      </c>
      <c r="G43" s="8">
        <v>1</v>
      </c>
      <c r="H43" s="1">
        <v>40</v>
      </c>
      <c r="I43" s="1" t="s">
        <v>38</v>
      </c>
      <c r="J43" s="1"/>
      <c r="K43" s="1">
        <v>195.90299999999999</v>
      </c>
      <c r="L43" s="1">
        <f t="shared" si="13"/>
        <v>-17.298999999999978</v>
      </c>
      <c r="M43" s="1"/>
      <c r="N43" s="1"/>
      <c r="O43" s="1">
        <v>0</v>
      </c>
      <c r="P43" s="1">
        <f t="shared" si="3"/>
        <v>35.720800000000004</v>
      </c>
      <c r="Q43" s="5"/>
      <c r="R43" s="5">
        <f t="shared" si="8"/>
        <v>0</v>
      </c>
      <c r="S43" s="5"/>
      <c r="T43" s="5"/>
      <c r="U43" s="1"/>
      <c r="V43" s="1">
        <f t="shared" si="4"/>
        <v>19.34500347136682</v>
      </c>
      <c r="W43" s="1">
        <f t="shared" si="5"/>
        <v>19.34500347136682</v>
      </c>
      <c r="X43" s="1">
        <v>37.177199999999999</v>
      </c>
      <c r="Y43" s="1">
        <v>53.872599999999998</v>
      </c>
      <c r="Z43" s="1">
        <v>57.818399999999997</v>
      </c>
      <c r="AA43" s="1">
        <v>52.229599999999998</v>
      </c>
      <c r="AB43" s="1">
        <v>43.837599999999988</v>
      </c>
      <c r="AC43" s="1">
        <v>43.116199999999999</v>
      </c>
      <c r="AD43" s="1">
        <v>45.796399999999998</v>
      </c>
      <c r="AE43" s="1">
        <v>48.657799999999988</v>
      </c>
      <c r="AF43" s="1">
        <v>51.245399999999997</v>
      </c>
      <c r="AG43" s="1">
        <v>29.073799999999999</v>
      </c>
      <c r="AH43" s="1"/>
      <c r="AI43" s="1">
        <f t="shared" si="9"/>
        <v>0</v>
      </c>
      <c r="AJ43" s="1">
        <f t="shared" si="6"/>
        <v>0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92</v>
      </c>
      <c r="B44" s="1" t="s">
        <v>43</v>
      </c>
      <c r="C44" s="1">
        <v>841</v>
      </c>
      <c r="D44" s="1">
        <v>835</v>
      </c>
      <c r="E44" s="1">
        <v>743</v>
      </c>
      <c r="F44" s="1">
        <v>736</v>
      </c>
      <c r="G44" s="8">
        <v>0.35</v>
      </c>
      <c r="H44" s="1">
        <v>40</v>
      </c>
      <c r="I44" s="1" t="s">
        <v>38</v>
      </c>
      <c r="J44" s="1"/>
      <c r="K44" s="1">
        <v>754</v>
      </c>
      <c r="L44" s="1">
        <f t="shared" si="13"/>
        <v>-11</v>
      </c>
      <c r="M44" s="1"/>
      <c r="N44" s="1"/>
      <c r="O44" s="1">
        <v>330.79999999999973</v>
      </c>
      <c r="P44" s="1">
        <f t="shared" si="3"/>
        <v>148.6</v>
      </c>
      <c r="Q44" s="5">
        <f t="shared" si="12"/>
        <v>567.80000000000018</v>
      </c>
      <c r="R44" s="5">
        <f t="shared" si="8"/>
        <v>567.80000000000018</v>
      </c>
      <c r="S44" s="5"/>
      <c r="T44" s="5"/>
      <c r="U44" s="1"/>
      <c r="V44" s="1">
        <f t="shared" si="4"/>
        <v>11</v>
      </c>
      <c r="W44" s="1">
        <f t="shared" si="5"/>
        <v>7.1790040376850586</v>
      </c>
      <c r="X44" s="1">
        <v>141</v>
      </c>
      <c r="Y44" s="1">
        <v>154.4</v>
      </c>
      <c r="Z44" s="1">
        <v>158.4</v>
      </c>
      <c r="AA44" s="1">
        <v>171.4</v>
      </c>
      <c r="AB44" s="1">
        <v>174.2</v>
      </c>
      <c r="AC44" s="1">
        <v>161.4</v>
      </c>
      <c r="AD44" s="1">
        <v>156.4</v>
      </c>
      <c r="AE44" s="1">
        <v>251.4</v>
      </c>
      <c r="AF44" s="1">
        <v>262.8</v>
      </c>
      <c r="AG44" s="1">
        <v>273.2</v>
      </c>
      <c r="AH44" s="1"/>
      <c r="AI44" s="1">
        <f t="shared" si="9"/>
        <v>199</v>
      </c>
      <c r="AJ44" s="1">
        <f t="shared" si="6"/>
        <v>0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93</v>
      </c>
      <c r="B45" s="1" t="s">
        <v>43</v>
      </c>
      <c r="C45" s="1">
        <v>514</v>
      </c>
      <c r="D45" s="1">
        <v>1206</v>
      </c>
      <c r="E45" s="1">
        <v>646</v>
      </c>
      <c r="F45" s="1">
        <v>902</v>
      </c>
      <c r="G45" s="8">
        <v>0.4</v>
      </c>
      <c r="H45" s="1">
        <v>40</v>
      </c>
      <c r="I45" s="1" t="s">
        <v>38</v>
      </c>
      <c r="J45" s="1"/>
      <c r="K45" s="1">
        <v>658</v>
      </c>
      <c r="L45" s="1">
        <f t="shared" si="13"/>
        <v>-12</v>
      </c>
      <c r="M45" s="1"/>
      <c r="N45" s="1"/>
      <c r="O45" s="1">
        <v>285.39999999999958</v>
      </c>
      <c r="P45" s="1">
        <f t="shared" si="3"/>
        <v>129.19999999999999</v>
      </c>
      <c r="Q45" s="5">
        <f t="shared" si="12"/>
        <v>233.80000000000018</v>
      </c>
      <c r="R45" s="5">
        <f t="shared" si="8"/>
        <v>233.80000000000018</v>
      </c>
      <c r="S45" s="5"/>
      <c r="T45" s="5"/>
      <c r="U45" s="1"/>
      <c r="V45" s="1">
        <f t="shared" si="4"/>
        <v>11</v>
      </c>
      <c r="W45" s="1">
        <f t="shared" si="5"/>
        <v>9.190402476780184</v>
      </c>
      <c r="X45" s="1">
        <v>136.6</v>
      </c>
      <c r="Y45" s="1">
        <v>132.4</v>
      </c>
      <c r="Z45" s="1">
        <v>134</v>
      </c>
      <c r="AA45" s="1">
        <v>141.80000000000001</v>
      </c>
      <c r="AB45" s="1">
        <v>129.80000000000001</v>
      </c>
      <c r="AC45" s="1">
        <v>124.2</v>
      </c>
      <c r="AD45" s="1">
        <v>122.8</v>
      </c>
      <c r="AE45" s="1">
        <v>117</v>
      </c>
      <c r="AF45" s="1">
        <v>120.4</v>
      </c>
      <c r="AG45" s="1">
        <v>115.2</v>
      </c>
      <c r="AH45" s="1"/>
      <c r="AI45" s="1">
        <f t="shared" si="9"/>
        <v>94</v>
      </c>
      <c r="AJ45" s="1">
        <f t="shared" si="6"/>
        <v>0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94</v>
      </c>
      <c r="B46" s="1" t="s">
        <v>37</v>
      </c>
      <c r="C46" s="1">
        <v>497.483</v>
      </c>
      <c r="D46" s="1">
        <v>1266.682</v>
      </c>
      <c r="E46" s="1">
        <v>437.14800000000002</v>
      </c>
      <c r="F46" s="1">
        <v>765.44500000000005</v>
      </c>
      <c r="G46" s="8">
        <v>1</v>
      </c>
      <c r="H46" s="1">
        <v>50</v>
      </c>
      <c r="I46" s="1" t="s">
        <v>38</v>
      </c>
      <c r="J46" s="1"/>
      <c r="K46" s="1">
        <v>464.19</v>
      </c>
      <c r="L46" s="1">
        <f t="shared" si="13"/>
        <v>-27.041999999999973</v>
      </c>
      <c r="M46" s="1"/>
      <c r="N46" s="1"/>
      <c r="O46" s="1">
        <v>93.866753999999887</v>
      </c>
      <c r="P46" s="1">
        <f t="shared" si="3"/>
        <v>87.429600000000008</v>
      </c>
      <c r="Q46" s="5">
        <f t="shared" si="12"/>
        <v>102.41384600000015</v>
      </c>
      <c r="R46" s="5">
        <f t="shared" si="8"/>
        <v>102.41384600000015</v>
      </c>
      <c r="S46" s="5">
        <f>$S$1*P46</f>
        <v>358.46136000000001</v>
      </c>
      <c r="T46" s="5"/>
      <c r="U46" s="1"/>
      <c r="V46" s="1">
        <f t="shared" si="4"/>
        <v>15.099999999999998</v>
      </c>
      <c r="W46" s="1">
        <f t="shared" si="5"/>
        <v>9.8286135816702789</v>
      </c>
      <c r="X46" s="1">
        <v>89.888999999999996</v>
      </c>
      <c r="Y46" s="1">
        <v>102.539</v>
      </c>
      <c r="Z46" s="1">
        <v>105.4988</v>
      </c>
      <c r="AA46" s="1">
        <v>109.3158</v>
      </c>
      <c r="AB46" s="1">
        <v>108.29519999999999</v>
      </c>
      <c r="AC46" s="1">
        <v>98.1892</v>
      </c>
      <c r="AD46" s="1">
        <v>105.30200000000001</v>
      </c>
      <c r="AE46" s="1">
        <v>103.956</v>
      </c>
      <c r="AF46" s="1">
        <v>93.910600000000002</v>
      </c>
      <c r="AG46" s="1">
        <v>86.133200000000002</v>
      </c>
      <c r="AH46" s="1"/>
      <c r="AI46" s="1">
        <f t="shared" si="9"/>
        <v>102</v>
      </c>
      <c r="AJ46" s="1">
        <f t="shared" si="6"/>
        <v>358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24" t="s">
        <v>95</v>
      </c>
      <c r="B47" s="24" t="s">
        <v>37</v>
      </c>
      <c r="C47" s="24">
        <v>1354.662</v>
      </c>
      <c r="D47" s="24">
        <v>2786.0239999999999</v>
      </c>
      <c r="E47" s="24">
        <v>984.423</v>
      </c>
      <c r="F47" s="24">
        <v>1734.2249999999999</v>
      </c>
      <c r="G47" s="25">
        <v>1</v>
      </c>
      <c r="H47" s="24">
        <v>50</v>
      </c>
      <c r="I47" s="24" t="s">
        <v>38</v>
      </c>
      <c r="J47" s="24"/>
      <c r="K47" s="24">
        <v>989.98599999999999</v>
      </c>
      <c r="L47" s="24">
        <f t="shared" si="13"/>
        <v>-5.5629999999999882</v>
      </c>
      <c r="M47" s="24"/>
      <c r="N47" s="24"/>
      <c r="O47" s="24">
        <v>0</v>
      </c>
      <c r="P47" s="24">
        <f t="shared" si="3"/>
        <v>196.88460000000001</v>
      </c>
      <c r="Q47" s="26"/>
      <c r="R47" s="5">
        <f t="shared" si="8"/>
        <v>0</v>
      </c>
      <c r="S47" s="5"/>
      <c r="T47" s="26"/>
      <c r="U47" s="24"/>
      <c r="V47" s="1">
        <f t="shared" si="4"/>
        <v>8.8083323936966114</v>
      </c>
      <c r="W47" s="24">
        <f t="shared" si="5"/>
        <v>8.8083323936966114</v>
      </c>
      <c r="X47" s="24">
        <v>223.25620000000001</v>
      </c>
      <c r="Y47" s="24">
        <v>273.16120000000001</v>
      </c>
      <c r="Z47" s="24">
        <v>280.4572</v>
      </c>
      <c r="AA47" s="24">
        <v>295.6884</v>
      </c>
      <c r="AB47" s="24">
        <v>291.38139999999999</v>
      </c>
      <c r="AC47" s="24">
        <v>284.55</v>
      </c>
      <c r="AD47" s="24">
        <v>283.65820000000002</v>
      </c>
      <c r="AE47" s="24">
        <v>258.67340000000002</v>
      </c>
      <c r="AF47" s="24">
        <v>235.40299999999999</v>
      </c>
      <c r="AG47" s="24">
        <v>182.8794</v>
      </c>
      <c r="AH47" s="24" t="s">
        <v>54</v>
      </c>
      <c r="AI47" s="1">
        <f t="shared" si="9"/>
        <v>0</v>
      </c>
      <c r="AJ47" s="1">
        <f t="shared" si="6"/>
        <v>0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4" t="s">
        <v>96</v>
      </c>
      <c r="B48" s="14" t="s">
        <v>37</v>
      </c>
      <c r="C48" s="14"/>
      <c r="D48" s="14"/>
      <c r="E48" s="14"/>
      <c r="F48" s="14"/>
      <c r="G48" s="15">
        <v>0</v>
      </c>
      <c r="H48" s="14">
        <v>40</v>
      </c>
      <c r="I48" s="14" t="s">
        <v>38</v>
      </c>
      <c r="J48" s="14"/>
      <c r="K48" s="14"/>
      <c r="L48" s="14">
        <f t="shared" si="13"/>
        <v>0</v>
      </c>
      <c r="M48" s="14"/>
      <c r="N48" s="14"/>
      <c r="O48" s="14">
        <v>0</v>
      </c>
      <c r="P48" s="14">
        <f t="shared" si="3"/>
        <v>0</v>
      </c>
      <c r="Q48" s="16"/>
      <c r="R48" s="5">
        <f t="shared" si="8"/>
        <v>0</v>
      </c>
      <c r="S48" s="5"/>
      <c r="T48" s="16"/>
      <c r="U48" s="14"/>
      <c r="V48" s="1" t="e">
        <f t="shared" si="4"/>
        <v>#DIV/0!</v>
      </c>
      <c r="W48" s="14" t="e">
        <f t="shared" si="5"/>
        <v>#DIV/0!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 t="s">
        <v>51</v>
      </c>
      <c r="AI48" s="1">
        <f t="shared" si="9"/>
        <v>0</v>
      </c>
      <c r="AJ48" s="1">
        <f t="shared" si="6"/>
        <v>0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97</v>
      </c>
      <c r="B49" s="1" t="s">
        <v>43</v>
      </c>
      <c r="C49" s="1">
        <v>404</v>
      </c>
      <c r="D49" s="1">
        <v>961</v>
      </c>
      <c r="E49" s="1">
        <v>505</v>
      </c>
      <c r="F49" s="1">
        <v>726</v>
      </c>
      <c r="G49" s="8">
        <v>0.45</v>
      </c>
      <c r="H49" s="1">
        <v>50</v>
      </c>
      <c r="I49" s="1" t="s">
        <v>38</v>
      </c>
      <c r="J49" s="1"/>
      <c r="K49" s="1">
        <v>507</v>
      </c>
      <c r="L49" s="1">
        <f t="shared" si="13"/>
        <v>-2</v>
      </c>
      <c r="M49" s="1"/>
      <c r="N49" s="1"/>
      <c r="O49" s="1">
        <v>0</v>
      </c>
      <c r="P49" s="1">
        <f t="shared" si="3"/>
        <v>101</v>
      </c>
      <c r="Q49" s="5">
        <f t="shared" ref="Q49:Q70" si="14">11*P49-O49-F49</f>
        <v>385</v>
      </c>
      <c r="R49" s="5">
        <f t="shared" si="8"/>
        <v>385</v>
      </c>
      <c r="S49" s="5">
        <f>$S$1*P49</f>
        <v>414.09999999999997</v>
      </c>
      <c r="T49" s="5"/>
      <c r="U49" s="1"/>
      <c r="V49" s="1">
        <f t="shared" si="4"/>
        <v>15.1</v>
      </c>
      <c r="W49" s="1">
        <f t="shared" si="5"/>
        <v>7.1881188118811883</v>
      </c>
      <c r="X49" s="1">
        <v>97.2</v>
      </c>
      <c r="Y49" s="1">
        <v>94.8</v>
      </c>
      <c r="Z49" s="1">
        <v>86.6</v>
      </c>
      <c r="AA49" s="1">
        <v>86.6</v>
      </c>
      <c r="AB49" s="1">
        <v>96.2</v>
      </c>
      <c r="AC49" s="1">
        <v>98.2</v>
      </c>
      <c r="AD49" s="1">
        <v>88</v>
      </c>
      <c r="AE49" s="1">
        <v>79.8</v>
      </c>
      <c r="AF49" s="1">
        <v>90.4</v>
      </c>
      <c r="AG49" s="1">
        <v>106.2</v>
      </c>
      <c r="AH49" s="1" t="s">
        <v>98</v>
      </c>
      <c r="AI49" s="1">
        <f t="shared" si="9"/>
        <v>173</v>
      </c>
      <c r="AJ49" s="1">
        <f t="shared" si="6"/>
        <v>186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0" t="s">
        <v>99</v>
      </c>
      <c r="B50" s="1" t="s">
        <v>37</v>
      </c>
      <c r="C50" s="1"/>
      <c r="D50" s="1"/>
      <c r="E50" s="1"/>
      <c r="F50" s="1"/>
      <c r="G50" s="8">
        <v>1</v>
      </c>
      <c r="H50" s="1">
        <v>40</v>
      </c>
      <c r="I50" s="1" t="s">
        <v>38</v>
      </c>
      <c r="J50" s="1"/>
      <c r="K50" s="1"/>
      <c r="L50" s="1">
        <f t="shared" si="13"/>
        <v>0</v>
      </c>
      <c r="M50" s="1"/>
      <c r="N50" s="1"/>
      <c r="O50" s="10"/>
      <c r="P50" s="1">
        <f t="shared" si="3"/>
        <v>0</v>
      </c>
      <c r="Q50" s="17">
        <v>4</v>
      </c>
      <c r="R50" s="5">
        <f t="shared" si="8"/>
        <v>4</v>
      </c>
      <c r="S50" s="5"/>
      <c r="T50" s="5"/>
      <c r="U50" s="1"/>
      <c r="V50" s="1" t="e">
        <f t="shared" si="4"/>
        <v>#DIV/0!</v>
      </c>
      <c r="W50" s="1" t="e">
        <f t="shared" si="5"/>
        <v>#DIV/0!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0" t="s">
        <v>85</v>
      </c>
      <c r="AI50" s="1">
        <f t="shared" si="9"/>
        <v>4</v>
      </c>
      <c r="AJ50" s="1">
        <f t="shared" si="6"/>
        <v>0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100</v>
      </c>
      <c r="B51" s="1" t="s">
        <v>43</v>
      </c>
      <c r="C51" s="1">
        <v>80</v>
      </c>
      <c r="D51" s="1">
        <v>336</v>
      </c>
      <c r="E51" s="1">
        <v>134</v>
      </c>
      <c r="F51" s="1">
        <v>254</v>
      </c>
      <c r="G51" s="8">
        <v>0.4</v>
      </c>
      <c r="H51" s="1">
        <v>40</v>
      </c>
      <c r="I51" s="1" t="s">
        <v>38</v>
      </c>
      <c r="J51" s="1"/>
      <c r="K51" s="1">
        <v>140</v>
      </c>
      <c r="L51" s="1">
        <f t="shared" si="13"/>
        <v>-6</v>
      </c>
      <c r="M51" s="1"/>
      <c r="N51" s="1"/>
      <c r="O51" s="1">
        <v>0</v>
      </c>
      <c r="P51" s="1">
        <f t="shared" si="3"/>
        <v>26.8</v>
      </c>
      <c r="Q51" s="5">
        <f t="shared" si="14"/>
        <v>40.800000000000011</v>
      </c>
      <c r="R51" s="5">
        <f t="shared" si="8"/>
        <v>40.800000000000011</v>
      </c>
      <c r="S51" s="5"/>
      <c r="T51" s="5"/>
      <c r="U51" s="1"/>
      <c r="V51" s="1">
        <f t="shared" si="4"/>
        <v>11</v>
      </c>
      <c r="W51" s="1">
        <f t="shared" si="5"/>
        <v>9.4776119402985071</v>
      </c>
      <c r="X51" s="1">
        <v>30.2</v>
      </c>
      <c r="Y51" s="1">
        <v>36.200000000000003</v>
      </c>
      <c r="Z51" s="1">
        <v>29</v>
      </c>
      <c r="AA51" s="1">
        <v>26.6</v>
      </c>
      <c r="AB51" s="1">
        <v>26.6</v>
      </c>
      <c r="AC51" s="1">
        <v>22.8</v>
      </c>
      <c r="AD51" s="1">
        <v>26.6</v>
      </c>
      <c r="AE51" s="1">
        <v>32.200000000000003</v>
      </c>
      <c r="AF51" s="1">
        <v>30.8</v>
      </c>
      <c r="AG51" s="1">
        <v>24</v>
      </c>
      <c r="AH51" s="1"/>
      <c r="AI51" s="1">
        <f t="shared" si="9"/>
        <v>16</v>
      </c>
      <c r="AJ51" s="1">
        <f t="shared" si="6"/>
        <v>0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101</v>
      </c>
      <c r="B52" s="1" t="s">
        <v>43</v>
      </c>
      <c r="C52" s="1">
        <v>-1</v>
      </c>
      <c r="D52" s="1">
        <v>225</v>
      </c>
      <c r="E52" s="1">
        <v>50</v>
      </c>
      <c r="F52" s="1">
        <v>156</v>
      </c>
      <c r="G52" s="8">
        <v>0.4</v>
      </c>
      <c r="H52" s="1">
        <v>40</v>
      </c>
      <c r="I52" s="1" t="s">
        <v>38</v>
      </c>
      <c r="J52" s="1"/>
      <c r="K52" s="1">
        <v>68</v>
      </c>
      <c r="L52" s="1">
        <f t="shared" si="13"/>
        <v>-18</v>
      </c>
      <c r="M52" s="1"/>
      <c r="N52" s="1"/>
      <c r="O52" s="1">
        <v>0</v>
      </c>
      <c r="P52" s="1">
        <f t="shared" si="3"/>
        <v>10</v>
      </c>
      <c r="Q52" s="5"/>
      <c r="R52" s="5">
        <f t="shared" si="8"/>
        <v>0</v>
      </c>
      <c r="S52" s="5"/>
      <c r="T52" s="5"/>
      <c r="U52" s="1"/>
      <c r="V52" s="1">
        <f t="shared" si="4"/>
        <v>15.6</v>
      </c>
      <c r="W52" s="1">
        <f t="shared" si="5"/>
        <v>15.6</v>
      </c>
      <c r="X52" s="1">
        <v>13.2</v>
      </c>
      <c r="Y52" s="1">
        <v>19.600000000000001</v>
      </c>
      <c r="Z52" s="1">
        <v>18.2</v>
      </c>
      <c r="AA52" s="1">
        <v>15.2</v>
      </c>
      <c r="AB52" s="1">
        <v>13</v>
      </c>
      <c r="AC52" s="1">
        <v>16.8</v>
      </c>
      <c r="AD52" s="1">
        <v>15.6</v>
      </c>
      <c r="AE52" s="1">
        <v>15</v>
      </c>
      <c r="AF52" s="1">
        <v>15.4</v>
      </c>
      <c r="AG52" s="1">
        <v>13.4</v>
      </c>
      <c r="AH52" s="1"/>
      <c r="AI52" s="1">
        <f t="shared" si="9"/>
        <v>0</v>
      </c>
      <c r="AJ52" s="1">
        <f t="shared" si="6"/>
        <v>0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102</v>
      </c>
      <c r="B53" s="1" t="s">
        <v>37</v>
      </c>
      <c r="C53" s="1">
        <v>422.69499999999999</v>
      </c>
      <c r="D53" s="1">
        <v>642.05200000000002</v>
      </c>
      <c r="E53" s="1">
        <v>382.12400000000002</v>
      </c>
      <c r="F53" s="1">
        <v>599.53399999999999</v>
      </c>
      <c r="G53" s="8">
        <v>1</v>
      </c>
      <c r="H53" s="1">
        <v>50</v>
      </c>
      <c r="I53" s="1" t="s">
        <v>38</v>
      </c>
      <c r="J53" s="1"/>
      <c r="K53" s="1">
        <v>382.7</v>
      </c>
      <c r="L53" s="1">
        <f t="shared" si="13"/>
        <v>-0.57599999999996498</v>
      </c>
      <c r="M53" s="1"/>
      <c r="N53" s="1"/>
      <c r="O53" s="1">
        <v>153.24959999999979</v>
      </c>
      <c r="P53" s="1">
        <f t="shared" si="3"/>
        <v>76.424800000000005</v>
      </c>
      <c r="Q53" s="5">
        <f t="shared" si="14"/>
        <v>87.889200000000301</v>
      </c>
      <c r="R53" s="5">
        <f t="shared" si="8"/>
        <v>87.889200000000301</v>
      </c>
      <c r="S53" s="5">
        <f>$S$1*P53</f>
        <v>313.34168</v>
      </c>
      <c r="T53" s="5"/>
      <c r="U53" s="1"/>
      <c r="V53" s="1">
        <f t="shared" si="4"/>
        <v>15.1</v>
      </c>
      <c r="W53" s="1">
        <f t="shared" si="5"/>
        <v>9.8499911023646742</v>
      </c>
      <c r="X53" s="1">
        <v>77.135599999999997</v>
      </c>
      <c r="Y53" s="1">
        <v>82.7196</v>
      </c>
      <c r="Z53" s="1">
        <v>82.946600000000004</v>
      </c>
      <c r="AA53" s="1">
        <v>83.963400000000007</v>
      </c>
      <c r="AB53" s="1">
        <v>90.143200000000007</v>
      </c>
      <c r="AC53" s="1">
        <v>95.44</v>
      </c>
      <c r="AD53" s="1">
        <v>86.113</v>
      </c>
      <c r="AE53" s="1">
        <v>97.867999999999995</v>
      </c>
      <c r="AF53" s="1">
        <v>99.118600000000001</v>
      </c>
      <c r="AG53" s="1">
        <v>101.28700000000001</v>
      </c>
      <c r="AH53" s="1"/>
      <c r="AI53" s="1">
        <f t="shared" si="9"/>
        <v>88</v>
      </c>
      <c r="AJ53" s="1">
        <f t="shared" si="6"/>
        <v>313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24" t="s">
        <v>103</v>
      </c>
      <c r="B54" s="24" t="s">
        <v>37</v>
      </c>
      <c r="C54" s="24">
        <v>1838.3150000000001</v>
      </c>
      <c r="D54" s="24">
        <v>1747.6669999999999</v>
      </c>
      <c r="E54" s="24">
        <v>1180.9849999999999</v>
      </c>
      <c r="F54" s="24">
        <v>2182.2959999999998</v>
      </c>
      <c r="G54" s="25">
        <v>1</v>
      </c>
      <c r="H54" s="24">
        <v>50</v>
      </c>
      <c r="I54" s="24" t="s">
        <v>38</v>
      </c>
      <c r="J54" s="24"/>
      <c r="K54" s="24">
        <v>1224.3720000000001</v>
      </c>
      <c r="L54" s="24">
        <f t="shared" si="13"/>
        <v>-43.387000000000171</v>
      </c>
      <c r="M54" s="24"/>
      <c r="N54" s="24"/>
      <c r="O54" s="24">
        <v>0</v>
      </c>
      <c r="P54" s="24">
        <f t="shared" si="3"/>
        <v>236.19699999999997</v>
      </c>
      <c r="Q54" s="26"/>
      <c r="R54" s="5">
        <f t="shared" si="8"/>
        <v>0</v>
      </c>
      <c r="S54" s="5"/>
      <c r="T54" s="26"/>
      <c r="U54" s="24"/>
      <c r="V54" s="1">
        <f t="shared" si="4"/>
        <v>9.2393044788883856</v>
      </c>
      <c r="W54" s="24">
        <f t="shared" si="5"/>
        <v>9.2393044788883856</v>
      </c>
      <c r="X54" s="24">
        <v>266.8492</v>
      </c>
      <c r="Y54" s="24">
        <v>292.40820000000002</v>
      </c>
      <c r="Z54" s="24">
        <v>288.60539999999997</v>
      </c>
      <c r="AA54" s="24">
        <v>348.05799999999999</v>
      </c>
      <c r="AB54" s="24">
        <v>353.4794</v>
      </c>
      <c r="AC54" s="24">
        <v>334.05560000000003</v>
      </c>
      <c r="AD54" s="24">
        <v>335.95760000000001</v>
      </c>
      <c r="AE54" s="24">
        <v>296.6234</v>
      </c>
      <c r="AF54" s="24">
        <v>268.0976</v>
      </c>
      <c r="AG54" s="24">
        <v>188.703</v>
      </c>
      <c r="AH54" s="24" t="s">
        <v>54</v>
      </c>
      <c r="AI54" s="1">
        <f t="shared" si="9"/>
        <v>0</v>
      </c>
      <c r="AJ54" s="1">
        <f t="shared" si="6"/>
        <v>0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104</v>
      </c>
      <c r="B55" s="1" t="s">
        <v>37</v>
      </c>
      <c r="C55" s="1">
        <v>67.352000000000004</v>
      </c>
      <c r="D55" s="1">
        <v>345.10500000000002</v>
      </c>
      <c r="E55" s="1">
        <v>117.05</v>
      </c>
      <c r="F55" s="1">
        <v>208.22900000000001</v>
      </c>
      <c r="G55" s="8">
        <v>1</v>
      </c>
      <c r="H55" s="1">
        <v>50</v>
      </c>
      <c r="I55" s="1" t="s">
        <v>38</v>
      </c>
      <c r="J55" s="1"/>
      <c r="K55" s="1">
        <v>139.005</v>
      </c>
      <c r="L55" s="1">
        <f t="shared" si="13"/>
        <v>-21.954999999999998</v>
      </c>
      <c r="M55" s="1"/>
      <c r="N55" s="1"/>
      <c r="O55" s="1">
        <v>0</v>
      </c>
      <c r="P55" s="1">
        <f t="shared" si="3"/>
        <v>23.41</v>
      </c>
      <c r="Q55" s="5">
        <f t="shared" si="14"/>
        <v>49.280999999999977</v>
      </c>
      <c r="R55" s="5">
        <f t="shared" si="8"/>
        <v>49.280999999999977</v>
      </c>
      <c r="S55" s="5"/>
      <c r="T55" s="5"/>
      <c r="U55" s="1"/>
      <c r="V55" s="1">
        <f t="shared" si="4"/>
        <v>11</v>
      </c>
      <c r="W55" s="1">
        <f t="shared" si="5"/>
        <v>8.894873985476293</v>
      </c>
      <c r="X55" s="1">
        <v>22.848600000000001</v>
      </c>
      <c r="Y55" s="1">
        <v>28.946000000000002</v>
      </c>
      <c r="Z55" s="1">
        <v>32.594799999999999</v>
      </c>
      <c r="AA55" s="1">
        <v>27.471800000000002</v>
      </c>
      <c r="AB55" s="1">
        <v>23.757400000000001</v>
      </c>
      <c r="AC55" s="1">
        <v>28.410599999999999</v>
      </c>
      <c r="AD55" s="1">
        <v>30.0412</v>
      </c>
      <c r="AE55" s="1">
        <v>27.603999999999999</v>
      </c>
      <c r="AF55" s="1">
        <v>30.796600000000002</v>
      </c>
      <c r="AG55" s="1">
        <v>38.196399999999997</v>
      </c>
      <c r="AH55" s="1"/>
      <c r="AI55" s="1">
        <f t="shared" si="9"/>
        <v>49</v>
      </c>
      <c r="AJ55" s="1">
        <f t="shared" si="6"/>
        <v>0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105</v>
      </c>
      <c r="B56" s="1" t="s">
        <v>43</v>
      </c>
      <c r="C56" s="1">
        <v>132</v>
      </c>
      <c r="D56" s="1">
        <v>842</v>
      </c>
      <c r="E56" s="1">
        <v>358</v>
      </c>
      <c r="F56" s="1">
        <v>557</v>
      </c>
      <c r="G56" s="8">
        <v>0.4</v>
      </c>
      <c r="H56" s="1">
        <v>50</v>
      </c>
      <c r="I56" s="10" t="s">
        <v>106</v>
      </c>
      <c r="J56" s="1"/>
      <c r="K56" s="1">
        <v>362</v>
      </c>
      <c r="L56" s="1">
        <f t="shared" si="13"/>
        <v>-4</v>
      </c>
      <c r="M56" s="1"/>
      <c r="N56" s="1"/>
      <c r="O56" s="1">
        <v>100</v>
      </c>
      <c r="P56" s="1">
        <f t="shared" si="3"/>
        <v>71.599999999999994</v>
      </c>
      <c r="Q56" s="5">
        <f t="shared" si="14"/>
        <v>130.59999999999991</v>
      </c>
      <c r="R56" s="5">
        <f t="shared" si="8"/>
        <v>130.59999999999991</v>
      </c>
      <c r="S56" s="5"/>
      <c r="T56" s="5"/>
      <c r="U56" s="1"/>
      <c r="V56" s="1">
        <f t="shared" si="4"/>
        <v>11</v>
      </c>
      <c r="W56" s="1">
        <f t="shared" si="5"/>
        <v>9.1759776536312856</v>
      </c>
      <c r="X56" s="1">
        <v>81.599999999999994</v>
      </c>
      <c r="Y56" s="1">
        <v>107.6</v>
      </c>
      <c r="Z56" s="1">
        <v>106.8</v>
      </c>
      <c r="AA56" s="1">
        <v>122.798</v>
      </c>
      <c r="AB56" s="1">
        <v>126.19799999999999</v>
      </c>
      <c r="AC56" s="1">
        <v>116.8</v>
      </c>
      <c r="AD56" s="1">
        <v>113.6</v>
      </c>
      <c r="AE56" s="1">
        <v>93.2</v>
      </c>
      <c r="AF56" s="1">
        <v>95.8</v>
      </c>
      <c r="AG56" s="1">
        <v>68.8</v>
      </c>
      <c r="AH56" s="1" t="s">
        <v>107</v>
      </c>
      <c r="AI56" s="1">
        <f t="shared" si="9"/>
        <v>52</v>
      </c>
      <c r="AJ56" s="1">
        <f t="shared" si="6"/>
        <v>0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108</v>
      </c>
      <c r="B57" s="1" t="s">
        <v>43</v>
      </c>
      <c r="C57" s="1">
        <v>1077</v>
      </c>
      <c r="D57" s="1">
        <v>2152</v>
      </c>
      <c r="E57" s="1">
        <v>1050</v>
      </c>
      <c r="F57" s="1">
        <v>1936</v>
      </c>
      <c r="G57" s="8">
        <v>0.4</v>
      </c>
      <c r="H57" s="1">
        <v>40</v>
      </c>
      <c r="I57" s="1" t="s">
        <v>38</v>
      </c>
      <c r="J57" s="1"/>
      <c r="K57" s="1">
        <v>1068</v>
      </c>
      <c r="L57" s="1">
        <f t="shared" si="13"/>
        <v>-18</v>
      </c>
      <c r="M57" s="1"/>
      <c r="N57" s="1"/>
      <c r="O57" s="1">
        <v>20.400000000000091</v>
      </c>
      <c r="P57" s="1">
        <f t="shared" si="3"/>
        <v>210</v>
      </c>
      <c r="Q57" s="5">
        <f t="shared" si="14"/>
        <v>353.59999999999991</v>
      </c>
      <c r="R57" s="5">
        <f t="shared" si="8"/>
        <v>353.59999999999991</v>
      </c>
      <c r="S57" s="5"/>
      <c r="T57" s="5"/>
      <c r="U57" s="1"/>
      <c r="V57" s="1">
        <f t="shared" si="4"/>
        <v>11</v>
      </c>
      <c r="W57" s="1">
        <f t="shared" si="5"/>
        <v>9.3161904761904761</v>
      </c>
      <c r="X57" s="1">
        <v>224.2</v>
      </c>
      <c r="Y57" s="1">
        <v>250.6</v>
      </c>
      <c r="Z57" s="1">
        <v>252.8</v>
      </c>
      <c r="AA57" s="1">
        <v>251.4</v>
      </c>
      <c r="AB57" s="1">
        <v>248.8</v>
      </c>
      <c r="AC57" s="1">
        <v>227.2</v>
      </c>
      <c r="AD57" s="1">
        <v>218.8</v>
      </c>
      <c r="AE57" s="1">
        <v>206.2</v>
      </c>
      <c r="AF57" s="1">
        <v>210</v>
      </c>
      <c r="AG57" s="1">
        <v>195.2</v>
      </c>
      <c r="AH57" s="1"/>
      <c r="AI57" s="1">
        <f t="shared" si="9"/>
        <v>141</v>
      </c>
      <c r="AJ57" s="1">
        <f t="shared" si="6"/>
        <v>0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109</v>
      </c>
      <c r="B58" s="1" t="s">
        <v>43</v>
      </c>
      <c r="C58" s="1">
        <v>681</v>
      </c>
      <c r="D58" s="1">
        <v>1641</v>
      </c>
      <c r="E58" s="1">
        <v>820</v>
      </c>
      <c r="F58" s="1">
        <v>1320</v>
      </c>
      <c r="G58" s="8">
        <v>0.4</v>
      </c>
      <c r="H58" s="1">
        <v>40</v>
      </c>
      <c r="I58" s="1" t="s">
        <v>38</v>
      </c>
      <c r="J58" s="1"/>
      <c r="K58" s="1">
        <v>827</v>
      </c>
      <c r="L58" s="1">
        <f t="shared" si="13"/>
        <v>-7</v>
      </c>
      <c r="M58" s="1"/>
      <c r="N58" s="1"/>
      <c r="O58" s="1">
        <v>182.80000000000021</v>
      </c>
      <c r="P58" s="1">
        <f t="shared" si="3"/>
        <v>164</v>
      </c>
      <c r="Q58" s="5">
        <f t="shared" si="14"/>
        <v>301.19999999999982</v>
      </c>
      <c r="R58" s="5">
        <f t="shared" si="8"/>
        <v>301.19999999999982</v>
      </c>
      <c r="S58" s="5"/>
      <c r="T58" s="5"/>
      <c r="U58" s="1"/>
      <c r="V58" s="1">
        <f t="shared" si="4"/>
        <v>11</v>
      </c>
      <c r="W58" s="1">
        <f t="shared" si="5"/>
        <v>9.1634146341463421</v>
      </c>
      <c r="X58" s="1">
        <v>172.4</v>
      </c>
      <c r="Y58" s="1">
        <v>180.6</v>
      </c>
      <c r="Z58" s="1">
        <v>179.4</v>
      </c>
      <c r="AA58" s="1">
        <v>178</v>
      </c>
      <c r="AB58" s="1">
        <v>171.6</v>
      </c>
      <c r="AC58" s="1">
        <v>177.8</v>
      </c>
      <c r="AD58" s="1">
        <v>168</v>
      </c>
      <c r="AE58" s="1">
        <v>139.80000000000001</v>
      </c>
      <c r="AF58" s="1">
        <v>150.6</v>
      </c>
      <c r="AG58" s="1">
        <v>168.2</v>
      </c>
      <c r="AH58" s="1"/>
      <c r="AI58" s="1">
        <f t="shared" si="9"/>
        <v>120</v>
      </c>
      <c r="AJ58" s="1">
        <f t="shared" si="6"/>
        <v>0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110</v>
      </c>
      <c r="B59" s="1" t="s">
        <v>37</v>
      </c>
      <c r="C59" s="1">
        <v>206.864</v>
      </c>
      <c r="D59" s="1">
        <v>1175.7090000000001</v>
      </c>
      <c r="E59" s="1">
        <v>396.76600000000002</v>
      </c>
      <c r="F59" s="1">
        <v>823.38599999999997</v>
      </c>
      <c r="G59" s="8">
        <v>1</v>
      </c>
      <c r="H59" s="1">
        <v>40</v>
      </c>
      <c r="I59" s="1" t="s">
        <v>38</v>
      </c>
      <c r="J59" s="1"/>
      <c r="K59" s="1">
        <v>349.91800000000001</v>
      </c>
      <c r="L59" s="1">
        <f t="shared" si="13"/>
        <v>46.848000000000013</v>
      </c>
      <c r="M59" s="1"/>
      <c r="N59" s="1"/>
      <c r="O59" s="1">
        <v>0</v>
      </c>
      <c r="P59" s="1">
        <f t="shared" si="3"/>
        <v>79.353200000000001</v>
      </c>
      <c r="Q59" s="5">
        <f t="shared" si="14"/>
        <v>49.499200000000087</v>
      </c>
      <c r="R59" s="5">
        <f t="shared" si="8"/>
        <v>49.499200000000087</v>
      </c>
      <c r="S59" s="5"/>
      <c r="T59" s="5"/>
      <c r="U59" s="1"/>
      <c r="V59" s="1">
        <f t="shared" si="4"/>
        <v>11</v>
      </c>
      <c r="W59" s="1">
        <f t="shared" si="5"/>
        <v>10.376216712117468</v>
      </c>
      <c r="X59" s="1">
        <v>91.826800000000006</v>
      </c>
      <c r="Y59" s="1">
        <v>103.32680000000001</v>
      </c>
      <c r="Z59" s="1">
        <v>103.5608</v>
      </c>
      <c r="AA59" s="1">
        <v>96.389200000000002</v>
      </c>
      <c r="AB59" s="1">
        <v>84.226199999999992</v>
      </c>
      <c r="AC59" s="1">
        <v>97.24</v>
      </c>
      <c r="AD59" s="1">
        <v>94.221199999999996</v>
      </c>
      <c r="AE59" s="1">
        <v>73.242400000000004</v>
      </c>
      <c r="AF59" s="1">
        <v>84.593600000000009</v>
      </c>
      <c r="AG59" s="1">
        <v>88.09</v>
      </c>
      <c r="AH59" s="1"/>
      <c r="AI59" s="1">
        <f t="shared" si="9"/>
        <v>49</v>
      </c>
      <c r="AJ59" s="1">
        <f t="shared" si="6"/>
        <v>0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111</v>
      </c>
      <c r="B60" s="1" t="s">
        <v>37</v>
      </c>
      <c r="C60" s="1">
        <v>162.92400000000001</v>
      </c>
      <c r="D60" s="1">
        <v>1044.5070000000001</v>
      </c>
      <c r="E60" s="1">
        <v>284.04899999999998</v>
      </c>
      <c r="F60" s="1">
        <v>787.43899999999996</v>
      </c>
      <c r="G60" s="8">
        <v>1</v>
      </c>
      <c r="H60" s="1">
        <v>40</v>
      </c>
      <c r="I60" s="1" t="s">
        <v>38</v>
      </c>
      <c r="J60" s="1"/>
      <c r="K60" s="1">
        <v>249.65</v>
      </c>
      <c r="L60" s="1">
        <f t="shared" si="13"/>
        <v>34.398999999999972</v>
      </c>
      <c r="M60" s="1"/>
      <c r="N60" s="1"/>
      <c r="O60" s="1">
        <v>0</v>
      </c>
      <c r="P60" s="1">
        <f t="shared" si="3"/>
        <v>56.809799999999996</v>
      </c>
      <c r="Q60" s="5"/>
      <c r="R60" s="5">
        <f t="shared" si="8"/>
        <v>0</v>
      </c>
      <c r="S60" s="5"/>
      <c r="T60" s="5"/>
      <c r="U60" s="1"/>
      <c r="V60" s="1">
        <f t="shared" si="4"/>
        <v>13.860971170467067</v>
      </c>
      <c r="W60" s="1">
        <f t="shared" si="5"/>
        <v>13.860971170467067</v>
      </c>
      <c r="X60" s="1">
        <v>73.904200000000003</v>
      </c>
      <c r="Y60" s="1">
        <v>89.609400000000008</v>
      </c>
      <c r="Z60" s="1">
        <v>84.45259999999999</v>
      </c>
      <c r="AA60" s="1">
        <v>82.134600000000006</v>
      </c>
      <c r="AB60" s="1">
        <v>70.836800000000011</v>
      </c>
      <c r="AC60" s="1">
        <v>73.808599999999998</v>
      </c>
      <c r="AD60" s="1">
        <v>72.724199999999996</v>
      </c>
      <c r="AE60" s="1">
        <v>51.487400000000001</v>
      </c>
      <c r="AF60" s="1">
        <v>64.748800000000003</v>
      </c>
      <c r="AG60" s="1">
        <v>68.582599999999999</v>
      </c>
      <c r="AH60" s="1"/>
      <c r="AI60" s="1">
        <f t="shared" si="9"/>
        <v>0</v>
      </c>
      <c r="AJ60" s="1">
        <f t="shared" si="6"/>
        <v>0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112</v>
      </c>
      <c r="B61" s="1" t="s">
        <v>37</v>
      </c>
      <c r="C61" s="1">
        <v>366.50099999999998</v>
      </c>
      <c r="D61" s="1">
        <v>1030.326</v>
      </c>
      <c r="E61" s="1">
        <v>331.30599999999998</v>
      </c>
      <c r="F61" s="1">
        <v>895.51199999999994</v>
      </c>
      <c r="G61" s="8">
        <v>1</v>
      </c>
      <c r="H61" s="1">
        <v>40</v>
      </c>
      <c r="I61" s="1" t="s">
        <v>38</v>
      </c>
      <c r="J61" s="1"/>
      <c r="K61" s="1">
        <v>295.048</v>
      </c>
      <c r="L61" s="1">
        <f t="shared" si="13"/>
        <v>36.257999999999981</v>
      </c>
      <c r="M61" s="1"/>
      <c r="N61" s="1"/>
      <c r="O61" s="1">
        <v>0</v>
      </c>
      <c r="P61" s="1">
        <f t="shared" si="3"/>
        <v>66.261200000000002</v>
      </c>
      <c r="Q61" s="5"/>
      <c r="R61" s="5">
        <f t="shared" si="8"/>
        <v>0</v>
      </c>
      <c r="S61" s="5"/>
      <c r="T61" s="5"/>
      <c r="U61" s="1"/>
      <c r="V61" s="1">
        <f t="shared" si="4"/>
        <v>13.514877484862936</v>
      </c>
      <c r="W61" s="1">
        <f t="shared" si="5"/>
        <v>13.514877484862936</v>
      </c>
      <c r="X61" s="1">
        <v>88.885199999999998</v>
      </c>
      <c r="Y61" s="1">
        <v>104.08459999999999</v>
      </c>
      <c r="Z61" s="1">
        <v>89.277799999999999</v>
      </c>
      <c r="AA61" s="1">
        <v>98.259</v>
      </c>
      <c r="AB61" s="1">
        <v>98.759799999999998</v>
      </c>
      <c r="AC61" s="1">
        <v>90.716200000000001</v>
      </c>
      <c r="AD61" s="1">
        <v>85.340400000000002</v>
      </c>
      <c r="AE61" s="1">
        <v>66.386400000000009</v>
      </c>
      <c r="AF61" s="1">
        <v>72.659199999999998</v>
      </c>
      <c r="AG61" s="1">
        <v>75.770399999999995</v>
      </c>
      <c r="AH61" s="1"/>
      <c r="AI61" s="1">
        <f t="shared" si="9"/>
        <v>0</v>
      </c>
      <c r="AJ61" s="1">
        <f t="shared" si="6"/>
        <v>0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113</v>
      </c>
      <c r="B62" s="1" t="s">
        <v>37</v>
      </c>
      <c r="C62" s="1">
        <v>126.82899999999999</v>
      </c>
      <c r="D62" s="1">
        <v>170.083</v>
      </c>
      <c r="E62" s="1">
        <v>81.236999999999995</v>
      </c>
      <c r="F62" s="1">
        <v>175.101</v>
      </c>
      <c r="G62" s="8">
        <v>1</v>
      </c>
      <c r="H62" s="1">
        <v>30</v>
      </c>
      <c r="I62" s="1" t="s">
        <v>38</v>
      </c>
      <c r="J62" s="1"/>
      <c r="K62" s="1">
        <v>99.85</v>
      </c>
      <c r="L62" s="1">
        <f t="shared" si="13"/>
        <v>-18.613</v>
      </c>
      <c r="M62" s="1"/>
      <c r="N62" s="1"/>
      <c r="O62" s="1">
        <v>0</v>
      </c>
      <c r="P62" s="1">
        <f t="shared" si="3"/>
        <v>16.247399999999999</v>
      </c>
      <c r="Q62" s="5">
        <f t="shared" si="14"/>
        <v>3.6203999999999894</v>
      </c>
      <c r="R62" s="5">
        <f t="shared" si="8"/>
        <v>3.6203999999999894</v>
      </c>
      <c r="S62" s="5"/>
      <c r="T62" s="5"/>
      <c r="U62" s="1"/>
      <c r="V62" s="1">
        <f t="shared" si="4"/>
        <v>11</v>
      </c>
      <c r="W62" s="1">
        <f t="shared" si="5"/>
        <v>10.777170501126335</v>
      </c>
      <c r="X62" s="1">
        <v>16.120999999999999</v>
      </c>
      <c r="Y62" s="1">
        <v>25.696200000000001</v>
      </c>
      <c r="Z62" s="1">
        <v>28.555399999999999</v>
      </c>
      <c r="AA62" s="1">
        <v>26.5182</v>
      </c>
      <c r="AB62" s="1">
        <v>26.720800000000001</v>
      </c>
      <c r="AC62" s="1">
        <v>23.9148</v>
      </c>
      <c r="AD62" s="1">
        <v>24.863399999999999</v>
      </c>
      <c r="AE62" s="1">
        <v>24.477799999999998</v>
      </c>
      <c r="AF62" s="1">
        <v>21.1356</v>
      </c>
      <c r="AG62" s="1">
        <v>22.493200000000002</v>
      </c>
      <c r="AH62" s="1" t="s">
        <v>78</v>
      </c>
      <c r="AI62" s="1">
        <f t="shared" si="9"/>
        <v>4</v>
      </c>
      <c r="AJ62" s="1">
        <f t="shared" si="6"/>
        <v>0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114</v>
      </c>
      <c r="B63" s="1" t="s">
        <v>43</v>
      </c>
      <c r="C63" s="1">
        <v>20</v>
      </c>
      <c r="D63" s="1">
        <v>256</v>
      </c>
      <c r="E63" s="1">
        <v>127</v>
      </c>
      <c r="F63" s="1">
        <v>110</v>
      </c>
      <c r="G63" s="8">
        <v>0.6</v>
      </c>
      <c r="H63" s="1">
        <v>60</v>
      </c>
      <c r="I63" s="10" t="s">
        <v>106</v>
      </c>
      <c r="J63" s="1"/>
      <c r="K63" s="1">
        <v>127</v>
      </c>
      <c r="L63" s="1">
        <f t="shared" si="13"/>
        <v>0</v>
      </c>
      <c r="M63" s="1"/>
      <c r="N63" s="1"/>
      <c r="O63" s="1">
        <v>0</v>
      </c>
      <c r="P63" s="1">
        <f t="shared" si="3"/>
        <v>25.4</v>
      </c>
      <c r="Q63" s="5">
        <v>60</v>
      </c>
      <c r="R63" s="5">
        <f t="shared" si="8"/>
        <v>60</v>
      </c>
      <c r="S63" s="5"/>
      <c r="T63" s="5"/>
      <c r="U63" s="1"/>
      <c r="V63" s="1">
        <f t="shared" si="4"/>
        <v>6.6929133858267722</v>
      </c>
      <c r="W63" s="1">
        <f t="shared" si="5"/>
        <v>4.3307086614173231</v>
      </c>
      <c r="X63" s="1">
        <v>31.8</v>
      </c>
      <c r="Y63" s="1">
        <v>27.6</v>
      </c>
      <c r="Z63" s="1">
        <v>30.2</v>
      </c>
      <c r="AA63" s="1">
        <v>38.4</v>
      </c>
      <c r="AB63" s="1">
        <v>31</v>
      </c>
      <c r="AC63" s="1">
        <v>33</v>
      </c>
      <c r="AD63" s="1">
        <v>35</v>
      </c>
      <c r="AE63" s="1">
        <v>28.6</v>
      </c>
      <c r="AF63" s="1">
        <v>14.2</v>
      </c>
      <c r="AG63" s="1">
        <v>13.8</v>
      </c>
      <c r="AH63" s="1" t="s">
        <v>107</v>
      </c>
      <c r="AI63" s="1">
        <f t="shared" si="9"/>
        <v>36</v>
      </c>
      <c r="AJ63" s="1">
        <f t="shared" si="6"/>
        <v>0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115</v>
      </c>
      <c r="B64" s="1" t="s">
        <v>43</v>
      </c>
      <c r="C64" s="1">
        <v>63</v>
      </c>
      <c r="D64" s="1">
        <v>294</v>
      </c>
      <c r="E64" s="1">
        <v>107</v>
      </c>
      <c r="F64" s="1">
        <v>216</v>
      </c>
      <c r="G64" s="8">
        <v>0.35</v>
      </c>
      <c r="H64" s="1">
        <v>50</v>
      </c>
      <c r="I64" s="1" t="s">
        <v>38</v>
      </c>
      <c r="J64" s="1"/>
      <c r="K64" s="1">
        <v>107</v>
      </c>
      <c r="L64" s="1">
        <f t="shared" si="13"/>
        <v>0</v>
      </c>
      <c r="M64" s="1"/>
      <c r="N64" s="1"/>
      <c r="O64" s="1">
        <v>0</v>
      </c>
      <c r="P64" s="1">
        <f t="shared" si="3"/>
        <v>21.4</v>
      </c>
      <c r="Q64" s="5">
        <f t="shared" si="14"/>
        <v>19.399999999999977</v>
      </c>
      <c r="R64" s="5">
        <f t="shared" si="8"/>
        <v>19.399999999999977</v>
      </c>
      <c r="S64" s="5"/>
      <c r="T64" s="5"/>
      <c r="U64" s="1"/>
      <c r="V64" s="1">
        <f t="shared" si="4"/>
        <v>11</v>
      </c>
      <c r="W64" s="1">
        <f t="shared" si="5"/>
        <v>10.093457943925234</v>
      </c>
      <c r="X64" s="1">
        <v>24.8</v>
      </c>
      <c r="Y64" s="1">
        <v>29.2</v>
      </c>
      <c r="Z64" s="1">
        <v>26</v>
      </c>
      <c r="AA64" s="1">
        <v>24</v>
      </c>
      <c r="AB64" s="1">
        <v>23.2</v>
      </c>
      <c r="AC64" s="1">
        <v>25.2</v>
      </c>
      <c r="AD64" s="1">
        <v>33.6</v>
      </c>
      <c r="AE64" s="1">
        <v>28</v>
      </c>
      <c r="AF64" s="1">
        <v>20</v>
      </c>
      <c r="AG64" s="1">
        <v>17.600000000000001</v>
      </c>
      <c r="AH64" s="1"/>
      <c r="AI64" s="1">
        <f t="shared" si="9"/>
        <v>7</v>
      </c>
      <c r="AJ64" s="1">
        <f t="shared" si="6"/>
        <v>0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116</v>
      </c>
      <c r="B65" s="1" t="s">
        <v>43</v>
      </c>
      <c r="C65" s="1">
        <v>308</v>
      </c>
      <c r="D65" s="1">
        <v>781</v>
      </c>
      <c r="E65" s="1">
        <v>448</v>
      </c>
      <c r="F65" s="1">
        <v>502</v>
      </c>
      <c r="G65" s="8">
        <v>0.37</v>
      </c>
      <c r="H65" s="1">
        <v>50</v>
      </c>
      <c r="I65" s="1" t="s">
        <v>38</v>
      </c>
      <c r="J65" s="1"/>
      <c r="K65" s="1">
        <v>449</v>
      </c>
      <c r="L65" s="1">
        <f t="shared" si="13"/>
        <v>-1</v>
      </c>
      <c r="M65" s="1"/>
      <c r="N65" s="1"/>
      <c r="O65" s="1">
        <v>0</v>
      </c>
      <c r="P65" s="1">
        <f t="shared" si="3"/>
        <v>89.6</v>
      </c>
      <c r="Q65" s="5">
        <f t="shared" si="14"/>
        <v>483.59999999999991</v>
      </c>
      <c r="R65" s="5">
        <f t="shared" si="8"/>
        <v>483.59999999999991</v>
      </c>
      <c r="S65" s="5">
        <f>$S$1*P65</f>
        <v>367.35999999999996</v>
      </c>
      <c r="T65" s="5"/>
      <c r="U65" s="1"/>
      <c r="V65" s="1">
        <f t="shared" si="4"/>
        <v>15.1</v>
      </c>
      <c r="W65" s="1">
        <f t="shared" si="5"/>
        <v>5.6026785714285721</v>
      </c>
      <c r="X65" s="1">
        <v>75.400000000000006</v>
      </c>
      <c r="Y65" s="1">
        <v>72.2</v>
      </c>
      <c r="Z65" s="1">
        <v>73.400000000000006</v>
      </c>
      <c r="AA65" s="1">
        <v>74.599999999999994</v>
      </c>
      <c r="AB65" s="1">
        <v>74.599999999999994</v>
      </c>
      <c r="AC65" s="1">
        <v>78.2</v>
      </c>
      <c r="AD65" s="1">
        <v>80.599999999999994</v>
      </c>
      <c r="AE65" s="1">
        <v>88.4</v>
      </c>
      <c r="AF65" s="1">
        <v>93</v>
      </c>
      <c r="AG65" s="1">
        <v>88</v>
      </c>
      <c r="AH65" s="1" t="s">
        <v>98</v>
      </c>
      <c r="AI65" s="1">
        <f t="shared" si="9"/>
        <v>179</v>
      </c>
      <c r="AJ65" s="1">
        <f t="shared" si="6"/>
        <v>136</v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117</v>
      </c>
      <c r="B66" s="1" t="s">
        <v>43</v>
      </c>
      <c r="C66" s="1">
        <v>16</v>
      </c>
      <c r="D66" s="1">
        <v>90</v>
      </c>
      <c r="E66" s="1">
        <v>32</v>
      </c>
      <c r="F66" s="1">
        <v>52</v>
      </c>
      <c r="G66" s="8">
        <v>0.4</v>
      </c>
      <c r="H66" s="1">
        <v>30</v>
      </c>
      <c r="I66" s="1" t="s">
        <v>38</v>
      </c>
      <c r="J66" s="1"/>
      <c r="K66" s="1">
        <v>32</v>
      </c>
      <c r="L66" s="1">
        <f t="shared" si="13"/>
        <v>0</v>
      </c>
      <c r="M66" s="1"/>
      <c r="N66" s="1"/>
      <c r="O66" s="1">
        <v>11.400000000000009</v>
      </c>
      <c r="P66" s="1">
        <f t="shared" si="3"/>
        <v>6.4</v>
      </c>
      <c r="Q66" s="5">
        <f t="shared" si="14"/>
        <v>7</v>
      </c>
      <c r="R66" s="5">
        <f>T66</f>
        <v>0</v>
      </c>
      <c r="S66" s="5"/>
      <c r="T66" s="5">
        <v>0</v>
      </c>
      <c r="U66" s="1" t="s">
        <v>154</v>
      </c>
      <c r="V66" s="1">
        <f t="shared" si="4"/>
        <v>9.90625</v>
      </c>
      <c r="W66" s="1">
        <f t="shared" si="5"/>
        <v>9.90625</v>
      </c>
      <c r="X66" s="1">
        <v>7.4</v>
      </c>
      <c r="Y66" s="1">
        <v>8</v>
      </c>
      <c r="Z66" s="1">
        <v>8</v>
      </c>
      <c r="AA66" s="1">
        <v>6.6</v>
      </c>
      <c r="AB66" s="1">
        <v>5.8</v>
      </c>
      <c r="AC66" s="1">
        <v>5</v>
      </c>
      <c r="AD66" s="1">
        <v>6.4</v>
      </c>
      <c r="AE66" s="1">
        <v>10.4</v>
      </c>
      <c r="AF66" s="1">
        <v>11</v>
      </c>
      <c r="AG66" s="1">
        <v>5</v>
      </c>
      <c r="AH66" s="27" t="s">
        <v>155</v>
      </c>
      <c r="AI66" s="1">
        <f t="shared" si="9"/>
        <v>0</v>
      </c>
      <c r="AJ66" s="1">
        <f t="shared" si="6"/>
        <v>0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118</v>
      </c>
      <c r="B67" s="1" t="s">
        <v>43</v>
      </c>
      <c r="C67" s="1">
        <v>-61</v>
      </c>
      <c r="D67" s="1">
        <v>277</v>
      </c>
      <c r="E67" s="1">
        <v>72</v>
      </c>
      <c r="F67" s="1">
        <v>50</v>
      </c>
      <c r="G67" s="8">
        <v>0.6</v>
      </c>
      <c r="H67" s="1">
        <v>55</v>
      </c>
      <c r="I67" s="10" t="s">
        <v>106</v>
      </c>
      <c r="J67" s="1"/>
      <c r="K67" s="1">
        <v>75</v>
      </c>
      <c r="L67" s="1">
        <f t="shared" si="13"/>
        <v>-3</v>
      </c>
      <c r="M67" s="1"/>
      <c r="N67" s="1"/>
      <c r="O67" s="1">
        <v>0</v>
      </c>
      <c r="P67" s="1">
        <f t="shared" si="3"/>
        <v>14.4</v>
      </c>
      <c r="Q67" s="5">
        <f t="shared" si="14"/>
        <v>108.4</v>
      </c>
      <c r="R67" s="5">
        <f>T67</f>
        <v>60</v>
      </c>
      <c r="S67" s="5"/>
      <c r="T67" s="5">
        <v>60</v>
      </c>
      <c r="U67" s="1" t="s">
        <v>154</v>
      </c>
      <c r="V67" s="1">
        <f t="shared" si="4"/>
        <v>7.6388888888888884</v>
      </c>
      <c r="W67" s="1">
        <f t="shared" si="5"/>
        <v>3.4722222222222223</v>
      </c>
      <c r="X67" s="1">
        <v>24.8</v>
      </c>
      <c r="Y67" s="1">
        <v>21.6</v>
      </c>
      <c r="Z67" s="1">
        <v>25.6</v>
      </c>
      <c r="AA67" s="1">
        <v>30.8</v>
      </c>
      <c r="AB67" s="1">
        <v>28.8</v>
      </c>
      <c r="AC67" s="1">
        <v>30</v>
      </c>
      <c r="AD67" s="1">
        <v>31.6</v>
      </c>
      <c r="AE67" s="1">
        <v>23.4</v>
      </c>
      <c r="AF67" s="1">
        <v>9.1999999999999993</v>
      </c>
      <c r="AG67" s="1">
        <v>11</v>
      </c>
      <c r="AH67" s="1" t="s">
        <v>78</v>
      </c>
      <c r="AI67" s="1">
        <f t="shared" si="9"/>
        <v>36</v>
      </c>
      <c r="AJ67" s="1">
        <f t="shared" si="6"/>
        <v>0</v>
      </c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119</v>
      </c>
      <c r="B68" s="1" t="s">
        <v>43</v>
      </c>
      <c r="C68" s="1">
        <v>42</v>
      </c>
      <c r="D68" s="1">
        <v>96</v>
      </c>
      <c r="E68" s="1">
        <v>58</v>
      </c>
      <c r="F68" s="1">
        <v>35</v>
      </c>
      <c r="G68" s="8">
        <v>0.45</v>
      </c>
      <c r="H68" s="1">
        <v>40</v>
      </c>
      <c r="I68" s="1" t="s">
        <v>38</v>
      </c>
      <c r="J68" s="1"/>
      <c r="K68" s="1">
        <v>58</v>
      </c>
      <c r="L68" s="1">
        <f t="shared" si="13"/>
        <v>0</v>
      </c>
      <c r="M68" s="1"/>
      <c r="N68" s="1"/>
      <c r="O68" s="1">
        <v>0</v>
      </c>
      <c r="P68" s="1">
        <f t="shared" si="3"/>
        <v>11.6</v>
      </c>
      <c r="Q68" s="5">
        <f t="shared" si="14"/>
        <v>92.6</v>
      </c>
      <c r="R68" s="5">
        <f>T68</f>
        <v>50</v>
      </c>
      <c r="S68" s="5"/>
      <c r="T68" s="5">
        <v>50</v>
      </c>
      <c r="U68" s="1" t="s">
        <v>154</v>
      </c>
      <c r="V68" s="1">
        <f t="shared" si="4"/>
        <v>7.3275862068965516</v>
      </c>
      <c r="W68" s="1">
        <f t="shared" si="5"/>
        <v>3.0172413793103448</v>
      </c>
      <c r="X68" s="1">
        <v>9</v>
      </c>
      <c r="Y68" s="1">
        <v>11.8</v>
      </c>
      <c r="Z68" s="1">
        <v>15.6</v>
      </c>
      <c r="AA68" s="1">
        <v>11.2</v>
      </c>
      <c r="AB68" s="1">
        <v>7.8</v>
      </c>
      <c r="AC68" s="1">
        <v>7.4</v>
      </c>
      <c r="AD68" s="1">
        <v>9</v>
      </c>
      <c r="AE68" s="1">
        <v>12.8</v>
      </c>
      <c r="AF68" s="1">
        <v>7.6</v>
      </c>
      <c r="AG68" s="1">
        <v>7.6</v>
      </c>
      <c r="AH68" s="1" t="s">
        <v>120</v>
      </c>
      <c r="AI68" s="1">
        <f t="shared" si="9"/>
        <v>23</v>
      </c>
      <c r="AJ68" s="1">
        <f t="shared" si="6"/>
        <v>0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121</v>
      </c>
      <c r="B69" s="1" t="s">
        <v>43</v>
      </c>
      <c r="C69" s="1">
        <v>-34</v>
      </c>
      <c r="D69" s="1">
        <v>590</v>
      </c>
      <c r="E69" s="1">
        <v>209</v>
      </c>
      <c r="F69" s="1">
        <v>324</v>
      </c>
      <c r="G69" s="8">
        <v>0.4</v>
      </c>
      <c r="H69" s="1">
        <v>50</v>
      </c>
      <c r="I69" s="10" t="s">
        <v>106</v>
      </c>
      <c r="J69" s="1"/>
      <c r="K69" s="1">
        <v>217</v>
      </c>
      <c r="L69" s="1">
        <f t="shared" si="13"/>
        <v>-8</v>
      </c>
      <c r="M69" s="1"/>
      <c r="N69" s="1"/>
      <c r="O69" s="1">
        <v>40</v>
      </c>
      <c r="P69" s="1">
        <f t="shared" si="3"/>
        <v>41.8</v>
      </c>
      <c r="Q69" s="5">
        <v>40</v>
      </c>
      <c r="R69" s="5">
        <f t="shared" si="8"/>
        <v>40</v>
      </c>
      <c r="S69" s="5"/>
      <c r="T69" s="5"/>
      <c r="U69" s="1"/>
      <c r="V69" s="1">
        <f t="shared" si="4"/>
        <v>9.6650717703349294</v>
      </c>
      <c r="W69" s="1">
        <f t="shared" si="5"/>
        <v>8.7081339712918666</v>
      </c>
      <c r="X69" s="1">
        <v>51.8</v>
      </c>
      <c r="Y69" s="1">
        <v>66.599999999999994</v>
      </c>
      <c r="Z69" s="1">
        <v>64.599999999999994</v>
      </c>
      <c r="AA69" s="1">
        <v>69.599999999999994</v>
      </c>
      <c r="AB69" s="1">
        <v>65</v>
      </c>
      <c r="AC69" s="1">
        <v>59.8</v>
      </c>
      <c r="AD69" s="1">
        <v>72</v>
      </c>
      <c r="AE69" s="1">
        <v>52.8</v>
      </c>
      <c r="AF69" s="1">
        <v>44.8</v>
      </c>
      <c r="AG69" s="1">
        <v>35.4</v>
      </c>
      <c r="AH69" s="1" t="s">
        <v>78</v>
      </c>
      <c r="AI69" s="1">
        <f t="shared" si="9"/>
        <v>16</v>
      </c>
      <c r="AJ69" s="1">
        <f t="shared" si="6"/>
        <v>0</v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122</v>
      </c>
      <c r="B70" s="1" t="s">
        <v>43</v>
      </c>
      <c r="C70" s="1">
        <v>21</v>
      </c>
      <c r="D70" s="1">
        <v>21</v>
      </c>
      <c r="E70" s="1">
        <v>20</v>
      </c>
      <c r="F70" s="1">
        <v>19</v>
      </c>
      <c r="G70" s="8">
        <v>0.4</v>
      </c>
      <c r="H70" s="1">
        <v>55</v>
      </c>
      <c r="I70" s="1" t="s">
        <v>38</v>
      </c>
      <c r="J70" s="1"/>
      <c r="K70" s="1">
        <v>29</v>
      </c>
      <c r="L70" s="1">
        <f t="shared" ref="L70:L95" si="15">E70-K70</f>
        <v>-9</v>
      </c>
      <c r="M70" s="1"/>
      <c r="N70" s="1"/>
      <c r="O70" s="1">
        <v>0</v>
      </c>
      <c r="P70" s="1">
        <f t="shared" si="3"/>
        <v>4</v>
      </c>
      <c r="Q70" s="5">
        <f t="shared" si="14"/>
        <v>25</v>
      </c>
      <c r="R70" s="5">
        <f>T70</f>
        <v>10</v>
      </c>
      <c r="S70" s="5"/>
      <c r="T70" s="5">
        <v>10</v>
      </c>
      <c r="U70" s="1" t="s">
        <v>154</v>
      </c>
      <c r="V70" s="1">
        <f t="shared" si="4"/>
        <v>7.25</v>
      </c>
      <c r="W70" s="1">
        <f t="shared" si="5"/>
        <v>4.75</v>
      </c>
      <c r="X70" s="1">
        <v>5.4</v>
      </c>
      <c r="Y70" s="1">
        <v>1.8</v>
      </c>
      <c r="Z70" s="1">
        <v>1.2</v>
      </c>
      <c r="AA70" s="1">
        <v>4</v>
      </c>
      <c r="AB70" s="1">
        <v>3.8</v>
      </c>
      <c r="AC70" s="1">
        <v>3</v>
      </c>
      <c r="AD70" s="1">
        <v>3.2</v>
      </c>
      <c r="AE70" s="1">
        <v>1.6</v>
      </c>
      <c r="AF70" s="1">
        <v>2.2000000000000002</v>
      </c>
      <c r="AG70" s="1">
        <v>2.8</v>
      </c>
      <c r="AH70" s="1" t="s">
        <v>123</v>
      </c>
      <c r="AI70" s="1">
        <f t="shared" si="9"/>
        <v>4</v>
      </c>
      <c r="AJ70" s="1">
        <f t="shared" si="6"/>
        <v>0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124</v>
      </c>
      <c r="B71" s="1" t="s">
        <v>37</v>
      </c>
      <c r="C71" s="1">
        <v>235.40299999999999</v>
      </c>
      <c r="D71" s="1">
        <v>406.685</v>
      </c>
      <c r="E71" s="1">
        <v>305.23500000000001</v>
      </c>
      <c r="F71" s="1">
        <v>245.01400000000001</v>
      </c>
      <c r="G71" s="8">
        <v>1</v>
      </c>
      <c r="H71" s="1">
        <v>55</v>
      </c>
      <c r="I71" s="10" t="s">
        <v>106</v>
      </c>
      <c r="J71" s="1"/>
      <c r="K71" s="1">
        <v>292.8</v>
      </c>
      <c r="L71" s="1">
        <f t="shared" si="15"/>
        <v>12.435000000000002</v>
      </c>
      <c r="M71" s="1"/>
      <c r="N71" s="1"/>
      <c r="O71" s="1">
        <v>50</v>
      </c>
      <c r="P71" s="1">
        <f t="shared" ref="P71:P95" si="16">E71/5</f>
        <v>61.047000000000004</v>
      </c>
      <c r="Q71" s="5">
        <v>200</v>
      </c>
      <c r="R71" s="5">
        <f t="shared" si="8"/>
        <v>200</v>
      </c>
      <c r="S71" s="5"/>
      <c r="T71" s="5"/>
      <c r="U71" s="1"/>
      <c r="V71" s="1">
        <f t="shared" ref="V71:V95" si="17">(F71+O71+R71+S71)/P71</f>
        <v>8.1087358920176253</v>
      </c>
      <c r="W71" s="1">
        <f t="shared" ref="W71:W95" si="18">(F71+O71)/P71</f>
        <v>4.8325716251412842</v>
      </c>
      <c r="X71" s="1">
        <v>60.282200000000003</v>
      </c>
      <c r="Y71" s="1">
        <v>38.133800000000001</v>
      </c>
      <c r="Z71" s="1">
        <v>29.094799999999999</v>
      </c>
      <c r="AA71" s="1">
        <v>38.340800000000002</v>
      </c>
      <c r="AB71" s="1">
        <v>44.564</v>
      </c>
      <c r="AC71" s="1">
        <v>47.805599999999998</v>
      </c>
      <c r="AD71" s="1">
        <v>44.881599999999999</v>
      </c>
      <c r="AE71" s="1">
        <v>42.330199999999998</v>
      </c>
      <c r="AF71" s="1">
        <v>53.934199999999997</v>
      </c>
      <c r="AG71" s="1">
        <v>58.639599999999987</v>
      </c>
      <c r="AH71" s="27" t="s">
        <v>80</v>
      </c>
      <c r="AI71" s="1">
        <f t="shared" si="9"/>
        <v>200</v>
      </c>
      <c r="AJ71" s="1">
        <f t="shared" ref="AJ71:AJ95" si="19">ROUND(G71*S71,0)</f>
        <v>0</v>
      </c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4" t="s">
        <v>125</v>
      </c>
      <c r="B72" s="14" t="s">
        <v>43</v>
      </c>
      <c r="C72" s="14"/>
      <c r="D72" s="14"/>
      <c r="E72" s="14"/>
      <c r="F72" s="14"/>
      <c r="G72" s="15">
        <v>0</v>
      </c>
      <c r="H72" s="14">
        <v>40</v>
      </c>
      <c r="I72" s="14" t="s">
        <v>38</v>
      </c>
      <c r="J72" s="14"/>
      <c r="K72" s="14"/>
      <c r="L72" s="14">
        <f t="shared" si="15"/>
        <v>0</v>
      </c>
      <c r="M72" s="14"/>
      <c r="N72" s="14"/>
      <c r="O72" s="14">
        <v>0</v>
      </c>
      <c r="P72" s="14">
        <f t="shared" si="16"/>
        <v>0</v>
      </c>
      <c r="Q72" s="16"/>
      <c r="R72" s="5">
        <f t="shared" ref="R72:R95" si="20">Q72</f>
        <v>0</v>
      </c>
      <c r="S72" s="5"/>
      <c r="T72" s="16"/>
      <c r="U72" s="14"/>
      <c r="V72" s="1" t="e">
        <f t="shared" si="17"/>
        <v>#DIV/0!</v>
      </c>
      <c r="W72" s="14" t="e">
        <f t="shared" si="18"/>
        <v>#DIV/0!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 t="s">
        <v>51</v>
      </c>
      <c r="AI72" s="1">
        <f t="shared" ref="AI72:AJ95" si="21">ROUND(G72*R72,0)</f>
        <v>0</v>
      </c>
      <c r="AJ72" s="1">
        <f t="shared" si="19"/>
        <v>0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4" t="s">
        <v>126</v>
      </c>
      <c r="B73" s="14" t="s">
        <v>43</v>
      </c>
      <c r="C73" s="14"/>
      <c r="D73" s="14"/>
      <c r="E73" s="14"/>
      <c r="F73" s="14"/>
      <c r="G73" s="15">
        <v>0</v>
      </c>
      <c r="H73" s="14">
        <v>35</v>
      </c>
      <c r="I73" s="14" t="s">
        <v>38</v>
      </c>
      <c r="J73" s="14"/>
      <c r="K73" s="14"/>
      <c r="L73" s="14">
        <f t="shared" si="15"/>
        <v>0</v>
      </c>
      <c r="M73" s="14"/>
      <c r="N73" s="14"/>
      <c r="O73" s="14">
        <v>0</v>
      </c>
      <c r="P73" s="14">
        <f t="shared" si="16"/>
        <v>0</v>
      </c>
      <c r="Q73" s="16"/>
      <c r="R73" s="5">
        <f t="shared" si="20"/>
        <v>0</v>
      </c>
      <c r="S73" s="5"/>
      <c r="T73" s="16"/>
      <c r="U73" s="14"/>
      <c r="V73" s="1" t="e">
        <f t="shared" si="17"/>
        <v>#DIV/0!</v>
      </c>
      <c r="W73" s="14" t="e">
        <f t="shared" si="18"/>
        <v>#DIV/0!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  <c r="AG73" s="14">
        <v>0</v>
      </c>
      <c r="AH73" s="14" t="s">
        <v>51</v>
      </c>
      <c r="AI73" s="1">
        <f t="shared" si="21"/>
        <v>0</v>
      </c>
      <c r="AJ73" s="1">
        <f t="shared" si="19"/>
        <v>0</v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20" t="s">
        <v>127</v>
      </c>
      <c r="B74" s="20" t="s">
        <v>37</v>
      </c>
      <c r="C74" s="20">
        <v>910.39</v>
      </c>
      <c r="D74" s="20">
        <v>1801.528</v>
      </c>
      <c r="E74" s="20">
        <v>730.41499999999996</v>
      </c>
      <c r="F74" s="20">
        <v>1816.2449999999999</v>
      </c>
      <c r="G74" s="21">
        <v>1</v>
      </c>
      <c r="H74" s="20">
        <v>60</v>
      </c>
      <c r="I74" s="20" t="s">
        <v>38</v>
      </c>
      <c r="J74" s="20"/>
      <c r="K74" s="20">
        <v>737.95699999999999</v>
      </c>
      <c r="L74" s="20">
        <f t="shared" si="15"/>
        <v>-7.54200000000003</v>
      </c>
      <c r="M74" s="20"/>
      <c r="N74" s="20"/>
      <c r="O74" s="20">
        <v>156.6104</v>
      </c>
      <c r="P74" s="20">
        <f t="shared" si="16"/>
        <v>146.083</v>
      </c>
      <c r="Q74" s="22"/>
      <c r="R74" s="5">
        <f t="shared" si="20"/>
        <v>0</v>
      </c>
      <c r="S74" s="5"/>
      <c r="T74" s="22"/>
      <c r="U74" s="20"/>
      <c r="V74" s="1">
        <f t="shared" si="17"/>
        <v>13.505030701724362</v>
      </c>
      <c r="W74" s="20">
        <f t="shared" si="18"/>
        <v>13.505030701724362</v>
      </c>
      <c r="X74" s="20">
        <v>156.6104</v>
      </c>
      <c r="Y74" s="20">
        <v>186.4162</v>
      </c>
      <c r="Z74" s="20">
        <v>186.21100000000001</v>
      </c>
      <c r="AA74" s="20">
        <v>191.25640000000001</v>
      </c>
      <c r="AB74" s="20">
        <v>196.71180000000001</v>
      </c>
      <c r="AC74" s="20">
        <v>202.44739999999999</v>
      </c>
      <c r="AD74" s="20">
        <v>191.30719999999999</v>
      </c>
      <c r="AE74" s="20">
        <v>154.98859999999999</v>
      </c>
      <c r="AF74" s="20">
        <v>143.98159999999999</v>
      </c>
      <c r="AG74" s="20">
        <v>110.36</v>
      </c>
      <c r="AH74" s="20" t="s">
        <v>60</v>
      </c>
      <c r="AI74" s="1">
        <f t="shared" si="21"/>
        <v>0</v>
      </c>
      <c r="AJ74" s="1">
        <f t="shared" si="19"/>
        <v>0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24" t="s">
        <v>128</v>
      </c>
      <c r="B75" s="24" t="s">
        <v>37</v>
      </c>
      <c r="C75" s="24">
        <v>1752.047</v>
      </c>
      <c r="D75" s="24">
        <v>1855.6089999999999</v>
      </c>
      <c r="E75" s="24">
        <v>1388.3489999999999</v>
      </c>
      <c r="F75" s="24">
        <v>1871.9390000000001</v>
      </c>
      <c r="G75" s="25">
        <v>1</v>
      </c>
      <c r="H75" s="24">
        <v>60</v>
      </c>
      <c r="I75" s="24" t="s">
        <v>38</v>
      </c>
      <c r="J75" s="24"/>
      <c r="K75" s="24">
        <v>1468.771</v>
      </c>
      <c r="L75" s="24">
        <f t="shared" si="15"/>
        <v>-80.422000000000025</v>
      </c>
      <c r="M75" s="24"/>
      <c r="N75" s="24"/>
      <c r="O75" s="24">
        <v>0</v>
      </c>
      <c r="P75" s="24">
        <f t="shared" si="16"/>
        <v>277.66980000000001</v>
      </c>
      <c r="Q75" s="26">
        <f>8*P75-O75-F75</f>
        <v>349.4194</v>
      </c>
      <c r="R75" s="5">
        <f t="shared" si="20"/>
        <v>349.4194</v>
      </c>
      <c r="S75" s="5"/>
      <c r="T75" s="26"/>
      <c r="U75" s="24"/>
      <c r="V75" s="1">
        <f t="shared" si="17"/>
        <v>8</v>
      </c>
      <c r="W75" s="24">
        <f t="shared" si="18"/>
        <v>6.74160099513883</v>
      </c>
      <c r="X75" s="24">
        <v>307.99020000000002</v>
      </c>
      <c r="Y75" s="24">
        <v>360.37479999999999</v>
      </c>
      <c r="Z75" s="24">
        <v>354.14420000000001</v>
      </c>
      <c r="AA75" s="24">
        <v>375.2328</v>
      </c>
      <c r="AB75" s="24">
        <v>383.75400000000002</v>
      </c>
      <c r="AC75" s="24">
        <v>346.92180000000002</v>
      </c>
      <c r="AD75" s="24">
        <v>339.83519999999999</v>
      </c>
      <c r="AE75" s="24">
        <v>329.10120000000001</v>
      </c>
      <c r="AF75" s="24">
        <v>321.3252</v>
      </c>
      <c r="AG75" s="24">
        <v>263.27</v>
      </c>
      <c r="AH75" s="24" t="s">
        <v>129</v>
      </c>
      <c r="AI75" s="1">
        <f t="shared" si="21"/>
        <v>349</v>
      </c>
      <c r="AJ75" s="1">
        <f t="shared" si="19"/>
        <v>0</v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1" t="s">
        <v>130</v>
      </c>
      <c r="B76" s="11" t="s">
        <v>37</v>
      </c>
      <c r="C76" s="11"/>
      <c r="D76" s="11"/>
      <c r="E76" s="19">
        <v>60.826999999999998</v>
      </c>
      <c r="F76" s="19">
        <v>-60.826999999999998</v>
      </c>
      <c r="G76" s="12">
        <v>0</v>
      </c>
      <c r="H76" s="11" t="e">
        <v>#N/A</v>
      </c>
      <c r="I76" s="11" t="s">
        <v>62</v>
      </c>
      <c r="J76" s="11" t="s">
        <v>131</v>
      </c>
      <c r="K76" s="11">
        <v>55</v>
      </c>
      <c r="L76" s="11">
        <f t="shared" si="15"/>
        <v>5.8269999999999982</v>
      </c>
      <c r="M76" s="11"/>
      <c r="N76" s="11"/>
      <c r="O76" s="11">
        <v>0</v>
      </c>
      <c r="P76" s="11">
        <f t="shared" si="16"/>
        <v>12.1654</v>
      </c>
      <c r="Q76" s="13"/>
      <c r="R76" s="5">
        <f t="shared" si="20"/>
        <v>0</v>
      </c>
      <c r="S76" s="5"/>
      <c r="T76" s="13"/>
      <c r="U76" s="11"/>
      <c r="V76" s="1">
        <f t="shared" si="17"/>
        <v>-5</v>
      </c>
      <c r="W76" s="11">
        <f t="shared" si="18"/>
        <v>-5</v>
      </c>
      <c r="X76" s="11">
        <v>12.1654</v>
      </c>
      <c r="Y76" s="11">
        <v>0</v>
      </c>
      <c r="Z76" s="11">
        <v>0</v>
      </c>
      <c r="AA76" s="11">
        <v>0</v>
      </c>
      <c r="AB76" s="11">
        <v>0</v>
      </c>
      <c r="AC76" s="11">
        <v>0</v>
      </c>
      <c r="AD76" s="11">
        <v>0</v>
      </c>
      <c r="AE76" s="11">
        <v>0</v>
      </c>
      <c r="AF76" s="11">
        <v>0</v>
      </c>
      <c r="AG76" s="11">
        <v>0</v>
      </c>
      <c r="AH76" s="11" t="s">
        <v>132</v>
      </c>
      <c r="AI76" s="1">
        <f t="shared" si="21"/>
        <v>0</v>
      </c>
      <c r="AJ76" s="1">
        <f t="shared" si="19"/>
        <v>0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24" t="s">
        <v>131</v>
      </c>
      <c r="B77" s="24" t="s">
        <v>37</v>
      </c>
      <c r="C77" s="24">
        <v>2771.1990000000001</v>
      </c>
      <c r="D77" s="24">
        <v>2816.3890000000001</v>
      </c>
      <c r="E77" s="19">
        <f>1196.376+E76</f>
        <v>1257.203</v>
      </c>
      <c r="F77" s="19">
        <f>3774.776+F76</f>
        <v>3713.9489999999996</v>
      </c>
      <c r="G77" s="25">
        <v>1</v>
      </c>
      <c r="H77" s="24">
        <v>60</v>
      </c>
      <c r="I77" s="24" t="s">
        <v>38</v>
      </c>
      <c r="J77" s="24"/>
      <c r="K77" s="24">
        <v>1294.8579999999999</v>
      </c>
      <c r="L77" s="24">
        <f t="shared" si="15"/>
        <v>-37.654999999999973</v>
      </c>
      <c r="M77" s="24"/>
      <c r="N77" s="24"/>
      <c r="O77" s="24">
        <v>0</v>
      </c>
      <c r="P77" s="24">
        <f t="shared" si="16"/>
        <v>251.44059999999999</v>
      </c>
      <c r="Q77" s="26"/>
      <c r="R77" s="5">
        <f t="shared" si="20"/>
        <v>0</v>
      </c>
      <c r="S77" s="5"/>
      <c r="T77" s="26"/>
      <c r="U77" s="24"/>
      <c r="V77" s="1">
        <f t="shared" si="17"/>
        <v>14.770681425354535</v>
      </c>
      <c r="W77" s="24">
        <f t="shared" si="18"/>
        <v>14.770681425354535</v>
      </c>
      <c r="X77" s="24">
        <v>347.43939999999998</v>
      </c>
      <c r="Y77" s="24">
        <v>557.93280000000004</v>
      </c>
      <c r="Z77" s="24">
        <v>507.11059999999998</v>
      </c>
      <c r="AA77" s="24">
        <v>557.91300000000001</v>
      </c>
      <c r="AB77" s="24">
        <v>589.06540000000007</v>
      </c>
      <c r="AC77" s="24">
        <v>553.51379999999995</v>
      </c>
      <c r="AD77" s="24">
        <v>528.65519999999992</v>
      </c>
      <c r="AE77" s="24">
        <v>418.56020000000001</v>
      </c>
      <c r="AF77" s="24">
        <v>393.92140000000001</v>
      </c>
      <c r="AG77" s="24">
        <v>281.34739999999999</v>
      </c>
      <c r="AH77" s="24" t="s">
        <v>133</v>
      </c>
      <c r="AI77" s="1">
        <f t="shared" si="21"/>
        <v>0</v>
      </c>
      <c r="AJ77" s="1">
        <f t="shared" si="19"/>
        <v>0</v>
      </c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20" t="s">
        <v>63</v>
      </c>
      <c r="B78" s="20" t="s">
        <v>37</v>
      </c>
      <c r="C78" s="20">
        <v>1381.9870000000001</v>
      </c>
      <c r="D78" s="20">
        <v>734.83900000000006</v>
      </c>
      <c r="E78" s="23">
        <f>2024.641+E22</f>
        <v>2104.8360000000002</v>
      </c>
      <c r="F78" s="23">
        <f>-250.641+F22</f>
        <v>2373.123</v>
      </c>
      <c r="G78" s="21">
        <v>1</v>
      </c>
      <c r="H78" s="20">
        <v>60</v>
      </c>
      <c r="I78" s="20" t="s">
        <v>38</v>
      </c>
      <c r="J78" s="20"/>
      <c r="K78" s="20">
        <v>2141.2730000000001</v>
      </c>
      <c r="L78" s="20">
        <f t="shared" si="15"/>
        <v>-36.436999999999898</v>
      </c>
      <c r="M78" s="20"/>
      <c r="N78" s="20"/>
      <c r="O78" s="20">
        <v>2371.8123999999998</v>
      </c>
      <c r="P78" s="20">
        <f t="shared" si="16"/>
        <v>420.96720000000005</v>
      </c>
      <c r="Q78" s="28">
        <f>13*P78-O78-F78</f>
        <v>727.63820000000078</v>
      </c>
      <c r="R78" s="5">
        <f t="shared" si="20"/>
        <v>727.63820000000078</v>
      </c>
      <c r="S78" s="5">
        <f>$S$1*P78</f>
        <v>1725.96552</v>
      </c>
      <c r="T78" s="22"/>
      <c r="U78" s="20"/>
      <c r="V78" s="1">
        <f t="shared" si="17"/>
        <v>17.100000000000001</v>
      </c>
      <c r="W78" s="20">
        <f t="shared" si="18"/>
        <v>11.271508564087652</v>
      </c>
      <c r="X78" s="20">
        <v>383.43860000000001</v>
      </c>
      <c r="Y78" s="20">
        <v>271.30239999999998</v>
      </c>
      <c r="Z78" s="20">
        <v>251.2894</v>
      </c>
      <c r="AA78" s="20">
        <v>266.3974</v>
      </c>
      <c r="AB78" s="20">
        <v>292.23320000000001</v>
      </c>
      <c r="AC78" s="20">
        <v>283.35520000000002</v>
      </c>
      <c r="AD78" s="20">
        <v>262.40019999999998</v>
      </c>
      <c r="AE78" s="20">
        <v>394.51060000000001</v>
      </c>
      <c r="AF78" s="20">
        <v>452.81420000000003</v>
      </c>
      <c r="AG78" s="20">
        <v>570.38779999999997</v>
      </c>
      <c r="AH78" s="20" t="s">
        <v>134</v>
      </c>
      <c r="AI78" s="1">
        <f t="shared" si="21"/>
        <v>728</v>
      </c>
      <c r="AJ78" s="1">
        <f t="shared" si="19"/>
        <v>1726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4" t="s">
        <v>135</v>
      </c>
      <c r="B79" s="14" t="s">
        <v>37</v>
      </c>
      <c r="C79" s="14"/>
      <c r="D79" s="14"/>
      <c r="E79" s="14"/>
      <c r="F79" s="14"/>
      <c r="G79" s="15">
        <v>0</v>
      </c>
      <c r="H79" s="14">
        <v>55</v>
      </c>
      <c r="I79" s="14" t="s">
        <v>38</v>
      </c>
      <c r="J79" s="14"/>
      <c r="K79" s="14"/>
      <c r="L79" s="14">
        <f t="shared" si="15"/>
        <v>0</v>
      </c>
      <c r="M79" s="14"/>
      <c r="N79" s="14"/>
      <c r="O79" s="14">
        <v>0</v>
      </c>
      <c r="P79" s="14">
        <f t="shared" si="16"/>
        <v>0</v>
      </c>
      <c r="Q79" s="16"/>
      <c r="R79" s="5">
        <f t="shared" si="20"/>
        <v>0</v>
      </c>
      <c r="S79" s="5"/>
      <c r="T79" s="16"/>
      <c r="U79" s="14"/>
      <c r="V79" s="1" t="e">
        <f t="shared" si="17"/>
        <v>#DIV/0!</v>
      </c>
      <c r="W79" s="14" t="e">
        <f t="shared" si="18"/>
        <v>#DIV/0!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  <c r="AG79" s="14">
        <v>0</v>
      </c>
      <c r="AH79" s="14" t="s">
        <v>51</v>
      </c>
      <c r="AI79" s="1">
        <f t="shared" si="21"/>
        <v>0</v>
      </c>
      <c r="AJ79" s="1">
        <f t="shared" si="19"/>
        <v>0</v>
      </c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4" t="s">
        <v>136</v>
      </c>
      <c r="B80" s="14" t="s">
        <v>37</v>
      </c>
      <c r="C80" s="14"/>
      <c r="D80" s="14"/>
      <c r="E80" s="14"/>
      <c r="F80" s="14"/>
      <c r="G80" s="15">
        <v>0</v>
      </c>
      <c r="H80" s="14">
        <v>55</v>
      </c>
      <c r="I80" s="14" t="s">
        <v>38</v>
      </c>
      <c r="J80" s="14"/>
      <c r="K80" s="14"/>
      <c r="L80" s="14">
        <f t="shared" si="15"/>
        <v>0</v>
      </c>
      <c r="M80" s="14"/>
      <c r="N80" s="14"/>
      <c r="O80" s="14">
        <v>0</v>
      </c>
      <c r="P80" s="14">
        <f t="shared" si="16"/>
        <v>0</v>
      </c>
      <c r="Q80" s="16"/>
      <c r="R80" s="5">
        <f t="shared" si="20"/>
        <v>0</v>
      </c>
      <c r="S80" s="5"/>
      <c r="T80" s="16"/>
      <c r="U80" s="14"/>
      <c r="V80" s="1" t="e">
        <f t="shared" si="17"/>
        <v>#DIV/0!</v>
      </c>
      <c r="W80" s="14" t="e">
        <f t="shared" si="18"/>
        <v>#DIV/0!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 t="s">
        <v>51</v>
      </c>
      <c r="AI80" s="1">
        <f t="shared" si="21"/>
        <v>0</v>
      </c>
      <c r="AJ80" s="1">
        <f t="shared" si="19"/>
        <v>0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4" t="s">
        <v>137</v>
      </c>
      <c r="B81" s="14" t="s">
        <v>37</v>
      </c>
      <c r="C81" s="14"/>
      <c r="D81" s="14"/>
      <c r="E81" s="14"/>
      <c r="F81" s="14"/>
      <c r="G81" s="15">
        <v>0</v>
      </c>
      <c r="H81" s="14">
        <v>55</v>
      </c>
      <c r="I81" s="14" t="s">
        <v>38</v>
      </c>
      <c r="J81" s="14"/>
      <c r="K81" s="14"/>
      <c r="L81" s="14">
        <f t="shared" si="15"/>
        <v>0</v>
      </c>
      <c r="M81" s="14"/>
      <c r="N81" s="14"/>
      <c r="O81" s="14">
        <v>0</v>
      </c>
      <c r="P81" s="14">
        <f t="shared" si="16"/>
        <v>0</v>
      </c>
      <c r="Q81" s="16"/>
      <c r="R81" s="5">
        <f t="shared" si="20"/>
        <v>0</v>
      </c>
      <c r="S81" s="5"/>
      <c r="T81" s="16"/>
      <c r="U81" s="14"/>
      <c r="V81" s="1" t="e">
        <f t="shared" si="17"/>
        <v>#DIV/0!</v>
      </c>
      <c r="W81" s="14" t="e">
        <f t="shared" si="18"/>
        <v>#DIV/0!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  <c r="AG81" s="14">
        <v>0</v>
      </c>
      <c r="AH81" s="14" t="s">
        <v>51</v>
      </c>
      <c r="AI81" s="1">
        <f t="shared" si="21"/>
        <v>0</v>
      </c>
      <c r="AJ81" s="1">
        <f t="shared" si="19"/>
        <v>0</v>
      </c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138</v>
      </c>
      <c r="B82" s="1" t="s">
        <v>37</v>
      </c>
      <c r="C82" s="1">
        <v>51.753</v>
      </c>
      <c r="D82" s="1">
        <v>61.784999999999997</v>
      </c>
      <c r="E82" s="1">
        <v>24.954000000000001</v>
      </c>
      <c r="F82" s="1">
        <v>88.584000000000003</v>
      </c>
      <c r="G82" s="8">
        <v>1</v>
      </c>
      <c r="H82" s="1">
        <v>60</v>
      </c>
      <c r="I82" s="1" t="s">
        <v>38</v>
      </c>
      <c r="J82" s="1"/>
      <c r="K82" s="1">
        <v>26.3</v>
      </c>
      <c r="L82" s="1">
        <f t="shared" si="15"/>
        <v>-1.3460000000000001</v>
      </c>
      <c r="M82" s="1"/>
      <c r="N82" s="1"/>
      <c r="O82" s="1">
        <v>0</v>
      </c>
      <c r="P82" s="1">
        <f t="shared" si="16"/>
        <v>4.9908000000000001</v>
      </c>
      <c r="Q82" s="5"/>
      <c r="R82" s="5">
        <f t="shared" si="20"/>
        <v>0</v>
      </c>
      <c r="S82" s="5"/>
      <c r="T82" s="5"/>
      <c r="U82" s="1"/>
      <c r="V82" s="1">
        <f t="shared" si="17"/>
        <v>17.749459004568408</v>
      </c>
      <c r="W82" s="1">
        <f t="shared" si="18"/>
        <v>17.749459004568408</v>
      </c>
      <c r="X82" s="1">
        <v>5.1497999999999999</v>
      </c>
      <c r="Y82" s="1">
        <v>11.708600000000001</v>
      </c>
      <c r="Z82" s="1">
        <v>14.925800000000001</v>
      </c>
      <c r="AA82" s="1">
        <v>13.073399999999999</v>
      </c>
      <c r="AB82" s="1">
        <v>11.6174</v>
      </c>
      <c r="AC82" s="1">
        <v>17.168199999999999</v>
      </c>
      <c r="AD82" s="1">
        <v>16.528199999999998</v>
      </c>
      <c r="AE82" s="1">
        <v>9.157</v>
      </c>
      <c r="AF82" s="1">
        <v>12.7302</v>
      </c>
      <c r="AG82" s="1">
        <v>16.103400000000001</v>
      </c>
      <c r="AH82" s="18" t="s">
        <v>139</v>
      </c>
      <c r="AI82" s="1">
        <f t="shared" si="21"/>
        <v>0</v>
      </c>
      <c r="AJ82" s="1">
        <f t="shared" si="19"/>
        <v>0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4" t="s">
        <v>140</v>
      </c>
      <c r="B83" s="14" t="s">
        <v>43</v>
      </c>
      <c r="C83" s="14"/>
      <c r="D83" s="14"/>
      <c r="E83" s="14"/>
      <c r="F83" s="14"/>
      <c r="G83" s="15">
        <v>0</v>
      </c>
      <c r="H83" s="14">
        <v>40</v>
      </c>
      <c r="I83" s="14" t="s">
        <v>38</v>
      </c>
      <c r="J83" s="14"/>
      <c r="K83" s="14"/>
      <c r="L83" s="14">
        <f t="shared" si="15"/>
        <v>0</v>
      </c>
      <c r="M83" s="14"/>
      <c r="N83" s="14"/>
      <c r="O83" s="14">
        <v>0</v>
      </c>
      <c r="P83" s="14">
        <f t="shared" si="16"/>
        <v>0</v>
      </c>
      <c r="Q83" s="16"/>
      <c r="R83" s="5">
        <f t="shared" si="20"/>
        <v>0</v>
      </c>
      <c r="S83" s="5"/>
      <c r="T83" s="16"/>
      <c r="U83" s="14"/>
      <c r="V83" s="1" t="e">
        <f t="shared" si="17"/>
        <v>#DIV/0!</v>
      </c>
      <c r="W83" s="14" t="e">
        <f t="shared" si="18"/>
        <v>#DIV/0!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>
        <v>0</v>
      </c>
      <c r="AH83" s="14" t="s">
        <v>51</v>
      </c>
      <c r="AI83" s="1">
        <f t="shared" si="21"/>
        <v>0</v>
      </c>
      <c r="AJ83" s="1">
        <f t="shared" si="19"/>
        <v>0</v>
      </c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4" t="s">
        <v>141</v>
      </c>
      <c r="B84" s="14" t="s">
        <v>43</v>
      </c>
      <c r="C84" s="14"/>
      <c r="D84" s="14"/>
      <c r="E84" s="14"/>
      <c r="F84" s="14"/>
      <c r="G84" s="15">
        <v>0</v>
      </c>
      <c r="H84" s="14">
        <v>40</v>
      </c>
      <c r="I84" s="14" t="s">
        <v>38</v>
      </c>
      <c r="J84" s="14"/>
      <c r="K84" s="14"/>
      <c r="L84" s="14">
        <f t="shared" si="15"/>
        <v>0</v>
      </c>
      <c r="M84" s="14"/>
      <c r="N84" s="14"/>
      <c r="O84" s="14">
        <v>0</v>
      </c>
      <c r="P84" s="14">
        <f t="shared" si="16"/>
        <v>0</v>
      </c>
      <c r="Q84" s="16"/>
      <c r="R84" s="5">
        <f t="shared" si="20"/>
        <v>0</v>
      </c>
      <c r="S84" s="5"/>
      <c r="T84" s="16"/>
      <c r="U84" s="14"/>
      <c r="V84" s="1" t="e">
        <f t="shared" si="17"/>
        <v>#DIV/0!</v>
      </c>
      <c r="W84" s="14" t="e">
        <f t="shared" si="18"/>
        <v>#DIV/0!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>
        <v>0</v>
      </c>
      <c r="AH84" s="14" t="s">
        <v>51</v>
      </c>
      <c r="AI84" s="1">
        <f t="shared" si="21"/>
        <v>0</v>
      </c>
      <c r="AJ84" s="1">
        <f t="shared" si="19"/>
        <v>0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142</v>
      </c>
      <c r="B85" s="1" t="s">
        <v>43</v>
      </c>
      <c r="C85" s="1">
        <v>327</v>
      </c>
      <c r="D85" s="1">
        <v>626</v>
      </c>
      <c r="E85" s="1">
        <v>361</v>
      </c>
      <c r="F85" s="1">
        <v>510</v>
      </c>
      <c r="G85" s="8">
        <v>0.3</v>
      </c>
      <c r="H85" s="1">
        <v>40</v>
      </c>
      <c r="I85" s="1" t="s">
        <v>38</v>
      </c>
      <c r="J85" s="1"/>
      <c r="K85" s="1">
        <v>377</v>
      </c>
      <c r="L85" s="1">
        <f t="shared" si="15"/>
        <v>-16</v>
      </c>
      <c r="M85" s="1"/>
      <c r="N85" s="1"/>
      <c r="O85" s="1">
        <v>177.1999999999999</v>
      </c>
      <c r="P85" s="1">
        <f t="shared" si="16"/>
        <v>72.2</v>
      </c>
      <c r="Q85" s="5">
        <f>11*P85-O85-F85</f>
        <v>107.00000000000011</v>
      </c>
      <c r="R85" s="5">
        <f t="shared" si="20"/>
        <v>107.00000000000011</v>
      </c>
      <c r="S85" s="5">
        <f>$S$1*P85</f>
        <v>296.02</v>
      </c>
      <c r="T85" s="5"/>
      <c r="U85" s="1"/>
      <c r="V85" s="1">
        <f t="shared" si="17"/>
        <v>15.1</v>
      </c>
      <c r="W85" s="1">
        <f t="shared" si="18"/>
        <v>9.5180055401662038</v>
      </c>
      <c r="X85" s="1">
        <v>77.599999999999994</v>
      </c>
      <c r="Y85" s="1">
        <v>75.400000000000006</v>
      </c>
      <c r="Z85" s="1">
        <v>66</v>
      </c>
      <c r="AA85" s="1">
        <v>67</v>
      </c>
      <c r="AB85" s="1">
        <v>74.599999999999994</v>
      </c>
      <c r="AC85" s="1">
        <v>77.2</v>
      </c>
      <c r="AD85" s="1">
        <v>73.400000000000006</v>
      </c>
      <c r="AE85" s="1">
        <v>57.6</v>
      </c>
      <c r="AF85" s="1">
        <v>56.6</v>
      </c>
      <c r="AG85" s="1">
        <v>54.4</v>
      </c>
      <c r="AH85" s="1"/>
      <c r="AI85" s="1">
        <f t="shared" si="21"/>
        <v>32</v>
      </c>
      <c r="AJ85" s="1">
        <f t="shared" si="19"/>
        <v>89</v>
      </c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4" t="s">
        <v>143</v>
      </c>
      <c r="B86" s="14" t="s">
        <v>43</v>
      </c>
      <c r="C86" s="14"/>
      <c r="D86" s="14"/>
      <c r="E86" s="14"/>
      <c r="F86" s="14"/>
      <c r="G86" s="15">
        <v>0</v>
      </c>
      <c r="H86" s="14">
        <v>120</v>
      </c>
      <c r="I86" s="14" t="s">
        <v>38</v>
      </c>
      <c r="J86" s="14"/>
      <c r="K86" s="14"/>
      <c r="L86" s="14">
        <f t="shared" si="15"/>
        <v>0</v>
      </c>
      <c r="M86" s="14"/>
      <c r="N86" s="14"/>
      <c r="O86" s="14">
        <v>0</v>
      </c>
      <c r="P86" s="14">
        <f t="shared" si="16"/>
        <v>0</v>
      </c>
      <c r="Q86" s="16"/>
      <c r="R86" s="5">
        <f t="shared" si="20"/>
        <v>0</v>
      </c>
      <c r="S86" s="5"/>
      <c r="T86" s="16"/>
      <c r="U86" s="14"/>
      <c r="V86" s="1" t="e">
        <f t="shared" si="17"/>
        <v>#DIV/0!</v>
      </c>
      <c r="W86" s="14" t="e">
        <f t="shared" si="18"/>
        <v>#DIV/0!</v>
      </c>
      <c r="X86" s="14">
        <v>0</v>
      </c>
      <c r="Y86" s="14">
        <v>0</v>
      </c>
      <c r="Z86" s="14">
        <v>0</v>
      </c>
      <c r="AA86" s="14">
        <v>7</v>
      </c>
      <c r="AB86" s="14">
        <v>8</v>
      </c>
      <c r="AC86" s="14">
        <v>2.2000000000000002</v>
      </c>
      <c r="AD86" s="14">
        <v>4</v>
      </c>
      <c r="AE86" s="14">
        <v>4.5999999999999996</v>
      </c>
      <c r="AF86" s="14">
        <v>4.8</v>
      </c>
      <c r="AG86" s="14">
        <v>2.8</v>
      </c>
      <c r="AH86" s="14" t="s">
        <v>51</v>
      </c>
      <c r="AI86" s="1">
        <f t="shared" si="21"/>
        <v>0</v>
      </c>
      <c r="AJ86" s="1">
        <f t="shared" si="19"/>
        <v>0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20" t="s">
        <v>144</v>
      </c>
      <c r="B87" s="20" t="s">
        <v>37</v>
      </c>
      <c r="C87" s="20">
        <v>1987.9670000000001</v>
      </c>
      <c r="D87" s="20">
        <v>5311.8559999999998</v>
      </c>
      <c r="E87" s="20">
        <v>2325.915</v>
      </c>
      <c r="F87" s="20">
        <v>4539.4560000000001</v>
      </c>
      <c r="G87" s="21">
        <v>1</v>
      </c>
      <c r="H87" s="20">
        <v>40</v>
      </c>
      <c r="I87" s="20" t="s">
        <v>38</v>
      </c>
      <c r="J87" s="20"/>
      <c r="K87" s="20">
        <v>2217.37</v>
      </c>
      <c r="L87" s="20">
        <f t="shared" si="15"/>
        <v>108.54500000000007</v>
      </c>
      <c r="M87" s="20"/>
      <c r="N87" s="20"/>
      <c r="O87" s="20">
        <v>538.98619999999801</v>
      </c>
      <c r="P87" s="20">
        <f t="shared" si="16"/>
        <v>465.18299999999999</v>
      </c>
      <c r="Q87" s="22">
        <f>12*P87-O87-F87</f>
        <v>503.75380000000223</v>
      </c>
      <c r="R87" s="5">
        <f t="shared" si="20"/>
        <v>503.75380000000223</v>
      </c>
      <c r="S87" s="5"/>
      <c r="T87" s="22"/>
      <c r="U87" s="20"/>
      <c r="V87" s="1">
        <f t="shared" si="17"/>
        <v>12</v>
      </c>
      <c r="W87" s="20">
        <f t="shared" si="18"/>
        <v>10.917084674203481</v>
      </c>
      <c r="X87" s="20">
        <v>460.20740000000001</v>
      </c>
      <c r="Y87" s="20">
        <v>504.17599999999999</v>
      </c>
      <c r="Z87" s="20">
        <v>499.03219999999999</v>
      </c>
      <c r="AA87" s="20">
        <v>455.71580000000012</v>
      </c>
      <c r="AB87" s="20">
        <v>471.0188</v>
      </c>
      <c r="AC87" s="20">
        <v>517.29380000000003</v>
      </c>
      <c r="AD87" s="20">
        <v>510.08699999999999</v>
      </c>
      <c r="AE87" s="20">
        <v>479.54579999999999</v>
      </c>
      <c r="AF87" s="20">
        <v>475.3972</v>
      </c>
      <c r="AG87" s="20">
        <v>447.7978</v>
      </c>
      <c r="AH87" s="20" t="s">
        <v>60</v>
      </c>
      <c r="AI87" s="1">
        <f t="shared" si="21"/>
        <v>504</v>
      </c>
      <c r="AJ87" s="1">
        <f t="shared" si="19"/>
        <v>0</v>
      </c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145</v>
      </c>
      <c r="B88" s="1" t="s">
        <v>43</v>
      </c>
      <c r="C88" s="1">
        <v>356</v>
      </c>
      <c r="D88" s="1">
        <v>797</v>
      </c>
      <c r="E88" s="1">
        <v>425</v>
      </c>
      <c r="F88" s="1">
        <v>617</v>
      </c>
      <c r="G88" s="8">
        <v>0.3</v>
      </c>
      <c r="H88" s="1">
        <v>40</v>
      </c>
      <c r="I88" s="1" t="s">
        <v>38</v>
      </c>
      <c r="J88" s="1"/>
      <c r="K88" s="1">
        <v>454</v>
      </c>
      <c r="L88" s="1">
        <f t="shared" si="15"/>
        <v>-29</v>
      </c>
      <c r="M88" s="1"/>
      <c r="N88" s="1"/>
      <c r="O88" s="1">
        <v>186.8</v>
      </c>
      <c r="P88" s="1">
        <f t="shared" si="16"/>
        <v>85</v>
      </c>
      <c r="Q88" s="5">
        <f t="shared" ref="Q88:Q90" si="22">11*P88-O88-F88</f>
        <v>131.20000000000005</v>
      </c>
      <c r="R88" s="5">
        <f t="shared" si="20"/>
        <v>131.20000000000005</v>
      </c>
      <c r="S88" s="5"/>
      <c r="T88" s="5"/>
      <c r="U88" s="1"/>
      <c r="V88" s="1">
        <f t="shared" si="17"/>
        <v>11</v>
      </c>
      <c r="W88" s="1">
        <f t="shared" si="18"/>
        <v>9.4564705882352929</v>
      </c>
      <c r="X88" s="1">
        <v>91.2</v>
      </c>
      <c r="Y88" s="1">
        <v>92</v>
      </c>
      <c r="Z88" s="1">
        <v>80.599999999999994</v>
      </c>
      <c r="AA88" s="1">
        <v>77.2</v>
      </c>
      <c r="AB88" s="1">
        <v>86</v>
      </c>
      <c r="AC88" s="1">
        <v>93.8</v>
      </c>
      <c r="AD88" s="1">
        <v>91.2</v>
      </c>
      <c r="AE88" s="1">
        <v>68.400000000000006</v>
      </c>
      <c r="AF88" s="1">
        <v>66.8</v>
      </c>
      <c r="AG88" s="1">
        <v>62.4</v>
      </c>
      <c r="AH88" s="1"/>
      <c r="AI88" s="1">
        <f t="shared" si="21"/>
        <v>39</v>
      </c>
      <c r="AJ88" s="1">
        <f t="shared" si="19"/>
        <v>0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146</v>
      </c>
      <c r="B89" s="1" t="s">
        <v>43</v>
      </c>
      <c r="C89" s="1">
        <v>471</v>
      </c>
      <c r="D89" s="1">
        <v>314</v>
      </c>
      <c r="E89" s="1">
        <v>325</v>
      </c>
      <c r="F89" s="1">
        <v>379</v>
      </c>
      <c r="G89" s="8">
        <v>0.3</v>
      </c>
      <c r="H89" s="1">
        <v>40</v>
      </c>
      <c r="I89" s="1" t="s">
        <v>38</v>
      </c>
      <c r="J89" s="1"/>
      <c r="K89" s="1">
        <v>354</v>
      </c>
      <c r="L89" s="1">
        <f t="shared" si="15"/>
        <v>-29</v>
      </c>
      <c r="M89" s="1"/>
      <c r="N89" s="1"/>
      <c r="O89" s="1">
        <v>186.4</v>
      </c>
      <c r="P89" s="1">
        <f t="shared" si="16"/>
        <v>65</v>
      </c>
      <c r="Q89" s="5">
        <f t="shared" si="22"/>
        <v>149.60000000000002</v>
      </c>
      <c r="R89" s="5">
        <f t="shared" si="20"/>
        <v>149.60000000000002</v>
      </c>
      <c r="S89" s="5"/>
      <c r="T89" s="5"/>
      <c r="U89" s="1"/>
      <c r="V89" s="1">
        <f t="shared" si="17"/>
        <v>11</v>
      </c>
      <c r="W89" s="1">
        <f t="shared" si="18"/>
        <v>8.6984615384615385</v>
      </c>
      <c r="X89" s="1">
        <v>64.400000000000006</v>
      </c>
      <c r="Y89" s="1">
        <v>61.8</v>
      </c>
      <c r="Z89" s="1">
        <v>55.8</v>
      </c>
      <c r="AA89" s="1">
        <v>74.400000000000006</v>
      </c>
      <c r="AB89" s="1">
        <v>82.2</v>
      </c>
      <c r="AC89" s="1">
        <v>71.599999999999994</v>
      </c>
      <c r="AD89" s="1">
        <v>67.599999999999994</v>
      </c>
      <c r="AE89" s="1">
        <v>54.8</v>
      </c>
      <c r="AF89" s="1">
        <v>54.2</v>
      </c>
      <c r="AG89" s="1">
        <v>46.8</v>
      </c>
      <c r="AH89" s="1"/>
      <c r="AI89" s="1">
        <f t="shared" si="21"/>
        <v>45</v>
      </c>
      <c r="AJ89" s="1">
        <f t="shared" si="19"/>
        <v>0</v>
      </c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147</v>
      </c>
      <c r="B90" s="1" t="s">
        <v>37</v>
      </c>
      <c r="C90" s="1">
        <v>51.798000000000002</v>
      </c>
      <c r="D90" s="1">
        <v>245.09</v>
      </c>
      <c r="E90" s="1">
        <v>78.343999999999994</v>
      </c>
      <c r="F90" s="1">
        <v>161.32499999999999</v>
      </c>
      <c r="G90" s="8">
        <v>1</v>
      </c>
      <c r="H90" s="1">
        <v>45</v>
      </c>
      <c r="I90" s="1" t="s">
        <v>38</v>
      </c>
      <c r="J90" s="1"/>
      <c r="K90" s="1">
        <v>80.8</v>
      </c>
      <c r="L90" s="1">
        <f t="shared" si="15"/>
        <v>-2.4560000000000031</v>
      </c>
      <c r="M90" s="1"/>
      <c r="N90" s="1"/>
      <c r="O90" s="1">
        <v>0</v>
      </c>
      <c r="P90" s="1">
        <f t="shared" si="16"/>
        <v>15.668799999999999</v>
      </c>
      <c r="Q90" s="5">
        <f t="shared" si="22"/>
        <v>11.031800000000004</v>
      </c>
      <c r="R90" s="5">
        <f t="shared" si="20"/>
        <v>11.031800000000004</v>
      </c>
      <c r="S90" s="5"/>
      <c r="T90" s="5"/>
      <c r="U90" s="1"/>
      <c r="V90" s="1">
        <f t="shared" si="17"/>
        <v>11</v>
      </c>
      <c r="W90" s="1">
        <f t="shared" si="18"/>
        <v>10.295938425405902</v>
      </c>
      <c r="X90" s="1">
        <v>15.5898</v>
      </c>
      <c r="Y90" s="1">
        <v>19.713999999999999</v>
      </c>
      <c r="Z90" s="1">
        <v>23.058399999999999</v>
      </c>
      <c r="AA90" s="1">
        <v>20.036999999999999</v>
      </c>
      <c r="AB90" s="1">
        <v>17.111799999999999</v>
      </c>
      <c r="AC90" s="1">
        <v>22.279</v>
      </c>
      <c r="AD90" s="1">
        <v>22.692599999999999</v>
      </c>
      <c r="AE90" s="1">
        <v>18.0932</v>
      </c>
      <c r="AF90" s="1">
        <v>17.944400000000002</v>
      </c>
      <c r="AG90" s="1">
        <v>16.514399999999998</v>
      </c>
      <c r="AH90" s="1" t="s">
        <v>148</v>
      </c>
      <c r="AI90" s="1">
        <f t="shared" si="21"/>
        <v>11</v>
      </c>
      <c r="AJ90" s="1">
        <f t="shared" si="19"/>
        <v>0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149</v>
      </c>
      <c r="B91" s="1" t="s">
        <v>37</v>
      </c>
      <c r="C91" s="1">
        <v>322.16300000000001</v>
      </c>
      <c r="D91" s="1">
        <v>945.41800000000001</v>
      </c>
      <c r="E91" s="1">
        <v>250.62100000000001</v>
      </c>
      <c r="F91" s="1">
        <v>591.17899999999997</v>
      </c>
      <c r="G91" s="8">
        <v>1</v>
      </c>
      <c r="H91" s="1">
        <v>50</v>
      </c>
      <c r="I91" s="1" t="s">
        <v>38</v>
      </c>
      <c r="J91" s="1"/>
      <c r="K91" s="1">
        <v>253.85</v>
      </c>
      <c r="L91" s="1">
        <f t="shared" si="15"/>
        <v>-3.228999999999985</v>
      </c>
      <c r="M91" s="1"/>
      <c r="N91" s="1"/>
      <c r="O91" s="1">
        <v>0</v>
      </c>
      <c r="P91" s="1">
        <f t="shared" si="16"/>
        <v>50.124200000000002</v>
      </c>
      <c r="Q91" s="5"/>
      <c r="R91" s="5">
        <f t="shared" si="20"/>
        <v>0</v>
      </c>
      <c r="S91" s="5">
        <f>$S$1*P91</f>
        <v>205.50922</v>
      </c>
      <c r="T91" s="5"/>
      <c r="U91" s="1"/>
      <c r="V91" s="1">
        <f t="shared" si="17"/>
        <v>15.894283001025451</v>
      </c>
      <c r="W91" s="1">
        <f t="shared" si="18"/>
        <v>11.794283001025452</v>
      </c>
      <c r="X91" s="1">
        <v>49.3048</v>
      </c>
      <c r="Y91" s="1">
        <v>55.650399999999998</v>
      </c>
      <c r="Z91" s="1">
        <v>69.890799999999999</v>
      </c>
      <c r="AA91" s="1">
        <v>82.622600000000006</v>
      </c>
      <c r="AB91" s="1">
        <v>71.217399999999998</v>
      </c>
      <c r="AC91" s="1">
        <v>69.549599999999998</v>
      </c>
      <c r="AD91" s="1">
        <v>66.131799999999998</v>
      </c>
      <c r="AE91" s="1">
        <v>60.626800000000003</v>
      </c>
      <c r="AF91" s="1">
        <v>58.251399999999997</v>
      </c>
      <c r="AG91" s="1">
        <v>63.950400000000002</v>
      </c>
      <c r="AH91" s="1"/>
      <c r="AI91" s="1">
        <f t="shared" si="21"/>
        <v>0</v>
      </c>
      <c r="AJ91" s="1">
        <f t="shared" si="19"/>
        <v>206</v>
      </c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4" t="s">
        <v>150</v>
      </c>
      <c r="B92" s="14" t="s">
        <v>43</v>
      </c>
      <c r="C92" s="14"/>
      <c r="D92" s="14"/>
      <c r="E92" s="14"/>
      <c r="F92" s="14"/>
      <c r="G92" s="15">
        <v>0</v>
      </c>
      <c r="H92" s="14">
        <v>40</v>
      </c>
      <c r="I92" s="14" t="s">
        <v>38</v>
      </c>
      <c r="J92" s="14"/>
      <c r="K92" s="14"/>
      <c r="L92" s="14">
        <f t="shared" si="15"/>
        <v>0</v>
      </c>
      <c r="M92" s="14"/>
      <c r="N92" s="14"/>
      <c r="O92" s="14">
        <v>0</v>
      </c>
      <c r="P92" s="14">
        <f t="shared" si="16"/>
        <v>0</v>
      </c>
      <c r="Q92" s="16"/>
      <c r="R92" s="5">
        <f t="shared" si="20"/>
        <v>0</v>
      </c>
      <c r="S92" s="5"/>
      <c r="T92" s="16"/>
      <c r="U92" s="14"/>
      <c r="V92" s="1" t="e">
        <f t="shared" si="17"/>
        <v>#DIV/0!</v>
      </c>
      <c r="W92" s="14" t="e">
        <f t="shared" si="18"/>
        <v>#DIV/0!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  <c r="AG92" s="14">
        <v>0</v>
      </c>
      <c r="AH92" s="14" t="s">
        <v>51</v>
      </c>
      <c r="AI92" s="1">
        <f t="shared" si="21"/>
        <v>0</v>
      </c>
      <c r="AJ92" s="1">
        <f t="shared" si="19"/>
        <v>0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151</v>
      </c>
      <c r="B93" s="1" t="s">
        <v>43</v>
      </c>
      <c r="C93" s="1">
        <v>239</v>
      </c>
      <c r="D93" s="1">
        <v>402</v>
      </c>
      <c r="E93" s="1">
        <v>231</v>
      </c>
      <c r="F93" s="1">
        <v>344</v>
      </c>
      <c r="G93" s="8">
        <v>0.3</v>
      </c>
      <c r="H93" s="1">
        <v>40</v>
      </c>
      <c r="I93" s="1" t="s">
        <v>38</v>
      </c>
      <c r="J93" s="1"/>
      <c r="K93" s="1">
        <v>244</v>
      </c>
      <c r="L93" s="1">
        <f t="shared" si="15"/>
        <v>-13</v>
      </c>
      <c r="M93" s="1"/>
      <c r="N93" s="1"/>
      <c r="O93" s="1">
        <v>63.400000000000027</v>
      </c>
      <c r="P93" s="1">
        <f t="shared" si="16"/>
        <v>46.2</v>
      </c>
      <c r="Q93" s="5">
        <f t="shared" ref="Q93" si="23">11*P93-O93-F93</f>
        <v>100.80000000000001</v>
      </c>
      <c r="R93" s="5">
        <f t="shared" si="20"/>
        <v>100.80000000000001</v>
      </c>
      <c r="S93" s="5"/>
      <c r="T93" s="5"/>
      <c r="U93" s="1"/>
      <c r="V93" s="1">
        <f t="shared" si="17"/>
        <v>11</v>
      </c>
      <c r="W93" s="1">
        <f t="shared" si="18"/>
        <v>8.8181818181818183</v>
      </c>
      <c r="X93" s="1">
        <v>47.6</v>
      </c>
      <c r="Y93" s="1">
        <v>50.8</v>
      </c>
      <c r="Z93" s="1">
        <v>56.6</v>
      </c>
      <c r="AA93" s="1">
        <v>63</v>
      </c>
      <c r="AB93" s="1">
        <v>59</v>
      </c>
      <c r="AC93" s="1">
        <v>42.6</v>
      </c>
      <c r="AD93" s="1">
        <v>40.200000000000003</v>
      </c>
      <c r="AE93" s="1">
        <v>41.2</v>
      </c>
      <c r="AF93" s="1">
        <v>39.200000000000003</v>
      </c>
      <c r="AG93" s="1">
        <v>42.8</v>
      </c>
      <c r="AH93" s="1"/>
      <c r="AI93" s="1">
        <f t="shared" si="21"/>
        <v>30</v>
      </c>
      <c r="AJ93" s="1">
        <f t="shared" si="19"/>
        <v>0</v>
      </c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152</v>
      </c>
      <c r="B94" s="1" t="s">
        <v>43</v>
      </c>
      <c r="C94" s="1"/>
      <c r="D94" s="1">
        <v>60</v>
      </c>
      <c r="E94" s="1">
        <v>45</v>
      </c>
      <c r="F94" s="1">
        <v>10</v>
      </c>
      <c r="G94" s="8">
        <v>0.12</v>
      </c>
      <c r="H94" s="1">
        <v>45</v>
      </c>
      <c r="I94" s="1" t="s">
        <v>38</v>
      </c>
      <c r="J94" s="1"/>
      <c r="K94" s="1">
        <v>49</v>
      </c>
      <c r="L94" s="1">
        <f t="shared" si="15"/>
        <v>-4</v>
      </c>
      <c r="M94" s="1"/>
      <c r="N94" s="1"/>
      <c r="O94" s="1">
        <v>0</v>
      </c>
      <c r="P94" s="1">
        <f t="shared" si="16"/>
        <v>9</v>
      </c>
      <c r="Q94" s="5">
        <f>8*P94-O94-F94</f>
        <v>62</v>
      </c>
      <c r="R94" s="5">
        <f>T94</f>
        <v>0</v>
      </c>
      <c r="S94" s="5"/>
      <c r="T94" s="5">
        <v>0</v>
      </c>
      <c r="U94" s="1" t="s">
        <v>51</v>
      </c>
      <c r="V94" s="1">
        <f t="shared" si="17"/>
        <v>1.1111111111111112</v>
      </c>
      <c r="W94" s="1">
        <f t="shared" si="18"/>
        <v>1.1111111111111112</v>
      </c>
      <c r="X94" s="1">
        <v>7.2</v>
      </c>
      <c r="Y94" s="1">
        <v>0.4</v>
      </c>
      <c r="Z94" s="1">
        <v>1.2</v>
      </c>
      <c r="AA94" s="1">
        <v>8.4</v>
      </c>
      <c r="AB94" s="1">
        <v>7.8</v>
      </c>
      <c r="AC94" s="1">
        <v>2.2000000000000002</v>
      </c>
      <c r="AD94" s="1">
        <v>2.2000000000000002</v>
      </c>
      <c r="AE94" s="1">
        <v>6.8</v>
      </c>
      <c r="AF94" s="1">
        <v>8.4</v>
      </c>
      <c r="AG94" s="1">
        <v>2.6</v>
      </c>
      <c r="AH94" s="27" t="s">
        <v>155</v>
      </c>
      <c r="AI94" s="1">
        <f t="shared" si="21"/>
        <v>0</v>
      </c>
      <c r="AJ94" s="1">
        <f t="shared" si="19"/>
        <v>0</v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4" t="s">
        <v>153</v>
      </c>
      <c r="B95" s="14" t="s">
        <v>37</v>
      </c>
      <c r="C95" s="14"/>
      <c r="D95" s="14"/>
      <c r="E95" s="14"/>
      <c r="F95" s="14"/>
      <c r="G95" s="15">
        <v>0</v>
      </c>
      <c r="H95" s="14">
        <v>180</v>
      </c>
      <c r="I95" s="14" t="s">
        <v>38</v>
      </c>
      <c r="J95" s="14"/>
      <c r="K95" s="14"/>
      <c r="L95" s="14">
        <f t="shared" si="15"/>
        <v>0</v>
      </c>
      <c r="M95" s="14"/>
      <c r="N95" s="14"/>
      <c r="O95" s="14">
        <v>0</v>
      </c>
      <c r="P95" s="14">
        <f t="shared" si="16"/>
        <v>0</v>
      </c>
      <c r="Q95" s="16"/>
      <c r="R95" s="5">
        <f t="shared" si="20"/>
        <v>0</v>
      </c>
      <c r="S95" s="5"/>
      <c r="T95" s="16"/>
      <c r="U95" s="14"/>
      <c r="V95" s="1" t="e">
        <f t="shared" si="17"/>
        <v>#DIV/0!</v>
      </c>
      <c r="W95" s="14" t="e">
        <f t="shared" si="18"/>
        <v>#DIV/0!</v>
      </c>
      <c r="X95" s="14">
        <v>0</v>
      </c>
      <c r="Y95" s="14">
        <v>0</v>
      </c>
      <c r="Z95" s="14">
        <v>0</v>
      </c>
      <c r="AA95" s="14">
        <v>0.38059999999999999</v>
      </c>
      <c r="AB95" s="14">
        <v>0.38059999999999999</v>
      </c>
      <c r="AC95" s="14">
        <v>0.82100000000000006</v>
      </c>
      <c r="AD95" s="14">
        <v>1.1232</v>
      </c>
      <c r="AE95" s="14">
        <v>1.8819999999999999</v>
      </c>
      <c r="AF95" s="14">
        <v>1.8782000000000001</v>
      </c>
      <c r="AG95" s="14">
        <v>2.6183999999999998</v>
      </c>
      <c r="AH95" s="14" t="s">
        <v>51</v>
      </c>
      <c r="AI95" s="1">
        <f t="shared" si="21"/>
        <v>0</v>
      </c>
      <c r="AJ95" s="1">
        <f t="shared" si="19"/>
        <v>0</v>
      </c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I95" xr:uid="{00000000-0009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2025-07-03T16:01:07Z</dcterms:created>
  <dcterms:modified xsi:type="dcterms:W3CDTF">2025-07-07T08:49:50Z</dcterms:modified>
</cp:coreProperties>
</file>