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28B26FC5-F604-4B00-AE52-C473EBF585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F10" i="1"/>
  <c r="J9" i="1"/>
  <c r="F9" i="1"/>
  <c r="A9" i="1"/>
  <c r="A10" i="1" s="1"/>
  <c r="D7" i="1"/>
  <c r="Q6" i="1"/>
  <c r="P2" i="1"/>
  <c r="Y24" i="1" l="1"/>
  <c r="Y32" i="1"/>
  <c r="Y44" i="1"/>
  <c r="Y59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Y109" i="1"/>
  <c r="Z115" i="1"/>
  <c r="BP113" i="1"/>
  <c r="BN113" i="1"/>
  <c r="Z113" i="1"/>
  <c r="BP121" i="1"/>
  <c r="BN121" i="1"/>
  <c r="Z121" i="1"/>
  <c r="Y123" i="1"/>
  <c r="Y128" i="1"/>
  <c r="BP125" i="1"/>
  <c r="BN125" i="1"/>
  <c r="Z125" i="1"/>
  <c r="Z127" i="1" s="1"/>
  <c r="Z149" i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F517" i="1"/>
  <c r="H9" i="1"/>
  <c r="Z22" i="1"/>
  <c r="Z23" i="1" s="1"/>
  <c r="BN22" i="1"/>
  <c r="BP22" i="1"/>
  <c r="Y23" i="1"/>
  <c r="X507" i="1"/>
  <c r="Z26" i="1"/>
  <c r="Z32" i="1" s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2" i="1" s="1"/>
  <c r="Y127" i="1"/>
  <c r="BP132" i="1"/>
  <c r="BN132" i="1"/>
  <c r="Z132" i="1"/>
  <c r="Z133" i="1" s="1"/>
  <c r="Y134" i="1"/>
  <c r="Y139" i="1"/>
  <c r="BP136" i="1"/>
  <c r="BN136" i="1"/>
  <c r="Z136" i="1"/>
  <c r="Z138" i="1" s="1"/>
  <c r="Y150" i="1"/>
  <c r="Y149" i="1"/>
  <c r="BP159" i="1"/>
  <c r="BN159" i="1"/>
  <c r="Z159" i="1"/>
  <c r="Z167" i="1" s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Y245" i="1"/>
  <c r="BP250" i="1"/>
  <c r="BN250" i="1"/>
  <c r="Z250" i="1"/>
  <c r="Z254" i="1" s="1"/>
  <c r="Y254" i="1"/>
  <c r="Z262" i="1"/>
  <c r="BP259" i="1"/>
  <c r="BN259" i="1"/>
  <c r="Z259" i="1"/>
  <c r="Y262" i="1"/>
  <c r="BP335" i="1"/>
  <c r="BN335" i="1"/>
  <c r="Z335" i="1"/>
  <c r="Z337" i="1" s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Z227" i="1" s="1"/>
  <c r="BP225" i="1"/>
  <c r="BN225" i="1"/>
  <c r="Z225" i="1"/>
  <c r="Y232" i="1"/>
  <c r="Y246" i="1"/>
  <c r="BP243" i="1"/>
  <c r="BN243" i="1"/>
  <c r="Z243" i="1"/>
  <c r="Z245" i="1" s="1"/>
  <c r="BP252" i="1"/>
  <c r="BN252" i="1"/>
  <c r="Z252" i="1"/>
  <c r="Z269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7" i="1"/>
  <c r="BP343" i="1"/>
  <c r="BN343" i="1"/>
  <c r="Z343" i="1"/>
  <c r="Z349" i="1" s="1"/>
  <c r="BP347" i="1"/>
  <c r="BN347" i="1"/>
  <c r="Z347" i="1"/>
  <c r="Y354" i="1"/>
  <c r="BP368" i="1"/>
  <c r="BN368" i="1"/>
  <c r="Z368" i="1"/>
  <c r="Z371" i="1" s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Z417" i="1" s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95" i="1" s="1"/>
  <c r="Z485" i="1" l="1"/>
  <c r="Z463" i="1"/>
  <c r="Y511" i="1"/>
  <c r="Y508" i="1"/>
  <c r="Y510" i="1" s="1"/>
  <c r="Z211" i="1"/>
  <c r="Z109" i="1"/>
  <c r="Z80" i="1"/>
  <c r="Z447" i="1"/>
  <c r="Z399" i="1"/>
  <c r="Z65" i="1"/>
  <c r="Y509" i="1"/>
  <c r="Z303" i="1"/>
  <c r="Z512" i="1" s="1"/>
  <c r="Y507" i="1"/>
</calcChain>
</file>

<file path=xl/sharedStrings.xml><?xml version="1.0" encoding="utf-8"?>
<sst xmlns="http://schemas.openxmlformats.org/spreadsheetml/2006/main" count="2277" uniqueCount="831">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</sst>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4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45850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Суббота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4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/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19</v>
      </c>
      <c r="Q8" s="711">
        <v>0.41666666666666669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20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21</v>
      </c>
      <c r="Q10" s="752"/>
      <c r="R10" s="753"/>
      <c r="U10" s="24" t="s">
        <v>22</v>
      </c>
      <c r="V10" s="621" t="s">
        <v>23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28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29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30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31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32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33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34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35</v>
      </c>
      <c r="B17" s="616" t="s">
        <v>36</v>
      </c>
      <c r="C17" s="718" t="s">
        <v>37</v>
      </c>
      <c r="D17" s="616" t="s">
        <v>38</v>
      </c>
      <c r="E17" s="678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77"/>
      <c r="R17" s="677"/>
      <c r="S17" s="677"/>
      <c r="T17" s="678"/>
      <c r="U17" s="900" t="s">
        <v>50</v>
      </c>
      <c r="V17" s="596"/>
      <c r="W17" s="616" t="s">
        <v>51</v>
      </c>
      <c r="X17" s="616" t="s">
        <v>52</v>
      </c>
      <c r="Y17" s="901" t="s">
        <v>53</v>
      </c>
      <c r="Z17" s="807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1"/>
      <c r="AF17" s="862"/>
      <c r="AG17" s="66"/>
      <c r="BD17" s="65" t="s">
        <v>59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62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2"/>
      <c r="R22" s="572"/>
      <c r="S22" s="572"/>
      <c r="T22" s="573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71</v>
      </c>
      <c r="Q23" s="584"/>
      <c r="R23" s="584"/>
      <c r="S23" s="584"/>
      <c r="T23" s="584"/>
      <c r="U23" s="584"/>
      <c r="V23" s="585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71</v>
      </c>
      <c r="Q24" s="584"/>
      <c r="R24" s="584"/>
      <c r="S24" s="584"/>
      <c r="T24" s="584"/>
      <c r="U24" s="584"/>
      <c r="V24" s="585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71</v>
      </c>
      <c r="Q32" s="584"/>
      <c r="R32" s="584"/>
      <c r="S32" s="584"/>
      <c r="T32" s="584"/>
      <c r="U32" s="584"/>
      <c r="V32" s="585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71</v>
      </c>
      <c r="Q33" s="584"/>
      <c r="R33" s="584"/>
      <c r="S33" s="584"/>
      <c r="T33" s="584"/>
      <c r="U33" s="584"/>
      <c r="V33" s="585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71</v>
      </c>
      <c r="Q36" s="584"/>
      <c r="R36" s="584"/>
      <c r="S36" s="584"/>
      <c r="T36" s="584"/>
      <c r="U36" s="584"/>
      <c r="V36" s="585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71</v>
      </c>
      <c r="Q37" s="584"/>
      <c r="R37" s="584"/>
      <c r="S37" s="584"/>
      <c r="T37" s="584"/>
      <c r="U37" s="584"/>
      <c r="V37" s="585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100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69</v>
      </c>
      <c r="X41" s="567">
        <v>136</v>
      </c>
      <c r="Y41" s="568">
        <f>IFERROR(IF(X41="",0,CEILING((X41/$H41),1)*$H41),"")</f>
        <v>140.4</v>
      </c>
      <c r="Z41" s="36">
        <f>IFERROR(IF(Y41=0,"",ROUNDUP(Y41/H41,0)*0.01898),"")</f>
        <v>0.24674000000000001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141.47777777777776</v>
      </c>
      <c r="BN41" s="64">
        <f>IFERROR(Y41*I41/H41,"0")</f>
        <v>146.05499999999998</v>
      </c>
      <c r="BO41" s="64">
        <f>IFERROR(1/J41*(X41/H41),"0")</f>
        <v>0.19675925925925924</v>
      </c>
      <c r="BP41" s="64">
        <f>IFERROR(1/J41*(Y41/H41),"0")</f>
        <v>0.203125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69</v>
      </c>
      <c r="X43" s="567">
        <v>13</v>
      </c>
      <c r="Y43" s="568">
        <f>IFERROR(IF(X43="",0,CEILING((X43/$H43),1)*$H43),"")</f>
        <v>14.8</v>
      </c>
      <c r="Z43" s="36">
        <f>IFERROR(IF(Y43=0,"",ROUNDUP(Y43/H43,0)*0.00902),"")</f>
        <v>3.6080000000000001E-2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13.737837837837837</v>
      </c>
      <c r="BN43" s="64">
        <f>IFERROR(Y43*I43/H43,"0")</f>
        <v>15.64</v>
      </c>
      <c r="BO43" s="64">
        <f>IFERROR(1/J43*(X43/H43),"0")</f>
        <v>2.6617526617526616E-2</v>
      </c>
      <c r="BP43" s="64">
        <f>IFERROR(1/J43*(Y43/H43),"0")</f>
        <v>3.0303030303030304E-2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71</v>
      </c>
      <c r="Q44" s="584"/>
      <c r="R44" s="584"/>
      <c r="S44" s="584"/>
      <c r="T44" s="584"/>
      <c r="U44" s="584"/>
      <c r="V44" s="585"/>
      <c r="W44" s="37" t="s">
        <v>72</v>
      </c>
      <c r="X44" s="569">
        <f>IFERROR(X41/H41,"0")+IFERROR(X42/H42,"0")+IFERROR(X43/H43,"0")</f>
        <v>16.106106106106104</v>
      </c>
      <c r="Y44" s="569">
        <f>IFERROR(Y41/H41,"0")+IFERROR(Y42/H42,"0")+IFERROR(Y43/H43,"0")</f>
        <v>17</v>
      </c>
      <c r="Z44" s="569">
        <f>IFERROR(IF(Z41="",0,Z41),"0")+IFERROR(IF(Z42="",0,Z42),"0")+IFERROR(IF(Z43="",0,Z43),"0")</f>
        <v>0.28282000000000002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71</v>
      </c>
      <c r="Q45" s="584"/>
      <c r="R45" s="584"/>
      <c r="S45" s="584"/>
      <c r="T45" s="584"/>
      <c r="U45" s="584"/>
      <c r="V45" s="585"/>
      <c r="W45" s="37" t="s">
        <v>69</v>
      </c>
      <c r="X45" s="569">
        <f>IFERROR(SUM(X41:X43),"0")</f>
        <v>149</v>
      </c>
      <c r="Y45" s="569">
        <f>IFERROR(SUM(Y41:Y43),"0")</f>
        <v>155.20000000000002</v>
      </c>
      <c r="Z45" s="37"/>
      <c r="AA45" s="570"/>
      <c r="AB45" s="570"/>
      <c r="AC45" s="570"/>
    </row>
    <row r="46" spans="1:68" ht="14.25" customHeight="1" x14ac:dyDescent="0.25">
      <c r="A46" s="581" t="s">
        <v>73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71</v>
      </c>
      <c r="Q48" s="584"/>
      <c r="R48" s="584"/>
      <c r="S48" s="584"/>
      <c r="T48" s="584"/>
      <c r="U48" s="584"/>
      <c r="V48" s="585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71</v>
      </c>
      <c r="Q49" s="584"/>
      <c r="R49" s="584"/>
      <c r="S49" s="584"/>
      <c r="T49" s="584"/>
      <c r="U49" s="584"/>
      <c r="V49" s="585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116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69</v>
      </c>
      <c r="X52" s="567">
        <v>12</v>
      </c>
      <c r="Y52" s="568">
        <f t="shared" ref="Y52:Y57" si="6">IFERROR(IF(X52="",0,CEILING((X52/$H52),1)*$H52),"")</f>
        <v>22.4</v>
      </c>
      <c r="Z52" s="36">
        <f>IFERROR(IF(Y52=0,"",ROUNDUP(Y52/H52,0)*0.01898),"")</f>
        <v>3.7960000000000001E-2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12.46607142857143</v>
      </c>
      <c r="BN52" s="64">
        <f t="shared" ref="BN52:BN57" si="8">IFERROR(Y52*I52/H52,"0")</f>
        <v>23.27</v>
      </c>
      <c r="BO52" s="64">
        <f t="shared" ref="BO52:BO57" si="9">IFERROR(1/J52*(X52/H52),"0")</f>
        <v>1.6741071428571428E-2</v>
      </c>
      <c r="BP52" s="64">
        <f t="shared" ref="BP52:BP57" si="10">IFERROR(1/J52*(Y52/H52),"0")</f>
        <v>3.125E-2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69</v>
      </c>
      <c r="X55" s="567">
        <v>14</v>
      </c>
      <c r="Y55" s="568">
        <f t="shared" si="6"/>
        <v>16</v>
      </c>
      <c r="Z55" s="36">
        <f>IFERROR(IF(Y55=0,"",ROUNDUP(Y55/H55,0)*0.00902),"")</f>
        <v>3.6080000000000001E-2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14.734999999999999</v>
      </c>
      <c r="BN55" s="64">
        <f t="shared" si="8"/>
        <v>16.84</v>
      </c>
      <c r="BO55" s="64">
        <f t="shared" si="9"/>
        <v>2.6515151515151516E-2</v>
      </c>
      <c r="BP55" s="64">
        <f t="shared" si="10"/>
        <v>3.0303030303030304E-2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71</v>
      </c>
      <c r="Q58" s="584"/>
      <c r="R58" s="584"/>
      <c r="S58" s="584"/>
      <c r="T58" s="584"/>
      <c r="U58" s="584"/>
      <c r="V58" s="585"/>
      <c r="W58" s="37" t="s">
        <v>72</v>
      </c>
      <c r="X58" s="569">
        <f>IFERROR(X52/H52,"0")+IFERROR(X53/H53,"0")+IFERROR(X54/H54,"0")+IFERROR(X55/H55,"0")+IFERROR(X56/H56,"0")+IFERROR(X57/H57,"0")</f>
        <v>4.5714285714285712</v>
      </c>
      <c r="Y58" s="569">
        <f>IFERROR(Y52/H52,"0")+IFERROR(Y53/H53,"0")+IFERROR(Y54/H54,"0")+IFERROR(Y55/H55,"0")+IFERROR(Y56/H56,"0")+IFERROR(Y57/H57,"0")</f>
        <v>6</v>
      </c>
      <c r="Z58" s="569">
        <f>IFERROR(IF(Z52="",0,Z52),"0")+IFERROR(IF(Z53="",0,Z53),"0")+IFERROR(IF(Z54="",0,Z54),"0")+IFERROR(IF(Z55="",0,Z55),"0")+IFERROR(IF(Z56="",0,Z56),"0")+IFERROR(IF(Z57="",0,Z57),"0")</f>
        <v>7.4039999999999995E-2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71</v>
      </c>
      <c r="Q59" s="584"/>
      <c r="R59" s="584"/>
      <c r="S59" s="584"/>
      <c r="T59" s="584"/>
      <c r="U59" s="584"/>
      <c r="V59" s="585"/>
      <c r="W59" s="37" t="s">
        <v>69</v>
      </c>
      <c r="X59" s="569">
        <f>IFERROR(SUM(X52:X57),"0")</f>
        <v>26</v>
      </c>
      <c r="Y59" s="569">
        <f>IFERROR(SUM(Y52:Y57),"0")</f>
        <v>38.4</v>
      </c>
      <c r="Z59" s="37"/>
      <c r="AA59" s="570"/>
      <c r="AB59" s="570"/>
      <c r="AC59" s="570"/>
    </row>
    <row r="60" spans="1:68" ht="14.25" customHeight="1" x14ac:dyDescent="0.25">
      <c r="A60" s="581" t="s">
        <v>134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69</v>
      </c>
      <c r="X61" s="567">
        <v>5</v>
      </c>
      <c r="Y61" s="568">
        <f>IFERROR(IF(X61="",0,CEILING((X61/$H61),1)*$H61),"")</f>
        <v>10.8</v>
      </c>
      <c r="Z61" s="36">
        <f>IFERROR(IF(Y61=0,"",ROUNDUP(Y61/H61,0)*0.01898),"")</f>
        <v>1.898E-2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5.2013888888888884</v>
      </c>
      <c r="BN61" s="64">
        <f>IFERROR(Y61*I61/H61,"0")</f>
        <v>11.234999999999999</v>
      </c>
      <c r="BO61" s="64">
        <f>IFERROR(1/J61*(X61/H61),"0")</f>
        <v>7.2337962962962955E-3</v>
      </c>
      <c r="BP61" s="64">
        <f>IFERROR(1/J61*(Y61/H61),"0")</f>
        <v>1.5625E-2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71</v>
      </c>
      <c r="Q65" s="584"/>
      <c r="R65" s="584"/>
      <c r="S65" s="584"/>
      <c r="T65" s="584"/>
      <c r="U65" s="584"/>
      <c r="V65" s="585"/>
      <c r="W65" s="37" t="s">
        <v>72</v>
      </c>
      <c r="X65" s="569">
        <f>IFERROR(X61/H61,"0")+IFERROR(X62/H62,"0")+IFERROR(X63/H63,"0")+IFERROR(X64/H64,"0")</f>
        <v>0.46296296296296291</v>
      </c>
      <c r="Y65" s="569">
        <f>IFERROR(Y61/H61,"0")+IFERROR(Y62/H62,"0")+IFERROR(Y63/H63,"0")+IFERROR(Y64/H64,"0")</f>
        <v>1</v>
      </c>
      <c r="Z65" s="569">
        <f>IFERROR(IF(Z61="",0,Z61),"0")+IFERROR(IF(Z62="",0,Z62),"0")+IFERROR(IF(Z63="",0,Z63),"0")+IFERROR(IF(Z64="",0,Z64),"0")</f>
        <v>1.898E-2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71</v>
      </c>
      <c r="Q66" s="584"/>
      <c r="R66" s="584"/>
      <c r="S66" s="584"/>
      <c r="T66" s="584"/>
      <c r="U66" s="584"/>
      <c r="V66" s="585"/>
      <c r="W66" s="37" t="s">
        <v>69</v>
      </c>
      <c r="X66" s="569">
        <f>IFERROR(SUM(X61:X64),"0")</f>
        <v>5</v>
      </c>
      <c r="Y66" s="569">
        <f>IFERROR(SUM(Y61:Y64),"0")</f>
        <v>10.8</v>
      </c>
      <c r="Z66" s="37"/>
      <c r="AA66" s="570"/>
      <c r="AB66" s="570"/>
      <c r="AC66" s="570"/>
    </row>
    <row r="67" spans="1:68" ht="14.25" customHeight="1" x14ac:dyDescent="0.25">
      <c r="A67" s="581" t="s">
        <v>63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69</v>
      </c>
      <c r="X69" s="567">
        <v>8</v>
      </c>
      <c r="Y69" s="568">
        <f>IFERROR(IF(X69="",0,CEILING((X69/$H69),1)*$H69),"")</f>
        <v>9</v>
      </c>
      <c r="Z69" s="36">
        <f>IFERROR(IF(Y69=0,"",ROUNDUP(Y69/H69,0)*0.00502),"")</f>
        <v>2.5100000000000001E-2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8.4444444444444446</v>
      </c>
      <c r="BN69" s="64">
        <f>IFERROR(Y69*I69/H69,"0")</f>
        <v>9.4999999999999982</v>
      </c>
      <c r="BO69" s="64">
        <f>IFERROR(1/J69*(X69/H69),"0")</f>
        <v>1.8993352326685663E-2</v>
      </c>
      <c r="BP69" s="64">
        <f>IFERROR(1/J69*(Y69/H69),"0")</f>
        <v>2.1367521367521368E-2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69</v>
      </c>
      <c r="X70" s="567">
        <v>8</v>
      </c>
      <c r="Y70" s="568">
        <f>IFERROR(IF(X70="",0,CEILING((X70/$H70),1)*$H70),"")</f>
        <v>9</v>
      </c>
      <c r="Z70" s="36">
        <f>IFERROR(IF(Y70=0,"",ROUNDUP(Y70/H70,0)*0.00502),"")</f>
        <v>2.5100000000000001E-2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8.4444444444444446</v>
      </c>
      <c r="BN70" s="64">
        <f>IFERROR(Y70*I70/H70,"0")</f>
        <v>9.4999999999999982</v>
      </c>
      <c r="BO70" s="64">
        <f>IFERROR(1/J70*(X70/H70),"0")</f>
        <v>1.8993352326685663E-2</v>
      </c>
      <c r="BP70" s="64">
        <f>IFERROR(1/J70*(Y70/H70),"0")</f>
        <v>2.1367521367521368E-2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71</v>
      </c>
      <c r="Q71" s="584"/>
      <c r="R71" s="584"/>
      <c r="S71" s="584"/>
      <c r="T71" s="584"/>
      <c r="U71" s="584"/>
      <c r="V71" s="585"/>
      <c r="W71" s="37" t="s">
        <v>72</v>
      </c>
      <c r="X71" s="569">
        <f>IFERROR(X68/H68,"0")+IFERROR(X69/H69,"0")+IFERROR(X70/H70,"0")</f>
        <v>8.8888888888888893</v>
      </c>
      <c r="Y71" s="569">
        <f>IFERROR(Y68/H68,"0")+IFERROR(Y69/H69,"0")+IFERROR(Y70/H70,"0")</f>
        <v>10</v>
      </c>
      <c r="Z71" s="569">
        <f>IFERROR(IF(Z68="",0,Z68),"0")+IFERROR(IF(Z69="",0,Z69),"0")+IFERROR(IF(Z70="",0,Z70),"0")</f>
        <v>5.0200000000000002E-2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71</v>
      </c>
      <c r="Q72" s="584"/>
      <c r="R72" s="584"/>
      <c r="S72" s="584"/>
      <c r="T72" s="584"/>
      <c r="U72" s="584"/>
      <c r="V72" s="585"/>
      <c r="W72" s="37" t="s">
        <v>69</v>
      </c>
      <c r="X72" s="569">
        <f>IFERROR(SUM(X68:X70),"0")</f>
        <v>16</v>
      </c>
      <c r="Y72" s="569">
        <f>IFERROR(SUM(Y68:Y70),"0")</f>
        <v>18</v>
      </c>
      <c r="Z72" s="37"/>
      <c r="AA72" s="570"/>
      <c r="AB72" s="570"/>
      <c r="AC72" s="570"/>
    </row>
    <row r="73" spans="1:68" ht="14.25" customHeight="1" x14ac:dyDescent="0.25">
      <c r="A73" s="581" t="s">
        <v>73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71</v>
      </c>
      <c r="Q80" s="584"/>
      <c r="R80" s="584"/>
      <c r="S80" s="584"/>
      <c r="T80" s="584"/>
      <c r="U80" s="584"/>
      <c r="V80" s="585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71</v>
      </c>
      <c r="Q81" s="584"/>
      <c r="R81" s="584"/>
      <c r="S81" s="584"/>
      <c r="T81" s="584"/>
      <c r="U81" s="584"/>
      <c r="V81" s="585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1" t="s">
        <v>169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71</v>
      </c>
      <c r="Q85" s="584"/>
      <c r="R85" s="584"/>
      <c r="S85" s="584"/>
      <c r="T85" s="584"/>
      <c r="U85" s="584"/>
      <c r="V85" s="585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71</v>
      </c>
      <c r="Q86" s="584"/>
      <c r="R86" s="584"/>
      <c r="S86" s="584"/>
      <c r="T86" s="584"/>
      <c r="U86" s="584"/>
      <c r="V86" s="585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00" t="s">
        <v>176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102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69</v>
      </c>
      <c r="X89" s="567">
        <v>130</v>
      </c>
      <c r="Y89" s="568">
        <f>IFERROR(IF(X89="",0,CEILING((X89/$H89),1)*$H89),"")</f>
        <v>140.4</v>
      </c>
      <c r="Z89" s="36">
        <f>IFERROR(IF(Y89=0,"",ROUNDUP(Y89/H89,0)*0.01898),"")</f>
        <v>0.24674000000000001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135.23611111111109</v>
      </c>
      <c r="BN89" s="64">
        <f>IFERROR(Y89*I89/H89,"0")</f>
        <v>146.05499999999998</v>
      </c>
      <c r="BO89" s="64">
        <f>IFERROR(1/J89*(X89/H89),"0")</f>
        <v>0.18807870370370369</v>
      </c>
      <c r="BP89" s="64">
        <f>IFERROR(1/J89*(Y89/H89),"0")</f>
        <v>0.203125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69</v>
      </c>
      <c r="X91" s="567">
        <v>9</v>
      </c>
      <c r="Y91" s="568">
        <f>IFERROR(IF(X91="",0,CEILING((X91/$H91),1)*$H91),"")</f>
        <v>9</v>
      </c>
      <c r="Z91" s="36">
        <f>IFERROR(IF(Y91=0,"",ROUNDUP(Y91/H91,0)*0.00902),"")</f>
        <v>1.804E-2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9.42</v>
      </c>
      <c r="BN91" s="64">
        <f>IFERROR(Y91*I91/H91,"0")</f>
        <v>9.42</v>
      </c>
      <c r="BO91" s="64">
        <f>IFERROR(1/J91*(X91/H91),"0")</f>
        <v>1.5151515151515152E-2</v>
      </c>
      <c r="BP91" s="64">
        <f>IFERROR(1/J91*(Y91/H91),"0")</f>
        <v>1.5151515151515152E-2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71</v>
      </c>
      <c r="Q92" s="584"/>
      <c r="R92" s="584"/>
      <c r="S92" s="584"/>
      <c r="T92" s="584"/>
      <c r="U92" s="584"/>
      <c r="V92" s="585"/>
      <c r="W92" s="37" t="s">
        <v>72</v>
      </c>
      <c r="X92" s="569">
        <f>IFERROR(X89/H89,"0")+IFERROR(X90/H90,"0")+IFERROR(X91/H91,"0")</f>
        <v>14.037037037037036</v>
      </c>
      <c r="Y92" s="569">
        <f>IFERROR(Y89/H89,"0")+IFERROR(Y90/H90,"0")+IFERROR(Y91/H91,"0")</f>
        <v>15</v>
      </c>
      <c r="Z92" s="569">
        <f>IFERROR(IF(Z89="",0,Z89),"0")+IFERROR(IF(Z90="",0,Z90),"0")+IFERROR(IF(Z91="",0,Z91),"0")</f>
        <v>0.26478000000000002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71</v>
      </c>
      <c r="Q93" s="584"/>
      <c r="R93" s="584"/>
      <c r="S93" s="584"/>
      <c r="T93" s="584"/>
      <c r="U93" s="584"/>
      <c r="V93" s="585"/>
      <c r="W93" s="37" t="s">
        <v>69</v>
      </c>
      <c r="X93" s="569">
        <f>IFERROR(SUM(X89:X91),"0")</f>
        <v>139</v>
      </c>
      <c r="Y93" s="569">
        <f>IFERROR(SUM(Y89:Y91),"0")</f>
        <v>149.4</v>
      </c>
      <c r="Z93" s="37"/>
      <c r="AA93" s="570"/>
      <c r="AB93" s="570"/>
      <c r="AC93" s="570"/>
    </row>
    <row r="94" spans="1:68" ht="14.25" customHeight="1" x14ac:dyDescent="0.25">
      <c r="A94" s="581" t="s">
        <v>73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9" t="s">
        <v>186</v>
      </c>
      <c r="Q95" s="572"/>
      <c r="R95" s="572"/>
      <c r="S95" s="572"/>
      <c r="T95" s="573"/>
      <c r="U95" s="34"/>
      <c r="V95" s="34"/>
      <c r="W95" s="35" t="s">
        <v>69</v>
      </c>
      <c r="X95" s="567">
        <v>80</v>
      </c>
      <c r="Y95" s="568">
        <f t="shared" ref="Y95:Y100" si="16">IFERROR(IF(X95="",0,CEILING((X95/$H95),1)*$H95),"")</f>
        <v>81</v>
      </c>
      <c r="Z95" s="36">
        <f>IFERROR(IF(Y95=0,"",ROUNDUP(Y95/H95,0)*0.01898),"")</f>
        <v>0.1898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85.125925925925927</v>
      </c>
      <c r="BN95" s="64">
        <f t="shared" ref="BN95:BN100" si="18">IFERROR(Y95*I95/H95,"0")</f>
        <v>86.190000000000012</v>
      </c>
      <c r="BO95" s="64">
        <f t="shared" ref="BO95:BO100" si="19">IFERROR(1/J95*(X95/H95),"0")</f>
        <v>0.15432098765432101</v>
      </c>
      <c r="BP95" s="64">
        <f t="shared" ref="BP95:BP100" si="20">IFERROR(1/J95*(Y95/H95),"0")</f>
        <v>0.15625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69</v>
      </c>
      <c r="X99" s="567">
        <v>81</v>
      </c>
      <c r="Y99" s="568">
        <f t="shared" si="16"/>
        <v>81</v>
      </c>
      <c r="Z99" s="36">
        <f>IFERROR(IF(Y99=0,"",ROUNDUP(Y99/H99,0)*0.00651),"")</f>
        <v>0.1953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88.559999999999988</v>
      </c>
      <c r="BN99" s="64">
        <f t="shared" si="18"/>
        <v>88.559999999999988</v>
      </c>
      <c r="BO99" s="64">
        <f t="shared" si="19"/>
        <v>0.16483516483516483</v>
      </c>
      <c r="BP99" s="64">
        <f t="shared" si="20"/>
        <v>0.16483516483516483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71</v>
      </c>
      <c r="Q101" s="584"/>
      <c r="R101" s="584"/>
      <c r="S101" s="584"/>
      <c r="T101" s="584"/>
      <c r="U101" s="584"/>
      <c r="V101" s="585"/>
      <c r="W101" s="37" t="s">
        <v>72</v>
      </c>
      <c r="X101" s="569">
        <f>IFERROR(X95/H95,"0")+IFERROR(X96/H96,"0")+IFERROR(X97/H97,"0")+IFERROR(X98/H98,"0")+IFERROR(X99/H99,"0")+IFERROR(X100/H100,"0")</f>
        <v>39.876543209876544</v>
      </c>
      <c r="Y101" s="569">
        <f>IFERROR(Y95/H95,"0")+IFERROR(Y96/H96,"0")+IFERROR(Y97/H97,"0")+IFERROR(Y98/H98,"0")+IFERROR(Y99/H99,"0")+IFERROR(Y100/H100,"0")</f>
        <v>40</v>
      </c>
      <c r="Z101" s="569">
        <f>IFERROR(IF(Z95="",0,Z95),"0")+IFERROR(IF(Z96="",0,Z96),"0")+IFERROR(IF(Z97="",0,Z97),"0")+IFERROR(IF(Z98="",0,Z98),"0")+IFERROR(IF(Z99="",0,Z99),"0")+IFERROR(IF(Z100="",0,Z100),"0")</f>
        <v>0.3851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71</v>
      </c>
      <c r="Q102" s="584"/>
      <c r="R102" s="584"/>
      <c r="S102" s="584"/>
      <c r="T102" s="584"/>
      <c r="U102" s="584"/>
      <c r="V102" s="585"/>
      <c r="W102" s="37" t="s">
        <v>69</v>
      </c>
      <c r="X102" s="569">
        <f>IFERROR(SUM(X95:X100),"0")</f>
        <v>161</v>
      </c>
      <c r="Y102" s="569">
        <f>IFERROR(SUM(Y95:Y100),"0")</f>
        <v>162</v>
      </c>
      <c r="Z102" s="37"/>
      <c r="AA102" s="570"/>
      <c r="AB102" s="570"/>
      <c r="AC102" s="570"/>
    </row>
    <row r="103" spans="1:68" ht="16.5" customHeight="1" x14ac:dyDescent="0.25">
      <c r="A103" s="600" t="s">
        <v>199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102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69</v>
      </c>
      <c r="X105" s="567">
        <v>23</v>
      </c>
      <c r="Y105" s="568">
        <f>IFERROR(IF(X105="",0,CEILING((X105/$H105),1)*$H105),"")</f>
        <v>32.400000000000006</v>
      </c>
      <c r="Z105" s="36">
        <f>IFERROR(IF(Y105=0,"",ROUNDUP(Y105/H105,0)*0.01898),"")</f>
        <v>5.6940000000000004E-2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23.926388888888884</v>
      </c>
      <c r="BN105" s="64">
        <f>IFERROR(Y105*I105/H105,"0")</f>
        <v>33.705000000000005</v>
      </c>
      <c r="BO105" s="64">
        <f>IFERROR(1/J105*(X105/H105),"0")</f>
        <v>3.3275462962962958E-2</v>
      </c>
      <c r="BP105" s="64">
        <f>IFERROR(1/J105*(Y105/H105),"0")</f>
        <v>4.6875000000000007E-2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69</v>
      </c>
      <c r="X107" s="567">
        <v>45</v>
      </c>
      <c r="Y107" s="568">
        <f>IFERROR(IF(X107="",0,CEILING((X107/$H107),1)*$H107),"")</f>
        <v>45</v>
      </c>
      <c r="Z107" s="36">
        <f>IFERROR(IF(Y107=0,"",ROUNDUP(Y107/H107,0)*0.00902),"")</f>
        <v>9.0200000000000002E-2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47.099999999999994</v>
      </c>
      <c r="BN107" s="64">
        <f>IFERROR(Y107*I107/H107,"0")</f>
        <v>47.099999999999994</v>
      </c>
      <c r="BO107" s="64">
        <f>IFERROR(1/J107*(X107/H107),"0")</f>
        <v>7.575757575757576E-2</v>
      </c>
      <c r="BP107" s="64">
        <f>IFERROR(1/J107*(Y107/H107),"0")</f>
        <v>7.575757575757576E-2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71</v>
      </c>
      <c r="Q109" s="584"/>
      <c r="R109" s="584"/>
      <c r="S109" s="584"/>
      <c r="T109" s="584"/>
      <c r="U109" s="584"/>
      <c r="V109" s="585"/>
      <c r="W109" s="37" t="s">
        <v>72</v>
      </c>
      <c r="X109" s="569">
        <f>IFERROR(X105/H105,"0")+IFERROR(X106/H106,"0")+IFERROR(X107/H107,"0")+IFERROR(X108/H108,"0")</f>
        <v>12.12962962962963</v>
      </c>
      <c r="Y109" s="569">
        <f>IFERROR(Y105/H105,"0")+IFERROR(Y106/H106,"0")+IFERROR(Y107/H107,"0")+IFERROR(Y108/H108,"0")</f>
        <v>13</v>
      </c>
      <c r="Z109" s="569">
        <f>IFERROR(IF(Z105="",0,Z105),"0")+IFERROR(IF(Z106="",0,Z106),"0")+IFERROR(IF(Z107="",0,Z107),"0")+IFERROR(IF(Z108="",0,Z108),"0")</f>
        <v>0.14713999999999999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71</v>
      </c>
      <c r="Q110" s="584"/>
      <c r="R110" s="584"/>
      <c r="S110" s="584"/>
      <c r="T110" s="584"/>
      <c r="U110" s="584"/>
      <c r="V110" s="585"/>
      <c r="W110" s="37" t="s">
        <v>69</v>
      </c>
      <c r="X110" s="569">
        <f>IFERROR(SUM(X105:X108),"0")</f>
        <v>68</v>
      </c>
      <c r="Y110" s="569">
        <f>IFERROR(SUM(Y105:Y108),"0")</f>
        <v>77.400000000000006</v>
      </c>
      <c r="Z110" s="37"/>
      <c r="AA110" s="570"/>
      <c r="AB110" s="570"/>
      <c r="AC110" s="570"/>
    </row>
    <row r="111" spans="1:68" ht="14.25" customHeight="1" x14ac:dyDescent="0.25">
      <c r="A111" s="581" t="s">
        <v>134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69</v>
      </c>
      <c r="X114" s="567">
        <v>23</v>
      </c>
      <c r="Y114" s="568">
        <f>IFERROR(IF(X114="",0,CEILING((X114/$H114),1)*$H114),"")</f>
        <v>24</v>
      </c>
      <c r="Z114" s="36">
        <f>IFERROR(IF(Y114=0,"",ROUNDUP(Y114/H114,0)*0.00651),"")</f>
        <v>6.5100000000000005E-2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24.725000000000001</v>
      </c>
      <c r="BN114" s="64">
        <f>IFERROR(Y114*I114/H114,"0")</f>
        <v>25.8</v>
      </c>
      <c r="BO114" s="64">
        <f>IFERROR(1/J114*(X114/H114),"0")</f>
        <v>5.2655677655677663E-2</v>
      </c>
      <c r="BP114" s="64">
        <f>IFERROR(1/J114*(Y114/H114),"0")</f>
        <v>5.4945054945054951E-2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71</v>
      </c>
      <c r="Q115" s="584"/>
      <c r="R115" s="584"/>
      <c r="S115" s="584"/>
      <c r="T115" s="584"/>
      <c r="U115" s="584"/>
      <c r="V115" s="585"/>
      <c r="W115" s="37" t="s">
        <v>72</v>
      </c>
      <c r="X115" s="569">
        <f>IFERROR(X112/H112,"0")+IFERROR(X113/H113,"0")+IFERROR(X114/H114,"0")</f>
        <v>9.5833333333333339</v>
      </c>
      <c r="Y115" s="569">
        <f>IFERROR(Y112/H112,"0")+IFERROR(Y113/H113,"0")+IFERROR(Y114/H114,"0")</f>
        <v>10</v>
      </c>
      <c r="Z115" s="569">
        <f>IFERROR(IF(Z112="",0,Z112),"0")+IFERROR(IF(Z113="",0,Z113),"0")+IFERROR(IF(Z114="",0,Z114),"0")</f>
        <v>6.5100000000000005E-2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71</v>
      </c>
      <c r="Q116" s="584"/>
      <c r="R116" s="584"/>
      <c r="S116" s="584"/>
      <c r="T116" s="584"/>
      <c r="U116" s="584"/>
      <c r="V116" s="585"/>
      <c r="W116" s="37" t="s">
        <v>69</v>
      </c>
      <c r="X116" s="569">
        <f>IFERROR(SUM(X112:X114),"0")</f>
        <v>23</v>
      </c>
      <c r="Y116" s="569">
        <f>IFERROR(SUM(Y112:Y114),"0")</f>
        <v>24</v>
      </c>
      <c r="Z116" s="37"/>
      <c r="AA116" s="570"/>
      <c r="AB116" s="570"/>
      <c r="AC116" s="570"/>
    </row>
    <row r="117" spans="1:68" ht="14.25" customHeight="1" x14ac:dyDescent="0.25">
      <c r="A117" s="581" t="s">
        <v>73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69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69</v>
      </c>
      <c r="X120" s="567">
        <v>53</v>
      </c>
      <c r="Y120" s="568">
        <f>IFERROR(IF(X120="",0,CEILING((X120/$H120),1)*$H120),"")</f>
        <v>54</v>
      </c>
      <c r="Z120" s="36">
        <f>IFERROR(IF(Y120=0,"",ROUNDUP(Y120/H120,0)*0.00651),"")</f>
        <v>0.13020000000000001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57.946666666666658</v>
      </c>
      <c r="BN120" s="64">
        <f>IFERROR(Y120*I120/H120,"0")</f>
        <v>59.039999999999992</v>
      </c>
      <c r="BO120" s="64">
        <f>IFERROR(1/J120*(X120/H120),"0")</f>
        <v>0.10785510785510787</v>
      </c>
      <c r="BP120" s="64">
        <f>IFERROR(1/J120*(Y120/H120),"0")</f>
        <v>0.1098901098901099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71</v>
      </c>
      <c r="Q122" s="584"/>
      <c r="R122" s="584"/>
      <c r="S122" s="584"/>
      <c r="T122" s="584"/>
      <c r="U122" s="584"/>
      <c r="V122" s="585"/>
      <c r="W122" s="37" t="s">
        <v>72</v>
      </c>
      <c r="X122" s="569">
        <f>IFERROR(X118/H118,"0")+IFERROR(X119/H119,"0")+IFERROR(X120/H120,"0")+IFERROR(X121/H121,"0")</f>
        <v>19.62962962962963</v>
      </c>
      <c r="Y122" s="569">
        <f>IFERROR(Y118/H118,"0")+IFERROR(Y119/H119,"0")+IFERROR(Y120/H120,"0")+IFERROR(Y121/H121,"0")</f>
        <v>20</v>
      </c>
      <c r="Z122" s="569">
        <f>IFERROR(IF(Z118="",0,Z118),"0")+IFERROR(IF(Z119="",0,Z119),"0")+IFERROR(IF(Z120="",0,Z120),"0")+IFERROR(IF(Z121="",0,Z121),"0")</f>
        <v>0.13020000000000001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71</v>
      </c>
      <c r="Q123" s="584"/>
      <c r="R123" s="584"/>
      <c r="S123" s="584"/>
      <c r="T123" s="584"/>
      <c r="U123" s="584"/>
      <c r="V123" s="585"/>
      <c r="W123" s="37" t="s">
        <v>69</v>
      </c>
      <c r="X123" s="569">
        <f>IFERROR(SUM(X118:X121),"0")</f>
        <v>53</v>
      </c>
      <c r="Y123" s="569">
        <f>IFERROR(SUM(Y118:Y121),"0")</f>
        <v>54</v>
      </c>
      <c r="Z123" s="37"/>
      <c r="AA123" s="570"/>
      <c r="AB123" s="570"/>
      <c r="AC123" s="570"/>
    </row>
    <row r="124" spans="1:68" ht="14.25" customHeight="1" x14ac:dyDescent="0.25">
      <c r="A124" s="581" t="s">
        <v>169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71</v>
      </c>
      <c r="Q127" s="584"/>
      <c r="R127" s="584"/>
      <c r="S127" s="584"/>
      <c r="T127" s="584"/>
      <c r="U127" s="584"/>
      <c r="V127" s="585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71</v>
      </c>
      <c r="Q128" s="584"/>
      <c r="R128" s="584"/>
      <c r="S128" s="584"/>
      <c r="T128" s="584"/>
      <c r="U128" s="584"/>
      <c r="V128" s="585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00" t="s">
        <v>232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63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71</v>
      </c>
      <c r="Q133" s="584"/>
      <c r="R133" s="584"/>
      <c r="S133" s="584"/>
      <c r="T133" s="584"/>
      <c r="U133" s="584"/>
      <c r="V133" s="585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71</v>
      </c>
      <c r="Q134" s="584"/>
      <c r="R134" s="584"/>
      <c r="S134" s="584"/>
      <c r="T134" s="584"/>
      <c r="U134" s="584"/>
      <c r="V134" s="585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1" t="s">
        <v>73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71</v>
      </c>
      <c r="Q138" s="584"/>
      <c r="R138" s="584"/>
      <c r="S138" s="584"/>
      <c r="T138" s="584"/>
      <c r="U138" s="584"/>
      <c r="V138" s="585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71</v>
      </c>
      <c r="Q139" s="584"/>
      <c r="R139" s="584"/>
      <c r="S139" s="584"/>
      <c r="T139" s="584"/>
      <c r="U139" s="584"/>
      <c r="V139" s="585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600" t="s">
        <v>100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102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71</v>
      </c>
      <c r="Q143" s="584"/>
      <c r="R143" s="584"/>
      <c r="S143" s="584"/>
      <c r="T143" s="584"/>
      <c r="U143" s="584"/>
      <c r="V143" s="585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71</v>
      </c>
      <c r="Q144" s="584"/>
      <c r="R144" s="584"/>
      <c r="S144" s="584"/>
      <c r="T144" s="584"/>
      <c r="U144" s="584"/>
      <c r="V144" s="585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63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71</v>
      </c>
      <c r="Q149" s="584"/>
      <c r="R149" s="584"/>
      <c r="S149" s="584"/>
      <c r="T149" s="584"/>
      <c r="U149" s="584"/>
      <c r="V149" s="585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71</v>
      </c>
      <c r="Q150" s="584"/>
      <c r="R150" s="584"/>
      <c r="S150" s="584"/>
      <c r="T150" s="584"/>
      <c r="U150" s="584"/>
      <c r="V150" s="585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253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254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134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69</v>
      </c>
      <c r="X154" s="567">
        <v>20</v>
      </c>
      <c r="Y154" s="568">
        <f>IFERROR(IF(X154="",0,CEILING((X154/$H154),1)*$H154),"")</f>
        <v>21.78</v>
      </c>
      <c r="Z154" s="36">
        <f>IFERROR(IF(Y154=0,"",ROUNDUP(Y154/H154,0)*0.00502),"")</f>
        <v>5.5220000000000005E-2</v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21.01010101010101</v>
      </c>
      <c r="BN154" s="64">
        <f>IFERROR(Y154*I154/H154,"0")</f>
        <v>22.880000000000003</v>
      </c>
      <c r="BO154" s="64">
        <f>IFERROR(1/J154*(X154/H154),"0")</f>
        <v>4.3166709833376504E-2</v>
      </c>
      <c r="BP154" s="64">
        <f>IFERROR(1/J154*(Y154/H154),"0")</f>
        <v>4.7008547008547015E-2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71</v>
      </c>
      <c r="Q155" s="584"/>
      <c r="R155" s="584"/>
      <c r="S155" s="584"/>
      <c r="T155" s="584"/>
      <c r="U155" s="584"/>
      <c r="V155" s="585"/>
      <c r="W155" s="37" t="s">
        <v>72</v>
      </c>
      <c r="X155" s="569">
        <f>IFERROR(X154/H154,"0")</f>
        <v>10.1010101010101</v>
      </c>
      <c r="Y155" s="569">
        <f>IFERROR(Y154/H154,"0")</f>
        <v>11</v>
      </c>
      <c r="Z155" s="569">
        <f>IFERROR(IF(Z154="",0,Z154),"0")</f>
        <v>5.5220000000000005E-2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71</v>
      </c>
      <c r="Q156" s="584"/>
      <c r="R156" s="584"/>
      <c r="S156" s="584"/>
      <c r="T156" s="584"/>
      <c r="U156" s="584"/>
      <c r="V156" s="585"/>
      <c r="W156" s="37" t="s">
        <v>69</v>
      </c>
      <c r="X156" s="569">
        <f>IFERROR(SUM(X154:X154),"0")</f>
        <v>20</v>
      </c>
      <c r="Y156" s="569">
        <f>IFERROR(SUM(Y154:Y154),"0")</f>
        <v>21.78</v>
      </c>
      <c r="Z156" s="37"/>
      <c r="AA156" s="570"/>
      <c r="AB156" s="570"/>
      <c r="AC156" s="570"/>
    </row>
    <row r="157" spans="1:68" ht="14.25" customHeight="1" x14ac:dyDescent="0.25">
      <c r="A157" s="581" t="s">
        <v>63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69</v>
      </c>
      <c r="X158" s="567">
        <v>49</v>
      </c>
      <c r="Y158" s="568">
        <f t="shared" ref="Y158:Y166" si="21">IFERROR(IF(X158="",0,CEILING((X158/$H158),1)*$H158),"")</f>
        <v>50.400000000000006</v>
      </c>
      <c r="Z158" s="36">
        <f>IFERROR(IF(Y158=0,"",ROUNDUP(Y158/H158,0)*0.00902),"")</f>
        <v>0.10824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52.15</v>
      </c>
      <c r="BN158" s="64">
        <f t="shared" ref="BN158:BN166" si="23">IFERROR(Y158*I158/H158,"0")</f>
        <v>53.64</v>
      </c>
      <c r="BO158" s="64">
        <f t="shared" ref="BO158:BO166" si="24">IFERROR(1/J158*(X158/H158),"0")</f>
        <v>8.8383838383838384E-2</v>
      </c>
      <c r="BP158" s="64">
        <f t="shared" ref="BP158:BP166" si="25">IFERROR(1/J158*(Y158/H158),"0")</f>
        <v>9.0909090909090912E-2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69</v>
      </c>
      <c r="X160" s="567">
        <v>39</v>
      </c>
      <c r="Y160" s="568">
        <f t="shared" si="21"/>
        <v>42</v>
      </c>
      <c r="Z160" s="36">
        <f>IFERROR(IF(Y160=0,"",ROUNDUP(Y160/H160,0)*0.00902),"")</f>
        <v>9.0200000000000002E-2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40.950000000000003</v>
      </c>
      <c r="BN160" s="64">
        <f t="shared" si="23"/>
        <v>44.099999999999994</v>
      </c>
      <c r="BO160" s="64">
        <f t="shared" si="24"/>
        <v>7.0346320346320337E-2</v>
      </c>
      <c r="BP160" s="64">
        <f t="shared" si="25"/>
        <v>7.575757575757576E-2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69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69</v>
      </c>
      <c r="X163" s="567">
        <v>11</v>
      </c>
      <c r="Y163" s="568">
        <f t="shared" si="21"/>
        <v>12.6</v>
      </c>
      <c r="Z163" s="36">
        <f>IFERROR(IF(Y163=0,"",ROUNDUP(Y163/H163,0)*0.00502),"")</f>
        <v>3.5140000000000005E-2</v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11.794444444444444</v>
      </c>
      <c r="BN163" s="64">
        <f t="shared" si="23"/>
        <v>13.509999999999998</v>
      </c>
      <c r="BO163" s="64">
        <f t="shared" si="24"/>
        <v>2.6115859449192782E-2</v>
      </c>
      <c r="BP163" s="64">
        <f t="shared" si="25"/>
        <v>2.9914529914529919E-2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69</v>
      </c>
      <c r="X164" s="567">
        <v>21</v>
      </c>
      <c r="Y164" s="568">
        <f t="shared" si="21"/>
        <v>21</v>
      </c>
      <c r="Z164" s="36">
        <f>IFERROR(IF(Y164=0,"",ROUNDUP(Y164/H164,0)*0.00502),"")</f>
        <v>5.0200000000000002E-2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22</v>
      </c>
      <c r="BN164" s="64">
        <f t="shared" si="23"/>
        <v>22</v>
      </c>
      <c r="BO164" s="64">
        <f t="shared" si="24"/>
        <v>4.2735042735042736E-2</v>
      </c>
      <c r="BP164" s="64">
        <f t="shared" si="25"/>
        <v>4.2735042735042736E-2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71</v>
      </c>
      <c r="Q167" s="584"/>
      <c r="R167" s="584"/>
      <c r="S167" s="584"/>
      <c r="T167" s="584"/>
      <c r="U167" s="584"/>
      <c r="V167" s="585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37.063492063492063</v>
      </c>
      <c r="Y167" s="569">
        <f>IFERROR(Y158/H158,"0")+IFERROR(Y159/H159,"0")+IFERROR(Y160/H160,"0")+IFERROR(Y161/H161,"0")+IFERROR(Y162/H162,"0")+IFERROR(Y163/H163,"0")+IFERROR(Y164/H164,"0")+IFERROR(Y165/H165,"0")+IFERROR(Y166/H166,"0")</f>
        <v>39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0.28378000000000003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71</v>
      </c>
      <c r="Q168" s="584"/>
      <c r="R168" s="584"/>
      <c r="S168" s="584"/>
      <c r="T168" s="584"/>
      <c r="U168" s="584"/>
      <c r="V168" s="585"/>
      <c r="W168" s="37" t="s">
        <v>69</v>
      </c>
      <c r="X168" s="569">
        <f>IFERROR(SUM(X158:X166),"0")</f>
        <v>120</v>
      </c>
      <c r="Y168" s="569">
        <f>IFERROR(SUM(Y158:Y166),"0")</f>
        <v>126</v>
      </c>
      <c r="Z168" s="37"/>
      <c r="AA168" s="570"/>
      <c r="AB168" s="570"/>
      <c r="AC168" s="570"/>
    </row>
    <row r="169" spans="1:68" ht="14.25" customHeight="1" x14ac:dyDescent="0.25">
      <c r="A169" s="581" t="s">
        <v>94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71</v>
      </c>
      <c r="Q173" s="584"/>
      <c r="R173" s="584"/>
      <c r="S173" s="584"/>
      <c r="T173" s="584"/>
      <c r="U173" s="584"/>
      <c r="V173" s="585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71</v>
      </c>
      <c r="Q174" s="584"/>
      <c r="R174" s="584"/>
      <c r="S174" s="584"/>
      <c r="T174" s="584"/>
      <c r="U174" s="584"/>
      <c r="V174" s="585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81" t="s">
        <v>291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71</v>
      </c>
      <c r="Q177" s="584"/>
      <c r="R177" s="584"/>
      <c r="S177" s="584"/>
      <c r="T177" s="584"/>
      <c r="U177" s="584"/>
      <c r="V177" s="585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71</v>
      </c>
      <c r="Q178" s="584"/>
      <c r="R178" s="584"/>
      <c r="S178" s="584"/>
      <c r="T178" s="584"/>
      <c r="U178" s="584"/>
      <c r="V178" s="585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600" t="s">
        <v>294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102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71</v>
      </c>
      <c r="Q183" s="584"/>
      <c r="R183" s="584"/>
      <c r="S183" s="584"/>
      <c r="T183" s="584"/>
      <c r="U183" s="584"/>
      <c r="V183" s="585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71</v>
      </c>
      <c r="Q184" s="584"/>
      <c r="R184" s="584"/>
      <c r="S184" s="584"/>
      <c r="T184" s="584"/>
      <c r="U184" s="584"/>
      <c r="V184" s="585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134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71</v>
      </c>
      <c r="Q188" s="584"/>
      <c r="R188" s="584"/>
      <c r="S188" s="584"/>
      <c r="T188" s="584"/>
      <c r="U188" s="584"/>
      <c r="V188" s="585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71</v>
      </c>
      <c r="Q189" s="584"/>
      <c r="R189" s="584"/>
      <c r="S189" s="584"/>
      <c r="T189" s="584"/>
      <c r="U189" s="584"/>
      <c r="V189" s="585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63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69</v>
      </c>
      <c r="X191" s="567">
        <v>80</v>
      </c>
      <c r="Y191" s="568">
        <f t="shared" ref="Y191:Y198" si="26">IFERROR(IF(X191="",0,CEILING((X191/$H191),1)*$H191),"")</f>
        <v>81</v>
      </c>
      <c r="Z191" s="36">
        <f>IFERROR(IF(Y191=0,"",ROUNDUP(Y191/H191,0)*0.00902),"")</f>
        <v>0.1353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83.111111111111114</v>
      </c>
      <c r="BN191" s="64">
        <f t="shared" ref="BN191:BN198" si="28">IFERROR(Y191*I191/H191,"0")</f>
        <v>84.15</v>
      </c>
      <c r="BO191" s="64">
        <f t="shared" ref="BO191:BO198" si="29">IFERROR(1/J191*(X191/H191),"0")</f>
        <v>0.11223344556677889</v>
      </c>
      <c r="BP191" s="64">
        <f t="shared" ref="BP191:BP198" si="30">IFERROR(1/J191*(Y191/H191),"0")</f>
        <v>0.11363636363636363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69</v>
      </c>
      <c r="X192" s="567">
        <v>80</v>
      </c>
      <c r="Y192" s="568">
        <f t="shared" si="26"/>
        <v>81</v>
      </c>
      <c r="Z192" s="36">
        <f>IFERROR(IF(Y192=0,"",ROUNDUP(Y192/H192,0)*0.00902),"")</f>
        <v>0.1353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83.111111111111114</v>
      </c>
      <c r="BN192" s="64">
        <f t="shared" si="28"/>
        <v>84.15</v>
      </c>
      <c r="BO192" s="64">
        <f t="shared" si="29"/>
        <v>0.11223344556677889</v>
      </c>
      <c r="BP192" s="64">
        <f t="shared" si="30"/>
        <v>0.11363636363636363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69</v>
      </c>
      <c r="X194" s="567">
        <v>100</v>
      </c>
      <c r="Y194" s="568">
        <f t="shared" si="26"/>
        <v>102.60000000000001</v>
      </c>
      <c r="Z194" s="36">
        <f>IFERROR(IF(Y194=0,"",ROUNDUP(Y194/H194,0)*0.00902),"")</f>
        <v>0.17138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103.88888888888889</v>
      </c>
      <c r="BN194" s="64">
        <f t="shared" si="28"/>
        <v>106.59000000000002</v>
      </c>
      <c r="BO194" s="64">
        <f t="shared" si="29"/>
        <v>0.14029180695847362</v>
      </c>
      <c r="BP194" s="64">
        <f t="shared" si="30"/>
        <v>0.14393939393939395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69</v>
      </c>
      <c r="X195" s="567">
        <v>1</v>
      </c>
      <c r="Y195" s="568">
        <f t="shared" si="26"/>
        <v>1.8</v>
      </c>
      <c r="Z195" s="36">
        <f>IFERROR(IF(Y195=0,"",ROUNDUP(Y195/H195,0)*0.00502),"")</f>
        <v>5.0200000000000002E-3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1.0722222222222222</v>
      </c>
      <c r="BN195" s="64">
        <f t="shared" si="28"/>
        <v>1.9299999999999997</v>
      </c>
      <c r="BO195" s="64">
        <f t="shared" si="29"/>
        <v>2.3741690408357078E-3</v>
      </c>
      <c r="BP195" s="64">
        <f t="shared" si="30"/>
        <v>4.2735042735042739E-3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69</v>
      </c>
      <c r="X196" s="567">
        <v>5</v>
      </c>
      <c r="Y196" s="568">
        <f t="shared" si="26"/>
        <v>5.4</v>
      </c>
      <c r="Z196" s="36">
        <f>IFERROR(IF(Y196=0,"",ROUNDUP(Y196/H196,0)*0.00502),"")</f>
        <v>1.506E-2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5.2777777777777777</v>
      </c>
      <c r="BN196" s="64">
        <f t="shared" si="28"/>
        <v>5.7</v>
      </c>
      <c r="BO196" s="64">
        <f t="shared" si="29"/>
        <v>1.1870845204178538E-2</v>
      </c>
      <c r="BP196" s="64">
        <f t="shared" si="30"/>
        <v>1.2820512820512822E-2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69</v>
      </c>
      <c r="X198" s="567">
        <v>2</v>
      </c>
      <c r="Y198" s="568">
        <f t="shared" si="26"/>
        <v>3.6</v>
      </c>
      <c r="Z198" s="36">
        <f>IFERROR(IF(Y198=0,"",ROUNDUP(Y198/H198,0)*0.00502),"")</f>
        <v>1.004E-2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2.1111111111111112</v>
      </c>
      <c r="BN198" s="64">
        <f t="shared" si="28"/>
        <v>3.8</v>
      </c>
      <c r="BO198" s="64">
        <f t="shared" si="29"/>
        <v>4.7483380816714157E-3</v>
      </c>
      <c r="BP198" s="64">
        <f t="shared" si="30"/>
        <v>8.5470085470085479E-3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71</v>
      </c>
      <c r="Q199" s="584"/>
      <c r="R199" s="584"/>
      <c r="S199" s="584"/>
      <c r="T199" s="584"/>
      <c r="U199" s="584"/>
      <c r="V199" s="585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52.592592592592595</v>
      </c>
      <c r="Y199" s="569">
        <f>IFERROR(Y191/H191,"0")+IFERROR(Y192/H192,"0")+IFERROR(Y193/H193,"0")+IFERROR(Y194/H194,"0")+IFERROR(Y195/H195,"0")+IFERROR(Y196/H196,"0")+IFERROR(Y197/H197,"0")+IFERROR(Y198/H198,"0")</f>
        <v>55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0.47210000000000008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71</v>
      </c>
      <c r="Q200" s="584"/>
      <c r="R200" s="584"/>
      <c r="S200" s="584"/>
      <c r="T200" s="584"/>
      <c r="U200" s="584"/>
      <c r="V200" s="585"/>
      <c r="W200" s="37" t="s">
        <v>69</v>
      </c>
      <c r="X200" s="569">
        <f>IFERROR(SUM(X191:X198),"0")</f>
        <v>268</v>
      </c>
      <c r="Y200" s="569">
        <f>IFERROR(SUM(Y191:Y198),"0")</f>
        <v>275.40000000000003</v>
      </c>
      <c r="Z200" s="37"/>
      <c r="AA200" s="570"/>
      <c r="AB200" s="570"/>
      <c r="AC200" s="570"/>
    </row>
    <row r="201" spans="1:68" ht="14.25" customHeight="1" x14ac:dyDescent="0.25">
      <c r="A201" s="581" t="s">
        <v>73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69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69</v>
      </c>
      <c r="X205" s="567">
        <v>19</v>
      </c>
      <c r="Y205" s="568">
        <f t="shared" si="31"/>
        <v>19.2</v>
      </c>
      <c r="Z205" s="36">
        <f t="shared" ref="Z205:Z210" si="36">IFERROR(IF(Y205=0,"",ROUNDUP(Y205/H205,0)*0.00651),"")</f>
        <v>5.2080000000000001E-2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21.137499999999999</v>
      </c>
      <c r="BN205" s="64">
        <f t="shared" si="33"/>
        <v>21.36</v>
      </c>
      <c r="BO205" s="64">
        <f t="shared" si="34"/>
        <v>4.3498168498168503E-2</v>
      </c>
      <c r="BP205" s="64">
        <f t="shared" si="35"/>
        <v>4.3956043956043959E-2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69</v>
      </c>
      <c r="X207" s="567">
        <v>18</v>
      </c>
      <c r="Y207" s="568">
        <f t="shared" si="31"/>
        <v>19.2</v>
      </c>
      <c r="Z207" s="36">
        <f t="shared" si="36"/>
        <v>5.2080000000000001E-2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19.890000000000004</v>
      </c>
      <c r="BN207" s="64">
        <f t="shared" si="33"/>
        <v>21.216000000000001</v>
      </c>
      <c r="BO207" s="64">
        <f t="shared" si="34"/>
        <v>4.1208791208791215E-2</v>
      </c>
      <c r="BP207" s="64">
        <f t="shared" si="35"/>
        <v>4.3956043956043959E-2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69</v>
      </c>
      <c r="X208" s="567">
        <v>122</v>
      </c>
      <c r="Y208" s="568">
        <f t="shared" si="31"/>
        <v>122.39999999999999</v>
      </c>
      <c r="Z208" s="36">
        <f t="shared" si="36"/>
        <v>0.33201000000000003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134.81000000000003</v>
      </c>
      <c r="BN208" s="64">
        <f t="shared" si="33"/>
        <v>135.25200000000001</v>
      </c>
      <c r="BO208" s="64">
        <f t="shared" si="34"/>
        <v>0.27930402930402937</v>
      </c>
      <c r="BP208" s="64">
        <f t="shared" si="35"/>
        <v>0.28021978021978022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69</v>
      </c>
      <c r="X209" s="567">
        <v>108</v>
      </c>
      <c r="Y209" s="568">
        <f t="shared" si="31"/>
        <v>108</v>
      </c>
      <c r="Z209" s="36">
        <f t="shared" si="36"/>
        <v>0.29294999999999999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119.34</v>
      </c>
      <c r="BN209" s="64">
        <f t="shared" si="33"/>
        <v>119.34</v>
      </c>
      <c r="BO209" s="64">
        <f t="shared" si="34"/>
        <v>0.24725274725274726</v>
      </c>
      <c r="BP209" s="64">
        <f t="shared" si="35"/>
        <v>0.24725274725274726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69</v>
      </c>
      <c r="X210" s="567">
        <v>14</v>
      </c>
      <c r="Y210" s="568">
        <f t="shared" si="31"/>
        <v>14.399999999999999</v>
      </c>
      <c r="Z210" s="36">
        <f t="shared" si="36"/>
        <v>3.9059999999999997E-2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15.504999999999999</v>
      </c>
      <c r="BN210" s="64">
        <f t="shared" si="33"/>
        <v>15.948</v>
      </c>
      <c r="BO210" s="64">
        <f t="shared" si="34"/>
        <v>3.2051282051282055E-2</v>
      </c>
      <c r="BP210" s="64">
        <f t="shared" si="35"/>
        <v>3.2967032967032968E-2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71</v>
      </c>
      <c r="Q211" s="584"/>
      <c r="R211" s="584"/>
      <c r="S211" s="584"/>
      <c r="T211" s="584"/>
      <c r="U211" s="584"/>
      <c r="V211" s="585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117.08333333333333</v>
      </c>
      <c r="Y211" s="569">
        <f>IFERROR(Y202/H202,"0")+IFERROR(Y203/H203,"0")+IFERROR(Y204/H204,"0")+IFERROR(Y205/H205,"0")+IFERROR(Y206/H206,"0")+IFERROR(Y207/H207,"0")+IFERROR(Y208/H208,"0")+IFERROR(Y209/H209,"0")+IFERROR(Y210/H210,"0")</f>
        <v>118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0.76817999999999997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71</v>
      </c>
      <c r="Q212" s="584"/>
      <c r="R212" s="584"/>
      <c r="S212" s="584"/>
      <c r="T212" s="584"/>
      <c r="U212" s="584"/>
      <c r="V212" s="585"/>
      <c r="W212" s="37" t="s">
        <v>69</v>
      </c>
      <c r="X212" s="569">
        <f>IFERROR(SUM(X202:X210),"0")</f>
        <v>281</v>
      </c>
      <c r="Y212" s="569">
        <f>IFERROR(SUM(Y202:Y210),"0")</f>
        <v>283.19999999999993</v>
      </c>
      <c r="Z212" s="37"/>
      <c r="AA212" s="570"/>
      <c r="AB212" s="570"/>
      <c r="AC212" s="570"/>
    </row>
    <row r="213" spans="1:68" ht="14.25" customHeight="1" x14ac:dyDescent="0.25">
      <c r="A213" s="581" t="s">
        <v>169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69</v>
      </c>
      <c r="X214" s="567">
        <v>5</v>
      </c>
      <c r="Y214" s="568">
        <f>IFERROR(IF(X214="",0,CEILING((X214/$H214),1)*$H214),"")</f>
        <v>7.1999999999999993</v>
      </c>
      <c r="Z214" s="36">
        <f>IFERROR(IF(Y214=0,"",ROUNDUP(Y214/H214,0)*0.00651),"")</f>
        <v>1.9529999999999999E-2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5.5250000000000012</v>
      </c>
      <c r="BN214" s="64">
        <f>IFERROR(Y214*I214/H214,"0")</f>
        <v>7.9560000000000004</v>
      </c>
      <c r="BO214" s="64">
        <f>IFERROR(1/J214*(X214/H214),"0")</f>
        <v>1.1446886446886448E-2</v>
      </c>
      <c r="BP214" s="64">
        <f>IFERROR(1/J214*(Y214/H214),"0")</f>
        <v>1.6483516483516484E-2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69</v>
      </c>
      <c r="X215" s="567">
        <v>5</v>
      </c>
      <c r="Y215" s="568">
        <f>IFERROR(IF(X215="",0,CEILING((X215/$H215),1)*$H215),"")</f>
        <v>7.1999999999999993</v>
      </c>
      <c r="Z215" s="36">
        <f>IFERROR(IF(Y215=0,"",ROUNDUP(Y215/H215,0)*0.00651),"")</f>
        <v>1.9529999999999999E-2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5.5250000000000012</v>
      </c>
      <c r="BN215" s="64">
        <f>IFERROR(Y215*I215/H215,"0")</f>
        <v>7.9560000000000004</v>
      </c>
      <c r="BO215" s="64">
        <f>IFERROR(1/J215*(X215/H215),"0")</f>
        <v>1.1446886446886448E-2</v>
      </c>
      <c r="BP215" s="64">
        <f>IFERROR(1/J215*(Y215/H215),"0")</f>
        <v>1.6483516483516484E-2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71</v>
      </c>
      <c r="Q216" s="584"/>
      <c r="R216" s="584"/>
      <c r="S216" s="584"/>
      <c r="T216" s="584"/>
      <c r="U216" s="584"/>
      <c r="V216" s="585"/>
      <c r="W216" s="37" t="s">
        <v>72</v>
      </c>
      <c r="X216" s="569">
        <f>IFERROR(X214/H214,"0")+IFERROR(X215/H215,"0")</f>
        <v>4.166666666666667</v>
      </c>
      <c r="Y216" s="569">
        <f>IFERROR(Y214/H214,"0")+IFERROR(Y215/H215,"0")</f>
        <v>6</v>
      </c>
      <c r="Z216" s="569">
        <f>IFERROR(IF(Z214="",0,Z214),"0")+IFERROR(IF(Z215="",0,Z215),"0")</f>
        <v>3.9059999999999997E-2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71</v>
      </c>
      <c r="Q217" s="584"/>
      <c r="R217" s="584"/>
      <c r="S217" s="584"/>
      <c r="T217" s="584"/>
      <c r="U217" s="584"/>
      <c r="V217" s="585"/>
      <c r="W217" s="37" t="s">
        <v>69</v>
      </c>
      <c r="X217" s="569">
        <f>IFERROR(SUM(X214:X215),"0")</f>
        <v>10</v>
      </c>
      <c r="Y217" s="569">
        <f>IFERROR(SUM(Y214:Y215),"0")</f>
        <v>14.399999999999999</v>
      </c>
      <c r="Z217" s="37"/>
      <c r="AA217" s="570"/>
      <c r="AB217" s="570"/>
      <c r="AC217" s="570"/>
    </row>
    <row r="218" spans="1:68" ht="16.5" customHeight="1" x14ac:dyDescent="0.25">
      <c r="A218" s="600" t="s">
        <v>355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102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71</v>
      </c>
      <c r="Q227" s="584"/>
      <c r="R227" s="584"/>
      <c r="S227" s="584"/>
      <c r="T227" s="584"/>
      <c r="U227" s="584"/>
      <c r="V227" s="585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71</v>
      </c>
      <c r="Q228" s="584"/>
      <c r="R228" s="584"/>
      <c r="S228" s="584"/>
      <c r="T228" s="584"/>
      <c r="U228" s="584"/>
      <c r="V228" s="585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81" t="s">
        <v>134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5">
        <v>4680115885721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5">
        <v>4680115885981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71</v>
      </c>
      <c r="Q232" s="584"/>
      <c r="R232" s="584"/>
      <c r="S232" s="584"/>
      <c r="T232" s="584"/>
      <c r="U232" s="584"/>
      <c r="V232" s="585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71</v>
      </c>
      <c r="Q233" s="584"/>
      <c r="R233" s="584"/>
      <c r="S233" s="584"/>
      <c r="T233" s="584"/>
      <c r="U233" s="584"/>
      <c r="V233" s="585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378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1" t="s">
        <v>381</v>
      </c>
      <c r="Q235" s="572"/>
      <c r="R235" s="572"/>
      <c r="S235" s="572"/>
      <c r="T235" s="573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71</v>
      </c>
      <c r="Q236" s="584"/>
      <c r="R236" s="584"/>
      <c r="S236" s="584"/>
      <c r="T236" s="584"/>
      <c r="U236" s="584"/>
      <c r="V236" s="585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71</v>
      </c>
      <c r="Q237" s="584"/>
      <c r="R237" s="584"/>
      <c r="S237" s="584"/>
      <c r="T237" s="584"/>
      <c r="U237" s="584"/>
      <c r="V237" s="585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383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3" t="s">
        <v>389</v>
      </c>
      <c r="Q240" s="572"/>
      <c r="R240" s="572"/>
      <c r="S240" s="572"/>
      <c r="T240" s="573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387</v>
      </c>
      <c r="B241" s="54" t="s">
        <v>390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391</v>
      </c>
      <c r="B242" s="54" t="s">
        <v>392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71</v>
      </c>
      <c r="Q245" s="584"/>
      <c r="R245" s="584"/>
      <c r="S245" s="584"/>
      <c r="T245" s="584"/>
      <c r="U245" s="584"/>
      <c r="V245" s="585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71</v>
      </c>
      <c r="Q246" s="584"/>
      <c r="R246" s="584"/>
      <c r="S246" s="584"/>
      <c r="T246" s="584"/>
      <c r="U246" s="584"/>
      <c r="V246" s="585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600" t="s">
        <v>397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102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398</v>
      </c>
      <c r="B249" s="54" t="s">
        <v>399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401</v>
      </c>
      <c r="B250" s="54" t="s">
        <v>402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71</v>
      </c>
      <c r="Q254" s="584"/>
      <c r="R254" s="584"/>
      <c r="S254" s="584"/>
      <c r="T254" s="584"/>
      <c r="U254" s="584"/>
      <c r="V254" s="585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71</v>
      </c>
      <c r="Q255" s="584"/>
      <c r="R255" s="584"/>
      <c r="S255" s="584"/>
      <c r="T255" s="584"/>
      <c r="U255" s="584"/>
      <c r="V255" s="585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413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102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414</v>
      </c>
      <c r="B258" s="54" t="s">
        <v>415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416</v>
      </c>
      <c r="B259" s="54" t="s">
        <v>417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422</v>
      </c>
      <c r="B261" s="54" t="s">
        <v>423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80" t="s">
        <v>424</v>
      </c>
      <c r="Q261" s="572"/>
      <c r="R261" s="572"/>
      <c r="S261" s="572"/>
      <c r="T261" s="573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71</v>
      </c>
      <c r="Q262" s="584"/>
      <c r="R262" s="584"/>
      <c r="S262" s="584"/>
      <c r="T262" s="584"/>
      <c r="U262" s="584"/>
      <c r="V262" s="585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71</v>
      </c>
      <c r="Q263" s="584"/>
      <c r="R263" s="584"/>
      <c r="S263" s="584"/>
      <c r="T263" s="584"/>
      <c r="U263" s="584"/>
      <c r="V263" s="585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426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73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427</v>
      </c>
      <c r="B266" s="54" t="s">
        <v>428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69</v>
      </c>
      <c r="X267" s="567">
        <v>14</v>
      </c>
      <c r="Y267" s="568">
        <f>IFERROR(IF(X267="",0,CEILING((X267/$H267),1)*$H267),"")</f>
        <v>14.399999999999999</v>
      </c>
      <c r="Z267" s="36">
        <f>IFERROR(IF(Y267=0,"",ROUNDUP(Y267/H267,0)*0.00651),"")</f>
        <v>3.9059999999999997E-2</v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15.47</v>
      </c>
      <c r="BN267" s="64">
        <f>IFERROR(Y267*I267/H267,"0")</f>
        <v>15.912000000000001</v>
      </c>
      <c r="BO267" s="64">
        <f>IFERROR(1/J267*(X267/H267),"0")</f>
        <v>3.2051282051282055E-2</v>
      </c>
      <c r="BP267" s="64">
        <f>IFERROR(1/J267*(Y267/H267),"0")</f>
        <v>3.2967032967032968E-2</v>
      </c>
    </row>
    <row r="268" spans="1:68" ht="37.5" customHeight="1" x14ac:dyDescent="0.25">
      <c r="A268" s="54" t="s">
        <v>433</v>
      </c>
      <c r="B268" s="54" t="s">
        <v>434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69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71</v>
      </c>
      <c r="Q269" s="584"/>
      <c r="R269" s="584"/>
      <c r="S269" s="584"/>
      <c r="T269" s="584"/>
      <c r="U269" s="584"/>
      <c r="V269" s="585"/>
      <c r="W269" s="37" t="s">
        <v>72</v>
      </c>
      <c r="X269" s="569">
        <f>IFERROR(X266/H266,"0")+IFERROR(X267/H267,"0")+IFERROR(X268/H268,"0")</f>
        <v>5.8333333333333339</v>
      </c>
      <c r="Y269" s="569">
        <f>IFERROR(Y266/H266,"0")+IFERROR(Y267/H267,"0")+IFERROR(Y268/H268,"0")</f>
        <v>6</v>
      </c>
      <c r="Z269" s="569">
        <f>IFERROR(IF(Z266="",0,Z266),"0")+IFERROR(IF(Z267="",0,Z267),"0")+IFERROR(IF(Z268="",0,Z268),"0")</f>
        <v>3.9059999999999997E-2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71</v>
      </c>
      <c r="Q270" s="584"/>
      <c r="R270" s="584"/>
      <c r="S270" s="584"/>
      <c r="T270" s="584"/>
      <c r="U270" s="584"/>
      <c r="V270" s="585"/>
      <c r="W270" s="37" t="s">
        <v>69</v>
      </c>
      <c r="X270" s="569">
        <f>IFERROR(SUM(X266:X268),"0")</f>
        <v>14</v>
      </c>
      <c r="Y270" s="569">
        <f>IFERROR(SUM(Y266:Y268),"0")</f>
        <v>14.399999999999999</v>
      </c>
      <c r="Z270" s="37"/>
      <c r="AA270" s="570"/>
      <c r="AB270" s="570"/>
      <c r="AC270" s="570"/>
    </row>
    <row r="271" spans="1:68" ht="16.5" customHeight="1" x14ac:dyDescent="0.25">
      <c r="A271" s="600" t="s">
        <v>436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63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437</v>
      </c>
      <c r="B273" s="54" t="s">
        <v>438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71</v>
      </c>
      <c r="Q274" s="584"/>
      <c r="R274" s="584"/>
      <c r="S274" s="584"/>
      <c r="T274" s="584"/>
      <c r="U274" s="584"/>
      <c r="V274" s="585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71</v>
      </c>
      <c r="Q275" s="584"/>
      <c r="R275" s="584"/>
      <c r="S275" s="584"/>
      <c r="T275" s="584"/>
      <c r="U275" s="584"/>
      <c r="V275" s="585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73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440</v>
      </c>
      <c r="B277" s="54" t="s">
        <v>441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71</v>
      </c>
      <c r="Q278" s="584"/>
      <c r="R278" s="584"/>
      <c r="S278" s="584"/>
      <c r="T278" s="584"/>
      <c r="U278" s="584"/>
      <c r="V278" s="585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71</v>
      </c>
      <c r="Q279" s="584"/>
      <c r="R279" s="584"/>
      <c r="S279" s="584"/>
      <c r="T279" s="584"/>
      <c r="U279" s="584"/>
      <c r="V279" s="585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443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102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444</v>
      </c>
      <c r="B282" s="54" t="s">
        <v>445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71</v>
      </c>
      <c r="Q283" s="584"/>
      <c r="R283" s="584"/>
      <c r="S283" s="584"/>
      <c r="T283" s="584"/>
      <c r="U283" s="584"/>
      <c r="V283" s="585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71</v>
      </c>
      <c r="Q284" s="584"/>
      <c r="R284" s="584"/>
      <c r="S284" s="584"/>
      <c r="T284" s="584"/>
      <c r="U284" s="584"/>
      <c r="V284" s="585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448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102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449</v>
      </c>
      <c r="B287" s="54" t="s">
        <v>450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452</v>
      </c>
      <c r="B288" s="54" t="s">
        <v>453</v>
      </c>
      <c r="C288" s="31">
        <v>4301012016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452</v>
      </c>
      <c r="B289" s="54" t="s">
        <v>455</v>
      </c>
      <c r="C289" s="31">
        <v>4301011911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463</v>
      </c>
      <c r="B292" s="54" t="s">
        <v>464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71</v>
      </c>
      <c r="Q293" s="584"/>
      <c r="R293" s="584"/>
      <c r="S293" s="584"/>
      <c r="T293" s="584"/>
      <c r="U293" s="584"/>
      <c r="V293" s="585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71</v>
      </c>
      <c r="Q294" s="584"/>
      <c r="R294" s="584"/>
      <c r="S294" s="584"/>
      <c r="T294" s="584"/>
      <c r="U294" s="584"/>
      <c r="V294" s="585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81" t="s">
        <v>63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466</v>
      </c>
      <c r="B296" s="54" t="s">
        <v>467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469</v>
      </c>
      <c r="B297" s="54" t="s">
        <v>470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71</v>
      </c>
      <c r="Q303" s="584"/>
      <c r="R303" s="584"/>
      <c r="S303" s="584"/>
      <c r="T303" s="584"/>
      <c r="U303" s="584"/>
      <c r="V303" s="585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71</v>
      </c>
      <c r="Q304" s="584"/>
      <c r="R304" s="584"/>
      <c r="S304" s="584"/>
      <c r="T304" s="584"/>
      <c r="U304" s="584"/>
      <c r="V304" s="585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customHeight="1" x14ac:dyDescent="0.25">
      <c r="A305" s="581" t="s">
        <v>73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485</v>
      </c>
      <c r="B306" s="54" t="s">
        <v>486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71</v>
      </c>
      <c r="Q311" s="584"/>
      <c r="R311" s="584"/>
      <c r="S311" s="584"/>
      <c r="T311" s="584"/>
      <c r="U311" s="584"/>
      <c r="V311" s="585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71</v>
      </c>
      <c r="Q312" s="584"/>
      <c r="R312" s="584"/>
      <c r="S312" s="584"/>
      <c r="T312" s="584"/>
      <c r="U312" s="584"/>
      <c r="V312" s="585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customHeight="1" x14ac:dyDescent="0.25">
      <c r="A313" s="581" t="s">
        <v>169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69</v>
      </c>
      <c r="X315" s="567">
        <v>130</v>
      </c>
      <c r="Y315" s="568">
        <f>IFERROR(IF(X315="",0,CEILING((X315/$H315),1)*$H315),"")</f>
        <v>132.6</v>
      </c>
      <c r="Z315" s="36">
        <f>IFERROR(IF(Y315=0,"",ROUNDUP(Y315/H315,0)*0.01898),"")</f>
        <v>0.32266</v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138.65</v>
      </c>
      <c r="BN315" s="64">
        <f>IFERROR(Y315*I315/H315,"0")</f>
        <v>141.423</v>
      </c>
      <c r="BO315" s="64">
        <f>IFERROR(1/J315*(X315/H315),"0")</f>
        <v>0.26041666666666669</v>
      </c>
      <c r="BP315" s="64">
        <f>IFERROR(1/J315*(Y315/H315),"0")</f>
        <v>0.265625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69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71</v>
      </c>
      <c r="Q317" s="584"/>
      <c r="R317" s="584"/>
      <c r="S317" s="584"/>
      <c r="T317" s="584"/>
      <c r="U317" s="584"/>
      <c r="V317" s="585"/>
      <c r="W317" s="37" t="s">
        <v>72</v>
      </c>
      <c r="X317" s="569">
        <f>IFERROR(X314/H314,"0")+IFERROR(X315/H315,"0")+IFERROR(X316/H316,"0")</f>
        <v>16.666666666666668</v>
      </c>
      <c r="Y317" s="569">
        <f>IFERROR(Y314/H314,"0")+IFERROR(Y315/H315,"0")+IFERROR(Y316/H316,"0")</f>
        <v>17</v>
      </c>
      <c r="Z317" s="569">
        <f>IFERROR(IF(Z314="",0,Z314),"0")+IFERROR(IF(Z315="",0,Z315),"0")+IFERROR(IF(Z316="",0,Z316),"0")</f>
        <v>0.32266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71</v>
      </c>
      <c r="Q318" s="584"/>
      <c r="R318" s="584"/>
      <c r="S318" s="584"/>
      <c r="T318" s="584"/>
      <c r="U318" s="584"/>
      <c r="V318" s="585"/>
      <c r="W318" s="37" t="s">
        <v>69</v>
      </c>
      <c r="X318" s="569">
        <f>IFERROR(SUM(X314:X316),"0")</f>
        <v>130</v>
      </c>
      <c r="Y318" s="569">
        <f>IFERROR(SUM(Y314:Y316),"0")</f>
        <v>132.6</v>
      </c>
      <c r="Z318" s="37"/>
      <c r="AA318" s="570"/>
      <c r="AB318" s="570"/>
      <c r="AC318" s="570"/>
    </row>
    <row r="319" spans="1:68" ht="14.25" customHeight="1" x14ac:dyDescent="0.25">
      <c r="A319" s="581" t="s">
        <v>94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509</v>
      </c>
      <c r="B320" s="54" t="s">
        <v>510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2"/>
      <c r="R320" s="572"/>
      <c r="S320" s="572"/>
      <c r="T320" s="573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33" t="s">
        <v>515</v>
      </c>
      <c r="Q321" s="572"/>
      <c r="R321" s="572"/>
      <c r="S321" s="572"/>
      <c r="T321" s="573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69</v>
      </c>
      <c r="X323" s="567">
        <v>4</v>
      </c>
      <c r="Y323" s="568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4.5176470588235293</v>
      </c>
      <c r="BN323" s="64">
        <f>IFERROR(Y323*I323/H323,"0")</f>
        <v>5.76</v>
      </c>
      <c r="BO323" s="64">
        <f>IFERROR(1/J323*(X323/H323),"0")</f>
        <v>8.6188321482439153E-3</v>
      </c>
      <c r="BP323" s="64">
        <f>IFERROR(1/J323*(Y323/H323),"0")</f>
        <v>1.098901098901099E-2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71</v>
      </c>
      <c r="Q324" s="584"/>
      <c r="R324" s="584"/>
      <c r="S324" s="584"/>
      <c r="T324" s="584"/>
      <c r="U324" s="584"/>
      <c r="V324" s="585"/>
      <c r="W324" s="37" t="s">
        <v>72</v>
      </c>
      <c r="X324" s="569">
        <f>IFERROR(X320/H320,"0")+IFERROR(X321/H321,"0")+IFERROR(X322/H322,"0")+IFERROR(X323/H323,"0")</f>
        <v>1.5686274509803924</v>
      </c>
      <c r="Y324" s="569">
        <f>IFERROR(Y320/H320,"0")+IFERROR(Y321/H321,"0")+IFERROR(Y322/H322,"0")+IFERROR(Y323/H323,"0")</f>
        <v>2</v>
      </c>
      <c r="Z324" s="569">
        <f>IFERROR(IF(Z320="",0,Z320),"0")+IFERROR(IF(Z321="",0,Z321),"0")+IFERROR(IF(Z322="",0,Z322),"0")+IFERROR(IF(Z323="",0,Z323),"0")</f>
        <v>1.302E-2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71</v>
      </c>
      <c r="Q325" s="584"/>
      <c r="R325" s="584"/>
      <c r="S325" s="584"/>
      <c r="T325" s="584"/>
      <c r="U325" s="584"/>
      <c r="V325" s="585"/>
      <c r="W325" s="37" t="s">
        <v>69</v>
      </c>
      <c r="X325" s="569">
        <f>IFERROR(SUM(X320:X323),"0")</f>
        <v>4</v>
      </c>
      <c r="Y325" s="569">
        <f>IFERROR(SUM(Y320:Y323),"0")</f>
        <v>5.0999999999999996</v>
      </c>
      <c r="Z325" s="37"/>
      <c r="AA325" s="570"/>
      <c r="AB325" s="570"/>
      <c r="AC325" s="570"/>
    </row>
    <row r="326" spans="1:68" ht="14.25" customHeight="1" x14ac:dyDescent="0.25">
      <c r="A326" s="581" t="s">
        <v>521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71</v>
      </c>
      <c r="Q330" s="584"/>
      <c r="R330" s="584"/>
      <c r="S330" s="584"/>
      <c r="T330" s="584"/>
      <c r="U330" s="584"/>
      <c r="V330" s="585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71</v>
      </c>
      <c r="Q331" s="584"/>
      <c r="R331" s="584"/>
      <c r="S331" s="584"/>
      <c r="T331" s="584"/>
      <c r="U331" s="584"/>
      <c r="V331" s="585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530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73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71</v>
      </c>
      <c r="Q337" s="584"/>
      <c r="R337" s="584"/>
      <c r="S337" s="584"/>
      <c r="T337" s="584"/>
      <c r="U337" s="584"/>
      <c r="V337" s="585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71</v>
      </c>
      <c r="Q338" s="584"/>
      <c r="R338" s="584"/>
      <c r="S338" s="584"/>
      <c r="T338" s="584"/>
      <c r="U338" s="584"/>
      <c r="V338" s="585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customHeight="1" x14ac:dyDescent="0.2">
      <c r="A339" s="632" t="s">
        <v>540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541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102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69</v>
      </c>
      <c r="X342" s="567">
        <v>1475</v>
      </c>
      <c r="Y342" s="568">
        <f t="shared" ref="Y342:Y348" si="58">IFERROR(IF(X342="",0,CEILING((X342/$H342),1)*$H342),"")</f>
        <v>1485</v>
      </c>
      <c r="Z342" s="36">
        <f>IFERROR(IF(Y342=0,"",ROUNDUP(Y342/H342,0)*0.02175),"")</f>
        <v>2.1532499999999999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1522.2</v>
      </c>
      <c r="BN342" s="64">
        <f t="shared" ref="BN342:BN348" si="60">IFERROR(Y342*I342/H342,"0")</f>
        <v>1532.52</v>
      </c>
      <c r="BO342" s="64">
        <f t="shared" ref="BO342:BO348" si="61">IFERROR(1/J342*(X342/H342),"0")</f>
        <v>2.0486111111111107</v>
      </c>
      <c r="BP342" s="64">
        <f t="shared" ref="BP342:BP348" si="62">IFERROR(1/J342*(Y342/H342),"0")</f>
        <v>2.0625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69</v>
      </c>
      <c r="X343" s="567">
        <v>808</v>
      </c>
      <c r="Y343" s="568">
        <f t="shared" si="58"/>
        <v>810</v>
      </c>
      <c r="Z343" s="36">
        <f>IFERROR(IF(Y343=0,"",ROUNDUP(Y343/H343,0)*0.02175),"")</f>
        <v>1.1744999999999999</v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833.85599999999999</v>
      </c>
      <c r="BN343" s="64">
        <f t="shared" si="60"/>
        <v>835.92000000000007</v>
      </c>
      <c r="BO343" s="64">
        <f t="shared" si="61"/>
        <v>1.1222222222222222</v>
      </c>
      <c r="BP343" s="64">
        <f t="shared" si="62"/>
        <v>1.125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69</v>
      </c>
      <c r="X344" s="567">
        <v>298</v>
      </c>
      <c r="Y344" s="568">
        <f t="shared" si="58"/>
        <v>300</v>
      </c>
      <c r="Z344" s="36">
        <f>IFERROR(IF(Y344=0,"",ROUNDUP(Y344/H344,0)*0.02175),"")</f>
        <v>0.43499999999999994</v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307.536</v>
      </c>
      <c r="BN344" s="64">
        <f t="shared" si="60"/>
        <v>309.60000000000002</v>
      </c>
      <c r="BO344" s="64">
        <f t="shared" si="61"/>
        <v>0.41388888888888886</v>
      </c>
      <c r="BP344" s="64">
        <f t="shared" si="62"/>
        <v>0.41666666666666663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69</v>
      </c>
      <c r="X345" s="567">
        <v>59</v>
      </c>
      <c r="Y345" s="568">
        <f t="shared" si="58"/>
        <v>60</v>
      </c>
      <c r="Z345" s="36">
        <f>IFERROR(IF(Y345=0,"",ROUNDUP(Y345/H345,0)*0.02175),"")</f>
        <v>8.6999999999999994E-2</v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60.888000000000005</v>
      </c>
      <c r="BN345" s="64">
        <f t="shared" si="60"/>
        <v>61.92</v>
      </c>
      <c r="BO345" s="64">
        <f t="shared" si="61"/>
        <v>8.1944444444444431E-2</v>
      </c>
      <c r="BP345" s="64">
        <f t="shared" si="62"/>
        <v>8.3333333333333329E-2</v>
      </c>
    </row>
    <row r="346" spans="1:68" ht="27" customHeight="1" x14ac:dyDescent="0.25">
      <c r="A346" s="54" t="s">
        <v>554</v>
      </c>
      <c r="B346" s="54" t="s">
        <v>555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71</v>
      </c>
      <c r="Q349" s="584"/>
      <c r="R349" s="584"/>
      <c r="S349" s="584"/>
      <c r="T349" s="584"/>
      <c r="U349" s="584"/>
      <c r="V349" s="585"/>
      <c r="W349" s="37" t="s">
        <v>72</v>
      </c>
      <c r="X349" s="569">
        <f>IFERROR(X342/H342,"0")+IFERROR(X343/H343,"0")+IFERROR(X344/H344,"0")+IFERROR(X345/H345,"0")+IFERROR(X346/H346,"0")+IFERROR(X347/H347,"0")+IFERROR(X348/H348,"0")</f>
        <v>176</v>
      </c>
      <c r="Y349" s="569">
        <f>IFERROR(Y342/H342,"0")+IFERROR(Y343/H343,"0")+IFERROR(Y344/H344,"0")+IFERROR(Y345/H345,"0")+IFERROR(Y346/H346,"0")+IFERROR(Y347/H347,"0")+IFERROR(Y348/H348,"0")</f>
        <v>177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3.8497500000000002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71</v>
      </c>
      <c r="Q350" s="584"/>
      <c r="R350" s="584"/>
      <c r="S350" s="584"/>
      <c r="T350" s="584"/>
      <c r="U350" s="584"/>
      <c r="V350" s="585"/>
      <c r="W350" s="37" t="s">
        <v>69</v>
      </c>
      <c r="X350" s="569">
        <f>IFERROR(SUM(X342:X348),"0")</f>
        <v>2640</v>
      </c>
      <c r="Y350" s="569">
        <f>IFERROR(SUM(Y342:Y348),"0")</f>
        <v>2655</v>
      </c>
      <c r="Z350" s="37"/>
      <c r="AA350" s="570"/>
      <c r="AB350" s="570"/>
      <c r="AC350" s="570"/>
    </row>
    <row r="351" spans="1:68" ht="14.25" customHeight="1" x14ac:dyDescent="0.25">
      <c r="A351" s="581" t="s">
        <v>134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69</v>
      </c>
      <c r="X352" s="567">
        <v>400</v>
      </c>
      <c r="Y352" s="568">
        <f>IFERROR(IF(X352="",0,CEILING((X352/$H352),1)*$H352),"")</f>
        <v>405</v>
      </c>
      <c r="Z352" s="36">
        <f>IFERROR(IF(Y352=0,"",ROUNDUP(Y352/H352,0)*0.02175),"")</f>
        <v>0.58724999999999994</v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412.8</v>
      </c>
      <c r="BN352" s="64">
        <f>IFERROR(Y352*I352/H352,"0")</f>
        <v>417.96000000000004</v>
      </c>
      <c r="BO352" s="64">
        <f>IFERROR(1/J352*(X352/H352),"0")</f>
        <v>0.55555555555555558</v>
      </c>
      <c r="BP352" s="64">
        <f>IFERROR(1/J352*(Y352/H352),"0")</f>
        <v>0.5625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71</v>
      </c>
      <c r="Q354" s="584"/>
      <c r="R354" s="584"/>
      <c r="S354" s="584"/>
      <c r="T354" s="584"/>
      <c r="U354" s="584"/>
      <c r="V354" s="585"/>
      <c r="W354" s="37" t="s">
        <v>72</v>
      </c>
      <c r="X354" s="569">
        <f>IFERROR(X352/H352,"0")+IFERROR(X353/H353,"0")</f>
        <v>26.666666666666668</v>
      </c>
      <c r="Y354" s="569">
        <f>IFERROR(Y352/H352,"0")+IFERROR(Y353/H353,"0")</f>
        <v>27</v>
      </c>
      <c r="Z354" s="569">
        <f>IFERROR(IF(Z352="",0,Z352),"0")+IFERROR(IF(Z353="",0,Z353),"0")</f>
        <v>0.58724999999999994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71</v>
      </c>
      <c r="Q355" s="584"/>
      <c r="R355" s="584"/>
      <c r="S355" s="584"/>
      <c r="T355" s="584"/>
      <c r="U355" s="584"/>
      <c r="V355" s="585"/>
      <c r="W355" s="37" t="s">
        <v>69</v>
      </c>
      <c r="X355" s="569">
        <f>IFERROR(SUM(X352:X353),"0")</f>
        <v>400</v>
      </c>
      <c r="Y355" s="569">
        <f>IFERROR(SUM(Y352:Y353),"0")</f>
        <v>405</v>
      </c>
      <c r="Z355" s="37"/>
      <c r="AA355" s="570"/>
      <c r="AB355" s="570"/>
      <c r="AC355" s="570"/>
    </row>
    <row r="356" spans="1:68" ht="14.25" customHeight="1" x14ac:dyDescent="0.25">
      <c r="A356" s="581" t="s">
        <v>73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566</v>
      </c>
      <c r="B357" s="54" t="s">
        <v>567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71</v>
      </c>
      <c r="Q359" s="584"/>
      <c r="R359" s="584"/>
      <c r="S359" s="584"/>
      <c r="T359" s="584"/>
      <c r="U359" s="584"/>
      <c r="V359" s="585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71</v>
      </c>
      <c r="Q360" s="584"/>
      <c r="R360" s="584"/>
      <c r="S360" s="584"/>
      <c r="T360" s="584"/>
      <c r="U360" s="584"/>
      <c r="V360" s="585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81" t="s">
        <v>169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572</v>
      </c>
      <c r="B362" s="54" t="s">
        <v>573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69</v>
      </c>
      <c r="X362" s="567">
        <v>89</v>
      </c>
      <c r="Y362" s="568">
        <f>IFERROR(IF(X362="",0,CEILING((X362/$H362),1)*$H362),"")</f>
        <v>90</v>
      </c>
      <c r="Z362" s="36">
        <f>IFERROR(IF(Y362=0,"",ROUNDUP(Y362/H362,0)*0.01898),"")</f>
        <v>0.1898</v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94.132333333333335</v>
      </c>
      <c r="BN362" s="64">
        <f>IFERROR(Y362*I362/H362,"0")</f>
        <v>95.19</v>
      </c>
      <c r="BO362" s="64">
        <f>IFERROR(1/J362*(X362/H362),"0")</f>
        <v>0.1545138888888889</v>
      </c>
      <c r="BP362" s="64">
        <f>IFERROR(1/J362*(Y362/H362),"0")</f>
        <v>0.15625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71</v>
      </c>
      <c r="Q363" s="584"/>
      <c r="R363" s="584"/>
      <c r="S363" s="584"/>
      <c r="T363" s="584"/>
      <c r="U363" s="584"/>
      <c r="V363" s="585"/>
      <c r="W363" s="37" t="s">
        <v>72</v>
      </c>
      <c r="X363" s="569">
        <f>IFERROR(X362/H362,"0")</f>
        <v>9.8888888888888893</v>
      </c>
      <c r="Y363" s="569">
        <f>IFERROR(Y362/H362,"0")</f>
        <v>10</v>
      </c>
      <c r="Z363" s="569">
        <f>IFERROR(IF(Z362="",0,Z362),"0")</f>
        <v>0.1898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71</v>
      </c>
      <c r="Q364" s="584"/>
      <c r="R364" s="584"/>
      <c r="S364" s="584"/>
      <c r="T364" s="584"/>
      <c r="U364" s="584"/>
      <c r="V364" s="585"/>
      <c r="W364" s="37" t="s">
        <v>69</v>
      </c>
      <c r="X364" s="569">
        <f>IFERROR(SUM(X362:X362),"0")</f>
        <v>89</v>
      </c>
      <c r="Y364" s="569">
        <f>IFERROR(SUM(Y362:Y362),"0")</f>
        <v>90</v>
      </c>
      <c r="Z364" s="37"/>
      <c r="AA364" s="570"/>
      <c r="AB364" s="570"/>
      <c r="AC364" s="570"/>
    </row>
    <row r="365" spans="1:68" ht="16.5" customHeight="1" x14ac:dyDescent="0.25">
      <c r="A365" s="600" t="s">
        <v>575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102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576</v>
      </c>
      <c r="B367" s="54" t="s">
        <v>577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579</v>
      </c>
      <c r="B368" s="54" t="s">
        <v>580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582</v>
      </c>
      <c r="B369" s="54" t="s">
        <v>583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71</v>
      </c>
      <c r="Q371" s="584"/>
      <c r="R371" s="584"/>
      <c r="S371" s="584"/>
      <c r="T371" s="584"/>
      <c r="U371" s="584"/>
      <c r="V371" s="585"/>
      <c r="W371" s="37" t="s">
        <v>72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71</v>
      </c>
      <c r="Q372" s="584"/>
      <c r="R372" s="584"/>
      <c r="S372" s="584"/>
      <c r="T372" s="584"/>
      <c r="U372" s="584"/>
      <c r="V372" s="585"/>
      <c r="W372" s="37" t="s">
        <v>69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81" t="s">
        <v>63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71</v>
      </c>
      <c r="Q375" s="584"/>
      <c r="R375" s="584"/>
      <c r="S375" s="584"/>
      <c r="T375" s="584"/>
      <c r="U375" s="584"/>
      <c r="V375" s="585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71</v>
      </c>
      <c r="Q376" s="584"/>
      <c r="R376" s="584"/>
      <c r="S376" s="584"/>
      <c r="T376" s="584"/>
      <c r="U376" s="584"/>
      <c r="V376" s="585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73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69</v>
      </c>
      <c r="X378" s="567">
        <v>400</v>
      </c>
      <c r="Y378" s="568">
        <f>IFERROR(IF(X378="",0,CEILING((X378/$H378),1)*$H378),"")</f>
        <v>405</v>
      </c>
      <c r="Z378" s="36">
        <f>IFERROR(IF(Y378=0,"",ROUNDUP(Y378/H378,0)*0.01898),"")</f>
        <v>0.85409999999999997</v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423.06666666666666</v>
      </c>
      <c r="BN378" s="64">
        <f>IFERROR(Y378*I378/H378,"0")</f>
        <v>428.35500000000002</v>
      </c>
      <c r="BO378" s="64">
        <f>IFERROR(1/J378*(X378/H378),"0")</f>
        <v>0.69444444444444442</v>
      </c>
      <c r="BP378" s="64">
        <f>IFERROR(1/J378*(Y378/H378),"0")</f>
        <v>0.703125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71</v>
      </c>
      <c r="Q380" s="584"/>
      <c r="R380" s="584"/>
      <c r="S380" s="584"/>
      <c r="T380" s="584"/>
      <c r="U380" s="584"/>
      <c r="V380" s="585"/>
      <c r="W380" s="37" t="s">
        <v>72</v>
      </c>
      <c r="X380" s="569">
        <f>IFERROR(X378/H378,"0")+IFERROR(X379/H379,"0")</f>
        <v>44.444444444444443</v>
      </c>
      <c r="Y380" s="569">
        <f>IFERROR(Y378/H378,"0")+IFERROR(Y379/H379,"0")</f>
        <v>45</v>
      </c>
      <c r="Z380" s="569">
        <f>IFERROR(IF(Z378="",0,Z378),"0")+IFERROR(IF(Z379="",0,Z379),"0")</f>
        <v>0.85409999999999997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71</v>
      </c>
      <c r="Q381" s="584"/>
      <c r="R381" s="584"/>
      <c r="S381" s="584"/>
      <c r="T381" s="584"/>
      <c r="U381" s="584"/>
      <c r="V381" s="585"/>
      <c r="W381" s="37" t="s">
        <v>69</v>
      </c>
      <c r="X381" s="569">
        <f>IFERROR(SUM(X378:X379),"0")</f>
        <v>400</v>
      </c>
      <c r="Y381" s="569">
        <f>IFERROR(SUM(Y378:Y379),"0")</f>
        <v>405</v>
      </c>
      <c r="Z381" s="37"/>
      <c r="AA381" s="570"/>
      <c r="AB381" s="570"/>
      <c r="AC381" s="570"/>
    </row>
    <row r="382" spans="1:68" ht="14.25" customHeight="1" x14ac:dyDescent="0.25">
      <c r="A382" s="581" t="s">
        <v>169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71</v>
      </c>
      <c r="Q384" s="584"/>
      <c r="R384" s="584"/>
      <c r="S384" s="584"/>
      <c r="T384" s="584"/>
      <c r="U384" s="584"/>
      <c r="V384" s="585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71</v>
      </c>
      <c r="Q385" s="584"/>
      <c r="R385" s="584"/>
      <c r="S385" s="584"/>
      <c r="T385" s="584"/>
      <c r="U385" s="584"/>
      <c r="V385" s="585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597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598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63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69</v>
      </c>
      <c r="X389" s="567">
        <v>78</v>
      </c>
      <c r="Y389" s="568">
        <f t="shared" ref="Y389:Y398" si="63">IFERROR(IF(X389="",0,CEILING((X389/$H389),1)*$H389),"")</f>
        <v>81</v>
      </c>
      <c r="Z389" s="36">
        <f>IFERROR(IF(Y389=0,"",ROUNDUP(Y389/H389,0)*0.00902),"")</f>
        <v>0.1353</v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81.033333333333331</v>
      </c>
      <c r="BN389" s="64">
        <f t="shared" ref="BN389:BN398" si="65">IFERROR(Y389*I389/H389,"0")</f>
        <v>84.15</v>
      </c>
      <c r="BO389" s="64">
        <f t="shared" ref="BO389:BO398" si="66">IFERROR(1/J389*(X389/H389),"0")</f>
        <v>0.10942760942760942</v>
      </c>
      <c r="BP389" s="64">
        <f t="shared" ref="BP389:BP398" si="67">IFERROR(1/J389*(Y389/H389),"0")</f>
        <v>0.11363636363636363</v>
      </c>
    </row>
    <row r="390" spans="1:68" ht="27" customHeight="1" x14ac:dyDescent="0.25">
      <c r="A390" s="54" t="s">
        <v>602</v>
      </c>
      <c r="B390" s="54" t="s">
        <v>603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602</v>
      </c>
      <c r="B391" s="54" t="s">
        <v>605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622</v>
      </c>
      <c r="B398" s="54" t="s">
        <v>623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71</v>
      </c>
      <c r="Q399" s="584"/>
      <c r="R399" s="584"/>
      <c r="S399" s="584"/>
      <c r="T399" s="584"/>
      <c r="U399" s="584"/>
      <c r="V399" s="585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14.444444444444443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14.999999999999998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0.1353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71</v>
      </c>
      <c r="Q400" s="584"/>
      <c r="R400" s="584"/>
      <c r="S400" s="584"/>
      <c r="T400" s="584"/>
      <c r="U400" s="584"/>
      <c r="V400" s="585"/>
      <c r="W400" s="37" t="s">
        <v>69</v>
      </c>
      <c r="X400" s="569">
        <f>IFERROR(SUM(X389:X398),"0")</f>
        <v>78</v>
      </c>
      <c r="Y400" s="569">
        <f>IFERROR(SUM(Y389:Y398),"0")</f>
        <v>81</v>
      </c>
      <c r="Z400" s="37"/>
      <c r="AA400" s="570"/>
      <c r="AB400" s="570"/>
      <c r="AC400" s="570"/>
    </row>
    <row r="401" spans="1:68" ht="14.25" customHeight="1" x14ac:dyDescent="0.25">
      <c r="A401" s="581" t="s">
        <v>73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624</v>
      </c>
      <c r="B402" s="54" t="s">
        <v>625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627</v>
      </c>
      <c r="B403" s="54" t="s">
        <v>628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71</v>
      </c>
      <c r="Q404" s="584"/>
      <c r="R404" s="584"/>
      <c r="S404" s="584"/>
      <c r="T404" s="584"/>
      <c r="U404" s="584"/>
      <c r="V404" s="585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71</v>
      </c>
      <c r="Q405" s="584"/>
      <c r="R405" s="584"/>
      <c r="S405" s="584"/>
      <c r="T405" s="584"/>
      <c r="U405" s="584"/>
      <c r="V405" s="585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630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134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631</v>
      </c>
      <c r="B408" s="54" t="s">
        <v>632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71</v>
      </c>
      <c r="Q410" s="584"/>
      <c r="R410" s="584"/>
      <c r="S410" s="584"/>
      <c r="T410" s="584"/>
      <c r="U410" s="584"/>
      <c r="V410" s="585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71</v>
      </c>
      <c r="Q411" s="584"/>
      <c r="R411" s="584"/>
      <c r="S411" s="584"/>
      <c r="T411" s="584"/>
      <c r="U411" s="584"/>
      <c r="V411" s="585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63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69</v>
      </c>
      <c r="X413" s="567">
        <v>67</v>
      </c>
      <c r="Y413" s="568">
        <f>IFERROR(IF(X413="",0,CEILING((X413/$H413),1)*$H413),"")</f>
        <v>70.2</v>
      </c>
      <c r="Z413" s="36">
        <f>IFERROR(IF(Y413=0,"",ROUNDUP(Y413/H413,0)*0.00902),"")</f>
        <v>0.11726</v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69.605555555555554</v>
      </c>
      <c r="BN413" s="64">
        <f>IFERROR(Y413*I413/H413,"0")</f>
        <v>72.930000000000007</v>
      </c>
      <c r="BO413" s="64">
        <f>IFERROR(1/J413*(X413/H413),"0")</f>
        <v>9.3995510662177331E-2</v>
      </c>
      <c r="BP413" s="64">
        <f>IFERROR(1/J413*(Y413/H413),"0")</f>
        <v>9.8484848484848481E-2</v>
      </c>
    </row>
    <row r="414" spans="1:68" ht="27" customHeight="1" x14ac:dyDescent="0.25">
      <c r="A414" s="54" t="s">
        <v>640</v>
      </c>
      <c r="B414" s="54" t="s">
        <v>641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71</v>
      </c>
      <c r="Q417" s="584"/>
      <c r="R417" s="584"/>
      <c r="S417" s="584"/>
      <c r="T417" s="584"/>
      <c r="U417" s="584"/>
      <c r="V417" s="585"/>
      <c r="W417" s="37" t="s">
        <v>72</v>
      </c>
      <c r="X417" s="569">
        <f>IFERROR(X413/H413,"0")+IFERROR(X414/H414,"0")+IFERROR(X415/H415,"0")+IFERROR(X416/H416,"0")</f>
        <v>12.407407407407407</v>
      </c>
      <c r="Y417" s="569">
        <f>IFERROR(Y413/H413,"0")+IFERROR(Y414/H414,"0")+IFERROR(Y415/H415,"0")+IFERROR(Y416/H416,"0")</f>
        <v>13</v>
      </c>
      <c r="Z417" s="569">
        <f>IFERROR(IF(Z413="",0,Z413),"0")+IFERROR(IF(Z414="",0,Z414),"0")+IFERROR(IF(Z415="",0,Z415),"0")+IFERROR(IF(Z416="",0,Z416),"0")</f>
        <v>0.11726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71</v>
      </c>
      <c r="Q418" s="584"/>
      <c r="R418" s="584"/>
      <c r="S418" s="584"/>
      <c r="T418" s="584"/>
      <c r="U418" s="584"/>
      <c r="V418" s="585"/>
      <c r="W418" s="37" t="s">
        <v>69</v>
      </c>
      <c r="X418" s="569">
        <f>IFERROR(SUM(X413:X416),"0")</f>
        <v>67</v>
      </c>
      <c r="Y418" s="569">
        <f>IFERROR(SUM(Y413:Y416),"0")</f>
        <v>70.2</v>
      </c>
      <c r="Z418" s="37"/>
      <c r="AA418" s="570"/>
      <c r="AB418" s="570"/>
      <c r="AC418" s="570"/>
    </row>
    <row r="419" spans="1:68" ht="16.5" customHeight="1" x14ac:dyDescent="0.25">
      <c r="A419" s="600" t="s">
        <v>648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63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71</v>
      </c>
      <c r="Q422" s="584"/>
      <c r="R422" s="584"/>
      <c r="S422" s="584"/>
      <c r="T422" s="584"/>
      <c r="U422" s="584"/>
      <c r="V422" s="585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71</v>
      </c>
      <c r="Q423" s="584"/>
      <c r="R423" s="584"/>
      <c r="S423" s="584"/>
      <c r="T423" s="584"/>
      <c r="U423" s="584"/>
      <c r="V423" s="585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652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63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653</v>
      </c>
      <c r="B426" s="54" t="s">
        <v>654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71</v>
      </c>
      <c r="Q427" s="584"/>
      <c r="R427" s="584"/>
      <c r="S427" s="584"/>
      <c r="T427" s="584"/>
      <c r="U427" s="584"/>
      <c r="V427" s="585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71</v>
      </c>
      <c r="Q428" s="584"/>
      <c r="R428" s="584"/>
      <c r="S428" s="584"/>
      <c r="T428" s="584"/>
      <c r="U428" s="584"/>
      <c r="V428" s="585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656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656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102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69</v>
      </c>
      <c r="X432" s="567">
        <v>39</v>
      </c>
      <c r="Y432" s="568">
        <f t="shared" ref="Y432:Y446" si="69">IFERROR(IF(X432="",0,CEILING((X432/$H432),1)*$H432),"")</f>
        <v>42.24</v>
      </c>
      <c r="Z432" s="36">
        <f t="shared" ref="Z432:Z438" si="70">IFERROR(IF(Y432=0,"",ROUNDUP(Y432/H432,0)*0.01196),"")</f>
        <v>9.5680000000000001E-2</v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41.659090909090907</v>
      </c>
      <c r="BN432" s="64">
        <f t="shared" ref="BN432:BN446" si="72">IFERROR(Y432*I432/H432,"0")</f>
        <v>45.12</v>
      </c>
      <c r="BO432" s="64">
        <f t="shared" ref="BO432:BO446" si="73">IFERROR(1/J432*(X432/H432),"0")</f>
        <v>7.1022727272727265E-2</v>
      </c>
      <c r="BP432" s="64">
        <f t="shared" ref="BP432:BP446" si="74">IFERROR(1/J432*(Y432/H432),"0")</f>
        <v>7.6923076923076927E-2</v>
      </c>
    </row>
    <row r="433" spans="1:68" ht="27" customHeight="1" x14ac:dyDescent="0.25">
      <c r="A433" s="54" t="s">
        <v>660</v>
      </c>
      <c r="B433" s="54" t="s">
        <v>661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69</v>
      </c>
      <c r="X434" s="567">
        <v>52</v>
      </c>
      <c r="Y434" s="568">
        <f t="shared" si="69"/>
        <v>52.800000000000004</v>
      </c>
      <c r="Z434" s="36">
        <f t="shared" si="70"/>
        <v>0.1196</v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55.54545454545454</v>
      </c>
      <c r="BN434" s="64">
        <f t="shared" si="72"/>
        <v>56.400000000000006</v>
      </c>
      <c r="BO434" s="64">
        <f t="shared" si="73"/>
        <v>9.4696969696969696E-2</v>
      </c>
      <c r="BP434" s="64">
        <f t="shared" si="74"/>
        <v>9.6153846153846159E-2</v>
      </c>
    </row>
    <row r="435" spans="1:68" ht="27" customHeight="1" x14ac:dyDescent="0.25">
      <c r="A435" s="54" t="s">
        <v>666</v>
      </c>
      <c r="B435" s="54" t="s">
        <v>667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">
        <v>668</v>
      </c>
      <c r="Q435" s="572"/>
      <c r="R435" s="572"/>
      <c r="S435" s="572"/>
      <c r="T435" s="573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670</v>
      </c>
      <c r="B436" s="54" t="s">
        <v>671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69</v>
      </c>
      <c r="X437" s="567">
        <v>17</v>
      </c>
      <c r="Y437" s="568">
        <f t="shared" si="69"/>
        <v>21.12</v>
      </c>
      <c r="Z437" s="36">
        <f t="shared" si="70"/>
        <v>4.7840000000000001E-2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18.159090909090907</v>
      </c>
      <c r="BN437" s="64">
        <f t="shared" si="72"/>
        <v>22.56</v>
      </c>
      <c r="BO437" s="64">
        <f t="shared" si="73"/>
        <v>3.0958624708624712E-2</v>
      </c>
      <c r="BP437" s="64">
        <f t="shared" si="74"/>
        <v>3.8461538461538464E-2</v>
      </c>
    </row>
    <row r="438" spans="1:68" ht="16.5" customHeight="1" x14ac:dyDescent="0.25">
      <c r="A438" s="54" t="s">
        <v>676</v>
      </c>
      <c r="B438" s="54" t="s">
        <v>677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679</v>
      </c>
      <c r="B439" s="54" t="s">
        <v>680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681</v>
      </c>
      <c r="B441" s="54" t="s">
        <v>683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684</v>
      </c>
      <c r="B442" s="54" t="s">
        <v>685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3" t="s">
        <v>686</v>
      </c>
      <c r="Q442" s="572"/>
      <c r="R442" s="572"/>
      <c r="S442" s="572"/>
      <c r="T442" s="573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689</v>
      </c>
      <c r="B444" s="54" t="s">
        <v>690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691</v>
      </c>
      <c r="B445" s="54" t="s">
        <v>692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691</v>
      </c>
      <c r="B446" s="54" t="s">
        <v>693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71</v>
      </c>
      <c r="Q447" s="584"/>
      <c r="R447" s="584"/>
      <c r="S447" s="584"/>
      <c r="T447" s="584"/>
      <c r="U447" s="584"/>
      <c r="V447" s="585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20.454545454545453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22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0.26312000000000002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71</v>
      </c>
      <c r="Q448" s="584"/>
      <c r="R448" s="584"/>
      <c r="S448" s="584"/>
      <c r="T448" s="584"/>
      <c r="U448" s="584"/>
      <c r="V448" s="585"/>
      <c r="W448" s="37" t="s">
        <v>69</v>
      </c>
      <c r="X448" s="569">
        <f>IFERROR(SUM(X432:X446),"0")</f>
        <v>108</v>
      </c>
      <c r="Y448" s="569">
        <f>IFERROR(SUM(Y432:Y446),"0")</f>
        <v>116.16000000000001</v>
      </c>
      <c r="Z448" s="37"/>
      <c r="AA448" s="570"/>
      <c r="AB448" s="570"/>
      <c r="AC448" s="570"/>
    </row>
    <row r="449" spans="1:68" ht="14.25" customHeight="1" x14ac:dyDescent="0.25">
      <c r="A449" s="581" t="s">
        <v>134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69</v>
      </c>
      <c r="X450" s="567">
        <v>100</v>
      </c>
      <c r="Y450" s="568">
        <f>IFERROR(IF(X450="",0,CEILING((X450/$H450),1)*$H450),"")</f>
        <v>100.32000000000001</v>
      </c>
      <c r="Z450" s="36">
        <f>IFERROR(IF(Y450=0,"",ROUNDUP(Y450/H450,0)*0.01196),"")</f>
        <v>0.22724</v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106.81818181818181</v>
      </c>
      <c r="BN450" s="64">
        <f>IFERROR(Y450*I450/H450,"0")</f>
        <v>107.16</v>
      </c>
      <c r="BO450" s="64">
        <f>IFERROR(1/J450*(X450/H450),"0")</f>
        <v>0.18210955710955709</v>
      </c>
      <c r="BP450" s="64">
        <f>IFERROR(1/J450*(Y450/H450),"0")</f>
        <v>0.18269230769230771</v>
      </c>
    </row>
    <row r="451" spans="1:68" ht="16.5" customHeight="1" x14ac:dyDescent="0.25">
      <c r="A451" s="54" t="s">
        <v>697</v>
      </c>
      <c r="B451" s="54" t="s">
        <v>698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699</v>
      </c>
      <c r="B452" s="54" t="s">
        <v>700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71</v>
      </c>
      <c r="Q453" s="584"/>
      <c r="R453" s="584"/>
      <c r="S453" s="584"/>
      <c r="T453" s="584"/>
      <c r="U453" s="584"/>
      <c r="V453" s="585"/>
      <c r="W453" s="37" t="s">
        <v>72</v>
      </c>
      <c r="X453" s="569">
        <f>IFERROR(X450/H450,"0")+IFERROR(X451/H451,"0")+IFERROR(X452/H452,"0")</f>
        <v>18.939393939393938</v>
      </c>
      <c r="Y453" s="569">
        <f>IFERROR(Y450/H450,"0")+IFERROR(Y451/H451,"0")+IFERROR(Y452/H452,"0")</f>
        <v>19</v>
      </c>
      <c r="Z453" s="569">
        <f>IFERROR(IF(Z450="",0,Z450),"0")+IFERROR(IF(Z451="",0,Z451),"0")+IFERROR(IF(Z452="",0,Z452),"0")</f>
        <v>0.22724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71</v>
      </c>
      <c r="Q454" s="584"/>
      <c r="R454" s="584"/>
      <c r="S454" s="584"/>
      <c r="T454" s="584"/>
      <c r="U454" s="584"/>
      <c r="V454" s="585"/>
      <c r="W454" s="37" t="s">
        <v>69</v>
      </c>
      <c r="X454" s="569">
        <f>IFERROR(SUM(X450:X452),"0")</f>
        <v>100</v>
      </c>
      <c r="Y454" s="569">
        <f>IFERROR(SUM(Y450:Y452),"0")</f>
        <v>100.32000000000001</v>
      </c>
      <c r="Z454" s="37"/>
      <c r="AA454" s="570"/>
      <c r="AB454" s="570"/>
      <c r="AC454" s="570"/>
    </row>
    <row r="455" spans="1:68" ht="14.25" customHeight="1" x14ac:dyDescent="0.25">
      <c r="A455" s="581" t="s">
        <v>63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69</v>
      </c>
      <c r="X456" s="567">
        <v>93</v>
      </c>
      <c r="Y456" s="568">
        <f t="shared" ref="Y456:Y462" si="75">IFERROR(IF(X456="",0,CEILING((X456/$H456),1)*$H456),"")</f>
        <v>95.04</v>
      </c>
      <c r="Z456" s="36">
        <f>IFERROR(IF(Y456=0,"",ROUNDUP(Y456/H456,0)*0.01196),"")</f>
        <v>0.21528</v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99.340909090909079</v>
      </c>
      <c r="BN456" s="64">
        <f t="shared" ref="BN456:BN462" si="77">IFERROR(Y456*I456/H456,"0")</f>
        <v>101.52000000000001</v>
      </c>
      <c r="BO456" s="64">
        <f t="shared" ref="BO456:BO462" si="78">IFERROR(1/J456*(X456/H456),"0")</f>
        <v>0.16936188811188813</v>
      </c>
      <c r="BP456" s="64">
        <f t="shared" ref="BP456:BP462" si="79">IFERROR(1/J456*(Y456/H456),"0")</f>
        <v>0.17307692307692307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69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69</v>
      </c>
      <c r="X458" s="567">
        <v>78</v>
      </c>
      <c r="Y458" s="568">
        <f t="shared" si="75"/>
        <v>79.2</v>
      </c>
      <c r="Z458" s="36">
        <f>IFERROR(IF(Y458=0,"",ROUNDUP(Y458/H458,0)*0.01196),"")</f>
        <v>0.1794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83.318181818181813</v>
      </c>
      <c r="BN458" s="64">
        <f t="shared" si="77"/>
        <v>84.6</v>
      </c>
      <c r="BO458" s="64">
        <f t="shared" si="78"/>
        <v>0.14204545454545453</v>
      </c>
      <c r="BP458" s="64">
        <f t="shared" si="79"/>
        <v>0.14423076923076925</v>
      </c>
    </row>
    <row r="459" spans="1:68" ht="27" customHeight="1" x14ac:dyDescent="0.25">
      <c r="A459" s="54" t="s">
        <v>710</v>
      </c>
      <c r="B459" s="54" t="s">
        <v>711</v>
      </c>
      <c r="C459" s="31">
        <v>4301031351</v>
      </c>
      <c r="D459" s="575">
        <v>4680115882072</v>
      </c>
      <c r="E459" s="576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710</v>
      </c>
      <c r="B460" s="54" t="s">
        <v>712</v>
      </c>
      <c r="C460" s="31">
        <v>4301031419</v>
      </c>
      <c r="D460" s="575">
        <v>4680115882072</v>
      </c>
      <c r="E460" s="576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713</v>
      </c>
      <c r="B461" s="54" t="s">
        <v>714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715</v>
      </c>
      <c r="B462" s="54" t="s">
        <v>716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71</v>
      </c>
      <c r="Q463" s="584"/>
      <c r="R463" s="584"/>
      <c r="S463" s="584"/>
      <c r="T463" s="584"/>
      <c r="U463" s="584"/>
      <c r="V463" s="585"/>
      <c r="W463" s="37" t="s">
        <v>72</v>
      </c>
      <c r="X463" s="569">
        <f>IFERROR(X456/H456,"0")+IFERROR(X457/H457,"0")+IFERROR(X458/H458,"0")+IFERROR(X459/H459,"0")+IFERROR(X460/H460,"0")+IFERROR(X461/H461,"0")+IFERROR(X462/H462,"0")</f>
        <v>32.386363636363633</v>
      </c>
      <c r="Y463" s="569">
        <f>IFERROR(Y456/H456,"0")+IFERROR(Y457/H457,"0")+IFERROR(Y458/H458,"0")+IFERROR(Y459/H459,"0")+IFERROR(Y460/H460,"0")+IFERROR(Y461/H461,"0")+IFERROR(Y462/H462,"0")</f>
        <v>33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0.39468000000000003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71</v>
      </c>
      <c r="Q464" s="584"/>
      <c r="R464" s="584"/>
      <c r="S464" s="584"/>
      <c r="T464" s="584"/>
      <c r="U464" s="584"/>
      <c r="V464" s="585"/>
      <c r="W464" s="37" t="s">
        <v>69</v>
      </c>
      <c r="X464" s="569">
        <f>IFERROR(SUM(X456:X462),"0")</f>
        <v>171</v>
      </c>
      <c r="Y464" s="569">
        <f>IFERROR(SUM(Y456:Y462),"0")</f>
        <v>174.24</v>
      </c>
      <c r="Z464" s="37"/>
      <c r="AA464" s="570"/>
      <c r="AB464" s="570"/>
      <c r="AC464" s="570"/>
    </row>
    <row r="465" spans="1:68" ht="14.25" customHeight="1" x14ac:dyDescent="0.25">
      <c r="A465" s="581" t="s">
        <v>73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717</v>
      </c>
      <c r="B466" s="54" t="s">
        <v>718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720</v>
      </c>
      <c r="B467" s="54" t="s">
        <v>721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71</v>
      </c>
      <c r="Q469" s="584"/>
      <c r="R469" s="584"/>
      <c r="S469" s="584"/>
      <c r="T469" s="584"/>
      <c r="U469" s="584"/>
      <c r="V469" s="585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71</v>
      </c>
      <c r="Q470" s="584"/>
      <c r="R470" s="584"/>
      <c r="S470" s="584"/>
      <c r="T470" s="584"/>
      <c r="U470" s="584"/>
      <c r="V470" s="585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726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726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102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727</v>
      </c>
      <c r="B474" s="54" t="s">
        <v>728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68" t="s">
        <v>729</v>
      </c>
      <c r="Q474" s="572"/>
      <c r="R474" s="572"/>
      <c r="S474" s="572"/>
      <c r="T474" s="573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731</v>
      </c>
      <c r="B475" s="54" t="s">
        <v>732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20" t="s">
        <v>733</v>
      </c>
      <c r="Q475" s="572"/>
      <c r="R475" s="572"/>
      <c r="S475" s="572"/>
      <c r="T475" s="573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54" t="s">
        <v>737</v>
      </c>
      <c r="Q476" s="572"/>
      <c r="R476" s="572"/>
      <c r="S476" s="572"/>
      <c r="T476" s="573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72" t="s">
        <v>741</v>
      </c>
      <c r="Q477" s="572"/>
      <c r="R477" s="572"/>
      <c r="S477" s="572"/>
      <c r="T477" s="573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71</v>
      </c>
      <c r="Q478" s="584"/>
      <c r="R478" s="584"/>
      <c r="S478" s="584"/>
      <c r="T478" s="584"/>
      <c r="U478" s="584"/>
      <c r="V478" s="585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71</v>
      </c>
      <c r="Q479" s="584"/>
      <c r="R479" s="584"/>
      <c r="S479" s="584"/>
      <c r="T479" s="584"/>
      <c r="U479" s="584"/>
      <c r="V479" s="585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134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742</v>
      </c>
      <c r="B481" s="54" t="s">
        <v>743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691" t="s">
        <v>744</v>
      </c>
      <c r="Q481" s="572"/>
      <c r="R481" s="572"/>
      <c r="S481" s="572"/>
      <c r="T481" s="573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746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64" t="s">
        <v>747</v>
      </c>
      <c r="Q482" s="572"/>
      <c r="R482" s="572"/>
      <c r="S482" s="572"/>
      <c r="T482" s="573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749</v>
      </c>
      <c r="B483" s="54" t="s">
        <v>750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42" t="s">
        <v>751</v>
      </c>
      <c r="Q483" s="572"/>
      <c r="R483" s="572"/>
      <c r="S483" s="572"/>
      <c r="T483" s="573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752</v>
      </c>
      <c r="B484" s="54" t="s">
        <v>753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87" t="s">
        <v>754</v>
      </c>
      <c r="Q484" s="572"/>
      <c r="R484" s="572"/>
      <c r="S484" s="572"/>
      <c r="T484" s="573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71</v>
      </c>
      <c r="Q485" s="584"/>
      <c r="R485" s="584"/>
      <c r="S485" s="584"/>
      <c r="T485" s="584"/>
      <c r="U485" s="584"/>
      <c r="V485" s="585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71</v>
      </c>
      <c r="Q486" s="584"/>
      <c r="R486" s="584"/>
      <c r="S486" s="584"/>
      <c r="T486" s="584"/>
      <c r="U486" s="584"/>
      <c r="V486" s="585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63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756</v>
      </c>
      <c r="B488" s="54" t="s">
        <v>757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26" t="s">
        <v>758</v>
      </c>
      <c r="Q488" s="572"/>
      <c r="R488" s="572"/>
      <c r="S488" s="572"/>
      <c r="T488" s="573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5" t="s">
        <v>762</v>
      </c>
      <c r="Q489" s="572"/>
      <c r="R489" s="572"/>
      <c r="S489" s="572"/>
      <c r="T489" s="573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71</v>
      </c>
      <c r="Q490" s="584"/>
      <c r="R490" s="584"/>
      <c r="S490" s="584"/>
      <c r="T490" s="584"/>
      <c r="U490" s="584"/>
      <c r="V490" s="585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71</v>
      </c>
      <c r="Q491" s="584"/>
      <c r="R491" s="584"/>
      <c r="S491" s="584"/>
      <c r="T491" s="584"/>
      <c r="U491" s="584"/>
      <c r="V491" s="585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81" t="s">
        <v>73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764</v>
      </c>
      <c r="B493" s="54" t="s">
        <v>765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7" t="s">
        <v>766</v>
      </c>
      <c r="Q493" s="572"/>
      <c r="R493" s="572"/>
      <c r="S493" s="572"/>
      <c r="T493" s="573"/>
      <c r="U493" s="34"/>
      <c r="V493" s="34"/>
      <c r="W493" s="35" t="s">
        <v>69</v>
      </c>
      <c r="X493" s="567">
        <v>54</v>
      </c>
      <c r="Y493" s="568">
        <f>IFERROR(IF(X493="",0,CEILING((X493/$H493),1)*$H493),"")</f>
        <v>54</v>
      </c>
      <c r="Z493" s="36">
        <f>IFERROR(IF(Y493=0,"",ROUNDUP(Y493/H493,0)*0.01898),"")</f>
        <v>0.11388000000000001</v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57.113999999999997</v>
      </c>
      <c r="BN493" s="64">
        <f>IFERROR(Y493*I493/H493,"0")</f>
        <v>57.113999999999997</v>
      </c>
      <c r="BO493" s="64">
        <f>IFERROR(1/J493*(X493/H493),"0")</f>
        <v>9.375E-2</v>
      </c>
      <c r="BP493" s="64">
        <f>IFERROR(1/J493*(Y493/H493),"0")</f>
        <v>9.375E-2</v>
      </c>
    </row>
    <row r="494" spans="1:68" ht="27" customHeight="1" x14ac:dyDescent="0.25">
      <c r="A494" s="54" t="s">
        <v>768</v>
      </c>
      <c r="B494" s="54" t="s">
        <v>769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689" t="s">
        <v>770</v>
      </c>
      <c r="Q494" s="572"/>
      <c r="R494" s="572"/>
      <c r="S494" s="572"/>
      <c r="T494" s="573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71</v>
      </c>
      <c r="Q495" s="584"/>
      <c r="R495" s="584"/>
      <c r="S495" s="584"/>
      <c r="T495" s="584"/>
      <c r="U495" s="584"/>
      <c r="V495" s="585"/>
      <c r="W495" s="37" t="s">
        <v>72</v>
      </c>
      <c r="X495" s="569">
        <f>IFERROR(X493/H493,"0")+IFERROR(X494/H494,"0")</f>
        <v>6</v>
      </c>
      <c r="Y495" s="569">
        <f>IFERROR(Y493/H493,"0")+IFERROR(Y494/H494,"0")</f>
        <v>6</v>
      </c>
      <c r="Z495" s="569">
        <f>IFERROR(IF(Z493="",0,Z493),"0")+IFERROR(IF(Z494="",0,Z494),"0")</f>
        <v>0.11388000000000001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71</v>
      </c>
      <c r="Q496" s="584"/>
      <c r="R496" s="584"/>
      <c r="S496" s="584"/>
      <c r="T496" s="584"/>
      <c r="U496" s="584"/>
      <c r="V496" s="585"/>
      <c r="W496" s="37" t="s">
        <v>69</v>
      </c>
      <c r="X496" s="569">
        <f>IFERROR(SUM(X493:X494),"0")</f>
        <v>54</v>
      </c>
      <c r="Y496" s="569">
        <f>IFERROR(SUM(Y493:Y494),"0")</f>
        <v>54</v>
      </c>
      <c r="Z496" s="37"/>
      <c r="AA496" s="570"/>
      <c r="AB496" s="570"/>
      <c r="AC496" s="570"/>
    </row>
    <row r="497" spans="1:68" ht="14.25" customHeight="1" x14ac:dyDescent="0.25">
      <c r="A497" s="581" t="s">
        <v>169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771</v>
      </c>
      <c r="B498" s="54" t="s">
        <v>772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96" t="s">
        <v>773</v>
      </c>
      <c r="Q498" s="572"/>
      <c r="R498" s="572"/>
      <c r="S498" s="572"/>
      <c r="T498" s="573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775</v>
      </c>
      <c r="B499" s="54" t="s">
        <v>776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92" t="s">
        <v>777</v>
      </c>
      <c r="Q499" s="572"/>
      <c r="R499" s="572"/>
      <c r="S499" s="572"/>
      <c r="T499" s="573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71</v>
      </c>
      <c r="Q500" s="584"/>
      <c r="R500" s="584"/>
      <c r="S500" s="584"/>
      <c r="T500" s="584"/>
      <c r="U500" s="584"/>
      <c r="V500" s="585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71</v>
      </c>
      <c r="Q501" s="584"/>
      <c r="R501" s="584"/>
      <c r="S501" s="584"/>
      <c r="T501" s="584"/>
      <c r="U501" s="584"/>
      <c r="V501" s="585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779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134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780</v>
      </c>
      <c r="B504" s="54" t="s">
        <v>781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69" t="s">
        <v>782</v>
      </c>
      <c r="Q504" s="572"/>
      <c r="R504" s="572"/>
      <c r="S504" s="572"/>
      <c r="T504" s="573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71</v>
      </c>
      <c r="Q505" s="584"/>
      <c r="R505" s="584"/>
      <c r="S505" s="584"/>
      <c r="T505" s="584"/>
      <c r="U505" s="584"/>
      <c r="V505" s="585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71</v>
      </c>
      <c r="Q506" s="584"/>
      <c r="R506" s="584"/>
      <c r="S506" s="584"/>
      <c r="T506" s="584"/>
      <c r="U506" s="584"/>
      <c r="V506" s="585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784</v>
      </c>
      <c r="Q507" s="595"/>
      <c r="R507" s="595"/>
      <c r="S507" s="595"/>
      <c r="T507" s="595"/>
      <c r="U507" s="595"/>
      <c r="V507" s="596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5594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5712.9999999999991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785</v>
      </c>
      <c r="Q508" s="595"/>
      <c r="R508" s="595"/>
      <c r="S508" s="595"/>
      <c r="T508" s="595"/>
      <c r="U508" s="595"/>
      <c r="V508" s="596"/>
      <c r="W508" s="37" t="s">
        <v>69</v>
      </c>
      <c r="X508" s="569">
        <f>IFERROR(SUM(BM22:BM504),"0")</f>
        <v>5850.4667701299477</v>
      </c>
      <c r="Y508" s="569">
        <f>IFERROR(SUM(BN22:BN504),"0")</f>
        <v>5975.5020000000004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786</v>
      </c>
      <c r="Q509" s="595"/>
      <c r="R509" s="595"/>
      <c r="S509" s="595"/>
      <c r="T509" s="595"/>
      <c r="U509" s="595"/>
      <c r="V509" s="596"/>
      <c r="W509" s="37" t="s">
        <v>787</v>
      </c>
      <c r="X509" s="38">
        <f>ROUNDUP(SUM(BO22:BO504),0)</f>
        <v>9</v>
      </c>
      <c r="Y509" s="38">
        <f>ROUNDUP(SUM(BP22:BP504),0)</f>
        <v>9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788</v>
      </c>
      <c r="Q510" s="595"/>
      <c r="R510" s="595"/>
      <c r="S510" s="595"/>
      <c r="T510" s="595"/>
      <c r="U510" s="595"/>
      <c r="V510" s="596"/>
      <c r="W510" s="37" t="s">
        <v>69</v>
      </c>
      <c r="X510" s="569">
        <f>GrossWeightTotal+PalletQtyTotal*25</f>
        <v>6075.4667701299477</v>
      </c>
      <c r="Y510" s="569">
        <f>GrossWeightTotalR+PalletQtyTotalR*25</f>
        <v>6200.5020000000004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789</v>
      </c>
      <c r="Q511" s="595"/>
      <c r="R511" s="595"/>
      <c r="S511" s="595"/>
      <c r="T511" s="595"/>
      <c r="U511" s="595"/>
      <c r="V511" s="596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731.99343645912279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753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790</v>
      </c>
      <c r="Q512" s="595"/>
      <c r="R512" s="595"/>
      <c r="S512" s="595"/>
      <c r="T512" s="595"/>
      <c r="U512" s="595"/>
      <c r="V512" s="596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10.143820000000003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88" t="s">
        <v>100</v>
      </c>
      <c r="D514" s="651"/>
      <c r="E514" s="651"/>
      <c r="F514" s="651"/>
      <c r="G514" s="651"/>
      <c r="H514" s="652"/>
      <c r="I514" s="588" t="s">
        <v>253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540</v>
      </c>
      <c r="U514" s="652"/>
      <c r="V514" s="588" t="s">
        <v>597</v>
      </c>
      <c r="W514" s="651"/>
      <c r="X514" s="651"/>
      <c r="Y514" s="652"/>
      <c r="Z514" s="564" t="s">
        <v>656</v>
      </c>
      <c r="AA514" s="588" t="s">
        <v>726</v>
      </c>
      <c r="AB514" s="652"/>
      <c r="AC514" s="52"/>
      <c r="AF514" s="565"/>
    </row>
    <row r="515" spans="1:32" ht="14.25" customHeight="1" thickTop="1" x14ac:dyDescent="0.2">
      <c r="A515" s="827" t="s">
        <v>793</v>
      </c>
      <c r="B515" s="588" t="s">
        <v>62</v>
      </c>
      <c r="C515" s="588" t="s">
        <v>101</v>
      </c>
      <c r="D515" s="588" t="s">
        <v>116</v>
      </c>
      <c r="E515" s="588" t="s">
        <v>176</v>
      </c>
      <c r="F515" s="588" t="s">
        <v>199</v>
      </c>
      <c r="G515" s="588" t="s">
        <v>232</v>
      </c>
      <c r="H515" s="588" t="s">
        <v>100</v>
      </c>
      <c r="I515" s="588" t="s">
        <v>254</v>
      </c>
      <c r="J515" s="588" t="s">
        <v>294</v>
      </c>
      <c r="K515" s="588" t="s">
        <v>355</v>
      </c>
      <c r="L515" s="588" t="s">
        <v>397</v>
      </c>
      <c r="M515" s="588" t="s">
        <v>413</v>
      </c>
      <c r="N515" s="565"/>
      <c r="O515" s="588" t="s">
        <v>426</v>
      </c>
      <c r="P515" s="588" t="s">
        <v>436</v>
      </c>
      <c r="Q515" s="588" t="s">
        <v>443</v>
      </c>
      <c r="R515" s="588" t="s">
        <v>448</v>
      </c>
      <c r="S515" s="588" t="s">
        <v>530</v>
      </c>
      <c r="T515" s="588" t="s">
        <v>541</v>
      </c>
      <c r="U515" s="588" t="s">
        <v>575</v>
      </c>
      <c r="V515" s="588" t="s">
        <v>598</v>
      </c>
      <c r="W515" s="588" t="s">
        <v>630</v>
      </c>
      <c r="X515" s="588" t="s">
        <v>648</v>
      </c>
      <c r="Y515" s="588" t="s">
        <v>652</v>
      </c>
      <c r="Z515" s="588" t="s">
        <v>656</v>
      </c>
      <c r="AA515" s="588" t="s">
        <v>726</v>
      </c>
      <c r="AB515" s="588" t="s">
        <v>779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155.20000000000002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67.2</v>
      </c>
      <c r="E517" s="46">
        <f>IFERROR(Y89*1,"0")+IFERROR(Y90*1,"0")+IFERROR(Y91*1,"0")+IFERROR(Y95*1,"0")+IFERROR(Y96*1,"0")+IFERROR(Y97*1,"0")+IFERROR(Y98*1,"0")+IFERROR(Y99*1,"0")+IFERROR(Y100*1,"0")</f>
        <v>311.39999999999998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155.4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147.78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573.00000000000011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14.399999999999999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137.69999999999999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3150</v>
      </c>
      <c r="U517" s="46">
        <f>IFERROR(Y367*1,"0")+IFERROR(Y368*1,"0")+IFERROR(Y369*1,"0")+IFERROR(Y370*1,"0")+IFERROR(Y374*1,"0")+IFERROR(Y378*1,"0")+IFERROR(Y379*1,"0")+IFERROR(Y383*1,"0")</f>
        <v>405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81</v>
      </c>
      <c r="W517" s="46">
        <f>IFERROR(Y408*1,"0")+IFERROR(Y409*1,"0")+IFERROR(Y413*1,"0")+IFERROR(Y414*1,"0")+IFERROR(Y415*1,"0")+IFERROR(Y416*1,"0")</f>
        <v>70.2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390.72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54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2025-07-10T07:39:11Z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