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91478C-7282-434E-9E07-8B7859FF60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заказа'!$X$307:$X$307</definedName>
    <definedName name="GrossWeightTotalR">'Бланк заказа'!$Y$307:$Y$307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заказа'!$X$308:$X$308</definedName>
    <definedName name="PalletQtyTotalR">'Бланк заказа'!$Y$308:$Y$308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заказа'!$B$303:$B$303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заказа'!$B$165:$B$165</definedName>
    <definedName name="ProductId52">'Бланк заказа'!$B$166:$B$166</definedName>
    <definedName name="ProductId53">'Бланк заказа'!$B$167:$B$167</definedName>
    <definedName name="ProductId54">'Бланк заказа'!$B$171:$B$171</definedName>
    <definedName name="ProductId55">'Бланк заказа'!$B$177:$B$177</definedName>
    <definedName name="ProductId56">'Бланк заказа'!$B$178:$B$178</definedName>
    <definedName name="ProductId57">'Бланк заказа'!$B$179:$B$179</definedName>
    <definedName name="ProductId58">'Бланк заказа'!$B$183:$B$183</definedName>
    <definedName name="ProductId59">'Бланк заказа'!$B$189:$B$189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заказа'!$B$216:$B$216</definedName>
    <definedName name="ProductId72">'Бланк заказа'!$B$221:$B$221</definedName>
    <definedName name="ProductId73">'Бланк заказа'!$B$226:$B$226</definedName>
    <definedName name="ProductId74">'Бланк заказа'!$B$230:$B$230</definedName>
    <definedName name="ProductId75">'Бланк заказа'!$B$231:$B$231</definedName>
    <definedName name="ProductId76">'Бланк заказа'!$B$232:$B$232</definedName>
    <definedName name="ProductId77">'Бланк заказа'!$B$237:$B$237</definedName>
    <definedName name="ProductId78">'Бланк заказа'!$B$238:$B$238</definedName>
    <definedName name="ProductId79">'Бланк заказа'!$B$244:$B$244</definedName>
    <definedName name="ProductId8">'Бланк заказа'!$B$42:$B$42</definedName>
    <definedName name="ProductId80">'Бланк заказа'!$B$250:$B$250</definedName>
    <definedName name="ProductId81">'Бланк заказа'!$B$251:$B$251</definedName>
    <definedName name="ProductId82">'Бланк заказа'!$B$257:$B$257</definedName>
    <definedName name="ProductId83">'Бланк заказа'!$B$261:$B$261</definedName>
    <definedName name="ProductId84">'Бланк заказа'!$B$267:$B$267</definedName>
    <definedName name="ProductId85">'Бланк заказа'!$B$268:$B$268</definedName>
    <definedName name="ProductId86">'Бланк заказа'!$B$269:$B$269</definedName>
    <definedName name="ProductId87">'Бланк заказа'!$B$273:$B$273</definedName>
    <definedName name="ProductId88">'Бланк заказа'!$B$277:$B$277</definedName>
    <definedName name="ProductId89">'Бланк заказа'!$B$278:$B$278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заказа'!$X$303:$X$303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заказа'!$X$165:$X$165</definedName>
    <definedName name="SalesQty52">'Бланк заказа'!$X$166:$X$166</definedName>
    <definedName name="SalesQty53">'Бланк заказа'!$X$167:$X$167</definedName>
    <definedName name="SalesQty54">'Бланк заказа'!$X$171:$X$171</definedName>
    <definedName name="SalesQty55">'Бланк заказа'!$X$177:$X$177</definedName>
    <definedName name="SalesQty56">'Бланк заказа'!$X$178:$X$178</definedName>
    <definedName name="SalesQty57">'Бланк заказа'!$X$179:$X$179</definedName>
    <definedName name="SalesQty58">'Бланк заказа'!$X$183:$X$183</definedName>
    <definedName name="SalesQty59">'Бланк заказа'!$X$189:$X$189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заказа'!$X$216:$X$216</definedName>
    <definedName name="SalesQty72">'Бланк заказа'!$X$221:$X$221</definedName>
    <definedName name="SalesQty73">'Бланк заказа'!$X$226:$X$226</definedName>
    <definedName name="SalesQty74">'Бланк заказа'!$X$230:$X$230</definedName>
    <definedName name="SalesQty75">'Бланк заказа'!$X$231:$X$231</definedName>
    <definedName name="SalesQty76">'Бланк заказа'!$X$232:$X$232</definedName>
    <definedName name="SalesQty77">'Бланк заказа'!$X$237:$X$237</definedName>
    <definedName name="SalesQty78">'Бланк заказа'!$X$238:$X$238</definedName>
    <definedName name="SalesQty79">'Бланк заказа'!$X$244:$X$244</definedName>
    <definedName name="SalesQty8">'Бланк заказа'!$X$42:$X$42</definedName>
    <definedName name="SalesQty80">'Бланк заказа'!$X$250:$X$250</definedName>
    <definedName name="SalesQty81">'Бланк заказа'!$X$251:$X$251</definedName>
    <definedName name="SalesQty82">'Бланк заказа'!$X$257:$X$257</definedName>
    <definedName name="SalesQty83">'Бланк заказа'!$X$261:$X$261</definedName>
    <definedName name="SalesQty84">'Бланк заказа'!$X$267:$X$267</definedName>
    <definedName name="SalesQty85">'Бланк заказа'!$X$268:$X$268</definedName>
    <definedName name="SalesQty86">'Бланк заказа'!$X$269:$X$269</definedName>
    <definedName name="SalesQty87">'Бланк заказа'!$X$273:$X$273</definedName>
    <definedName name="SalesQty88">'Бланк заказа'!$X$277:$X$277</definedName>
    <definedName name="SalesQty89">'Бланк заказа'!$X$278:$X$278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заказа'!$Y$303:$Y$303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заказа'!$Y$165:$Y$165</definedName>
    <definedName name="SalesRoundBox52">'Бланк заказа'!$Y$166:$Y$166</definedName>
    <definedName name="SalesRoundBox53">'Бланк заказа'!$Y$167:$Y$167</definedName>
    <definedName name="SalesRoundBox54">'Бланк заказа'!$Y$171:$Y$171</definedName>
    <definedName name="SalesRoundBox55">'Бланк заказа'!$Y$177:$Y$177</definedName>
    <definedName name="SalesRoundBox56">'Бланк заказа'!$Y$178:$Y$178</definedName>
    <definedName name="SalesRoundBox57">'Бланк заказа'!$Y$179:$Y$179</definedName>
    <definedName name="SalesRoundBox58">'Бланк заказа'!$Y$183:$Y$183</definedName>
    <definedName name="SalesRoundBox59">'Бланк заказа'!$Y$189:$Y$189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заказа'!$Y$216:$Y$216</definedName>
    <definedName name="SalesRoundBox72">'Бланк заказа'!$Y$221:$Y$221</definedName>
    <definedName name="SalesRoundBox73">'Бланк заказа'!$Y$226:$Y$226</definedName>
    <definedName name="SalesRoundBox74">'Бланк заказа'!$Y$230:$Y$230</definedName>
    <definedName name="SalesRoundBox75">'Бланк заказа'!$Y$231:$Y$231</definedName>
    <definedName name="SalesRoundBox76">'Бланк заказа'!$Y$232:$Y$232</definedName>
    <definedName name="SalesRoundBox77">'Бланк заказа'!$Y$237:$Y$237</definedName>
    <definedName name="SalesRoundBox78">'Бланк заказа'!$Y$238:$Y$238</definedName>
    <definedName name="SalesRoundBox79">'Бланк заказа'!$Y$244:$Y$244</definedName>
    <definedName name="SalesRoundBox8">'Бланк заказа'!$Y$42:$Y$42</definedName>
    <definedName name="SalesRoundBox80">'Бланк заказа'!$Y$250:$Y$250</definedName>
    <definedName name="SalesRoundBox81">'Бланк заказа'!$Y$251:$Y$251</definedName>
    <definedName name="SalesRoundBox82">'Бланк заказа'!$Y$257:$Y$257</definedName>
    <definedName name="SalesRoundBox83">'Бланк заказа'!$Y$261:$Y$261</definedName>
    <definedName name="SalesRoundBox84">'Бланк заказа'!$Y$267:$Y$267</definedName>
    <definedName name="SalesRoundBox85">'Бланк заказа'!$Y$268:$Y$268</definedName>
    <definedName name="SalesRoundBox86">'Бланк заказа'!$Y$269:$Y$269</definedName>
    <definedName name="SalesRoundBox87">'Бланк заказа'!$Y$273:$Y$273</definedName>
    <definedName name="SalesRoundBox88">'Бланк заказа'!$Y$277:$Y$277</definedName>
    <definedName name="SalesRoundBox89">'Бланк заказа'!$Y$278:$Y$278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заказа'!$W$303:$W$303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заказа'!$W$165:$W$165</definedName>
    <definedName name="UnitOfMeasure52">'Бланк заказа'!$W$166:$W$166</definedName>
    <definedName name="UnitOfMeasure53">'Бланк заказа'!$W$167:$W$167</definedName>
    <definedName name="UnitOfMeasure54">'Бланк заказа'!$W$171:$W$171</definedName>
    <definedName name="UnitOfMeasure55">'Бланк заказа'!$W$177:$W$177</definedName>
    <definedName name="UnitOfMeasure56">'Бланк заказа'!$W$178:$W$178</definedName>
    <definedName name="UnitOfMeasure57">'Бланк заказа'!$W$179:$W$179</definedName>
    <definedName name="UnitOfMeasure58">'Бланк заказа'!$W$183:$W$183</definedName>
    <definedName name="UnitOfMeasure59">'Бланк заказа'!$W$189:$W$189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заказа'!$W$216:$W$216</definedName>
    <definedName name="UnitOfMeasure72">'Бланк заказа'!$W$221:$W$221</definedName>
    <definedName name="UnitOfMeasure73">'Бланк заказа'!$W$226:$W$226</definedName>
    <definedName name="UnitOfMeasure74">'Бланк заказа'!$W$230:$W$230</definedName>
    <definedName name="UnitOfMeasure75">'Бланк заказа'!$W$231:$W$231</definedName>
    <definedName name="UnitOfMeasure76">'Бланк заказа'!$W$232:$W$232</definedName>
    <definedName name="UnitOfMeasure77">'Бланк заказа'!$W$237:$W$237</definedName>
    <definedName name="UnitOfMeasure78">'Бланк заказа'!$W$238:$W$238</definedName>
    <definedName name="UnitOfMeasure79">'Бланк заказа'!$W$244:$W$244</definedName>
    <definedName name="UnitOfMeasure8">'Бланк заказа'!$W$42:$W$42</definedName>
    <definedName name="UnitOfMeasure80">'Бланк заказа'!$W$250:$W$250</definedName>
    <definedName name="UnitOfMeasure81">'Бланк заказа'!$W$251:$W$251</definedName>
    <definedName name="UnitOfMeasure82">'Бланк заказа'!$W$257:$W$257</definedName>
    <definedName name="UnitOfMeasure83">'Бланк заказа'!$W$261:$W$261</definedName>
    <definedName name="UnitOfMeasure84">'Бланк заказа'!$W$267:$W$267</definedName>
    <definedName name="UnitOfMeasure85">'Бланк заказа'!$W$268:$W$268</definedName>
    <definedName name="UnitOfMeasure86">'Бланк заказа'!$W$269:$W$269</definedName>
    <definedName name="UnitOfMeasure87">'Бланк заказа'!$W$273:$W$273</definedName>
    <definedName name="UnitOfMeasure88">'Бланк заказа'!$W$277:$W$277</definedName>
    <definedName name="UnitOfMeasure89">'Бланк заказа'!$W$278:$W$278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6" i="2" l="1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X305" i="2"/>
  <c r="Z304" i="2"/>
  <c r="X304" i="2"/>
  <c r="BO303" i="2"/>
  <c r="BM303" i="2"/>
  <c r="Z303" i="2"/>
  <c r="Y303" i="2"/>
  <c r="Y304" i="2" s="1"/>
  <c r="X300" i="2"/>
  <c r="X299" i="2"/>
  <c r="BO298" i="2"/>
  <c r="BM298" i="2"/>
  <c r="Z298" i="2"/>
  <c r="Y298" i="2"/>
  <c r="BN298" i="2" s="1"/>
  <c r="BO297" i="2"/>
  <c r="BM297" i="2"/>
  <c r="Z297" i="2"/>
  <c r="Y297" i="2"/>
  <c r="BP297" i="2" s="1"/>
  <c r="BO296" i="2"/>
  <c r="BM296" i="2"/>
  <c r="Z296" i="2"/>
  <c r="Y296" i="2"/>
  <c r="BP296" i="2" s="1"/>
  <c r="BO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N292" i="2" s="1"/>
  <c r="BO291" i="2"/>
  <c r="BM291" i="2"/>
  <c r="Z291" i="2"/>
  <c r="Y291" i="2"/>
  <c r="BP291" i="2" s="1"/>
  <c r="BO290" i="2"/>
  <c r="BM290" i="2"/>
  <c r="Z290" i="2"/>
  <c r="Y290" i="2"/>
  <c r="BP290" i="2" s="1"/>
  <c r="P290" i="2"/>
  <c r="BP289" i="2"/>
  <c r="BO289" i="2"/>
  <c r="BN289" i="2"/>
  <c r="BM289" i="2"/>
  <c r="Z289" i="2"/>
  <c r="Y289" i="2"/>
  <c r="BP288" i="2"/>
  <c r="BO288" i="2"/>
  <c r="BN288" i="2"/>
  <c r="BM288" i="2"/>
  <c r="Z288" i="2"/>
  <c r="Y288" i="2"/>
  <c r="P288" i="2"/>
  <c r="BO287" i="2"/>
  <c r="BM287" i="2"/>
  <c r="Z287" i="2"/>
  <c r="Y287" i="2"/>
  <c r="BN287" i="2" s="1"/>
  <c r="BO286" i="2"/>
  <c r="BM286" i="2"/>
  <c r="Z286" i="2"/>
  <c r="Y286" i="2"/>
  <c r="BP286" i="2" s="1"/>
  <c r="P286" i="2"/>
  <c r="BO285" i="2"/>
  <c r="BM285" i="2"/>
  <c r="Z285" i="2"/>
  <c r="Y285" i="2"/>
  <c r="BP285" i="2" s="1"/>
  <c r="BO284" i="2"/>
  <c r="BM284" i="2"/>
  <c r="Z284" i="2"/>
  <c r="Y284" i="2"/>
  <c r="BN284" i="2" s="1"/>
  <c r="P284" i="2"/>
  <c r="BO283" i="2"/>
  <c r="BM283" i="2"/>
  <c r="Z283" i="2"/>
  <c r="Y283" i="2"/>
  <c r="BN283" i="2" s="1"/>
  <c r="BO282" i="2"/>
  <c r="BM282" i="2"/>
  <c r="Z282" i="2"/>
  <c r="Y282" i="2"/>
  <c r="BN282" i="2" s="1"/>
  <c r="X280" i="2"/>
  <c r="X279" i="2"/>
  <c r="BO278" i="2"/>
  <c r="BM278" i="2"/>
  <c r="Z278" i="2"/>
  <c r="Y278" i="2"/>
  <c r="BP278" i="2" s="1"/>
  <c r="P278" i="2"/>
  <c r="BO277" i="2"/>
  <c r="BM277" i="2"/>
  <c r="Z277" i="2"/>
  <c r="Z279" i="2" s="1"/>
  <c r="Y277" i="2"/>
  <c r="BN277" i="2" s="1"/>
  <c r="X275" i="2"/>
  <c r="Z274" i="2"/>
  <c r="X274" i="2"/>
  <c r="BO273" i="2"/>
  <c r="BM273" i="2"/>
  <c r="Z273" i="2"/>
  <c r="Y273" i="2"/>
  <c r="Y274" i="2" s="1"/>
  <c r="P273" i="2"/>
  <c r="X271" i="2"/>
  <c r="X270" i="2"/>
  <c r="BO269" i="2"/>
  <c r="BM269" i="2"/>
  <c r="Z269" i="2"/>
  <c r="Y269" i="2"/>
  <c r="BP269" i="2" s="1"/>
  <c r="BP268" i="2"/>
  <c r="BO268" i="2"/>
  <c r="BN268" i="2"/>
  <c r="BM268" i="2"/>
  <c r="Z268" i="2"/>
  <c r="Y268" i="2"/>
  <c r="BO267" i="2"/>
  <c r="BM267" i="2"/>
  <c r="Z267" i="2"/>
  <c r="Y267" i="2"/>
  <c r="Y270" i="2" s="1"/>
  <c r="X263" i="2"/>
  <c r="Y262" i="2"/>
  <c r="X262" i="2"/>
  <c r="BP261" i="2"/>
  <c r="BO261" i="2"/>
  <c r="BN261" i="2"/>
  <c r="BM261" i="2"/>
  <c r="Z261" i="2"/>
  <c r="Z262" i="2" s="1"/>
  <c r="Y261" i="2"/>
  <c r="Y263" i="2" s="1"/>
  <c r="P261" i="2"/>
  <c r="X259" i="2"/>
  <c r="X258" i="2"/>
  <c r="BO257" i="2"/>
  <c r="BM257" i="2"/>
  <c r="Z257" i="2"/>
  <c r="Z258" i="2" s="1"/>
  <c r="Y257" i="2"/>
  <c r="Y258" i="2" s="1"/>
  <c r="P257" i="2"/>
  <c r="X253" i="2"/>
  <c r="X252" i="2"/>
  <c r="BO251" i="2"/>
  <c r="BN251" i="2"/>
  <c r="BM251" i="2"/>
  <c r="Z251" i="2"/>
  <c r="Y251" i="2"/>
  <c r="BP251" i="2" s="1"/>
  <c r="P251" i="2"/>
  <c r="BO250" i="2"/>
  <c r="BM250" i="2"/>
  <c r="Z250" i="2"/>
  <c r="Z252" i="2" s="1"/>
  <c r="Y250" i="2"/>
  <c r="BN250" i="2" s="1"/>
  <c r="P250" i="2"/>
  <c r="Y246" i="2"/>
  <c r="X246" i="2"/>
  <c r="X245" i="2"/>
  <c r="BO244" i="2"/>
  <c r="BN244" i="2"/>
  <c r="BM244" i="2"/>
  <c r="Z244" i="2"/>
  <c r="Z245" i="2" s="1"/>
  <c r="Y244" i="2"/>
  <c r="Y245" i="2" s="1"/>
  <c r="P244" i="2"/>
  <c r="X240" i="2"/>
  <c r="X239" i="2"/>
  <c r="BP238" i="2"/>
  <c r="BO238" i="2"/>
  <c r="BN238" i="2"/>
  <c r="BM238" i="2"/>
  <c r="Z238" i="2"/>
  <c r="Y238" i="2"/>
  <c r="P238" i="2"/>
  <c r="BO237" i="2"/>
  <c r="BM237" i="2"/>
  <c r="Z237" i="2"/>
  <c r="Z239" i="2" s="1"/>
  <c r="Y237" i="2"/>
  <c r="BN237" i="2" s="1"/>
  <c r="P237" i="2"/>
  <c r="X234" i="2"/>
  <c r="X233" i="2"/>
  <c r="BO232" i="2"/>
  <c r="BM232" i="2"/>
  <c r="Z232" i="2"/>
  <c r="Y232" i="2"/>
  <c r="BN232" i="2" s="1"/>
  <c r="P232" i="2"/>
  <c r="BO231" i="2"/>
  <c r="BM231" i="2"/>
  <c r="Z231" i="2"/>
  <c r="Y231" i="2"/>
  <c r="BN231" i="2" s="1"/>
  <c r="P231" i="2"/>
  <c r="BO230" i="2"/>
  <c r="BM230" i="2"/>
  <c r="Z230" i="2"/>
  <c r="Y230" i="2"/>
  <c r="BN230" i="2" s="1"/>
  <c r="P230" i="2"/>
  <c r="X228" i="2"/>
  <c r="X227" i="2"/>
  <c r="BO226" i="2"/>
  <c r="BM226" i="2"/>
  <c r="Z226" i="2"/>
  <c r="Z227" i="2" s="1"/>
  <c r="Y226" i="2"/>
  <c r="BP226" i="2" s="1"/>
  <c r="P226" i="2"/>
  <c r="X223" i="2"/>
  <c r="Y222" i="2"/>
  <c r="X222" i="2"/>
  <c r="BO221" i="2"/>
  <c r="BM221" i="2"/>
  <c r="Z221" i="2"/>
  <c r="Z222" i="2" s="1"/>
  <c r="Y221" i="2"/>
  <c r="BP221" i="2" s="1"/>
  <c r="X218" i="2"/>
  <c r="X217" i="2"/>
  <c r="BO216" i="2"/>
  <c r="BM216" i="2"/>
  <c r="Z216" i="2"/>
  <c r="Y216" i="2"/>
  <c r="BP216" i="2" s="1"/>
  <c r="P216" i="2"/>
  <c r="BO215" i="2"/>
  <c r="BM215" i="2"/>
  <c r="Z215" i="2"/>
  <c r="Y215" i="2"/>
  <c r="P215" i="2"/>
  <c r="BO214" i="2"/>
  <c r="BM214" i="2"/>
  <c r="Z214" i="2"/>
  <c r="Y214" i="2"/>
  <c r="BP214" i="2" s="1"/>
  <c r="P214" i="2"/>
  <c r="BP213" i="2"/>
  <c r="BO213" i="2"/>
  <c r="BN213" i="2"/>
  <c r="BM213" i="2"/>
  <c r="Z213" i="2"/>
  <c r="Y213" i="2"/>
  <c r="P213" i="2"/>
  <c r="X210" i="2"/>
  <c r="X209" i="2"/>
  <c r="BO208" i="2"/>
  <c r="BM208" i="2"/>
  <c r="Z208" i="2"/>
  <c r="Z209" i="2" s="1"/>
  <c r="Y208" i="2"/>
  <c r="Y209" i="2" s="1"/>
  <c r="P208" i="2"/>
  <c r="X205" i="2"/>
  <c r="X204" i="2"/>
  <c r="BO203" i="2"/>
  <c r="BN203" i="2"/>
  <c r="BM203" i="2"/>
  <c r="Z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Z201" i="2"/>
  <c r="Z204" i="2" s="1"/>
  <c r="Y201" i="2"/>
  <c r="P201" i="2"/>
  <c r="X198" i="2"/>
  <c r="X197" i="2"/>
  <c r="BO196" i="2"/>
  <c r="BM196" i="2"/>
  <c r="Z196" i="2"/>
  <c r="Y196" i="2"/>
  <c r="BN196" i="2" s="1"/>
  <c r="P196" i="2"/>
  <c r="BO195" i="2"/>
  <c r="BM195" i="2"/>
  <c r="Z195" i="2"/>
  <c r="Y195" i="2"/>
  <c r="BN195" i="2" s="1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Z197" i="2" s="1"/>
  <c r="Y193" i="2"/>
  <c r="P193" i="2"/>
  <c r="X191" i="2"/>
  <c r="Y190" i="2"/>
  <c r="X190" i="2"/>
  <c r="BO189" i="2"/>
  <c r="BM189" i="2"/>
  <c r="Z189" i="2"/>
  <c r="Z190" i="2" s="1"/>
  <c r="Y189" i="2"/>
  <c r="X185" i="2"/>
  <c r="Y184" i="2"/>
  <c r="X184" i="2"/>
  <c r="BO183" i="2"/>
  <c r="BM183" i="2"/>
  <c r="Z183" i="2"/>
  <c r="Z184" i="2" s="1"/>
  <c r="Y183" i="2"/>
  <c r="BP183" i="2" s="1"/>
  <c r="X181" i="2"/>
  <c r="X180" i="2"/>
  <c r="BO179" i="2"/>
  <c r="BM179" i="2"/>
  <c r="Z179" i="2"/>
  <c r="Y179" i="2"/>
  <c r="BN179" i="2" s="1"/>
  <c r="P179" i="2"/>
  <c r="BO178" i="2"/>
  <c r="BM178" i="2"/>
  <c r="Z178" i="2"/>
  <c r="Y178" i="2"/>
  <c r="P178" i="2"/>
  <c r="BO177" i="2"/>
  <c r="BM177" i="2"/>
  <c r="Z177" i="2"/>
  <c r="Y177" i="2"/>
  <c r="P177" i="2"/>
  <c r="Y173" i="2"/>
  <c r="X173" i="2"/>
  <c r="Z172" i="2"/>
  <c r="X172" i="2"/>
  <c r="BO171" i="2"/>
  <c r="BN171" i="2"/>
  <c r="BM171" i="2"/>
  <c r="Z171" i="2"/>
  <c r="Y171" i="2"/>
  <c r="BP171" i="2" s="1"/>
  <c r="P171" i="2"/>
  <c r="X169" i="2"/>
  <c r="X168" i="2"/>
  <c r="BO167" i="2"/>
  <c r="BM167" i="2"/>
  <c r="Z167" i="2"/>
  <c r="Y167" i="2"/>
  <c r="P167" i="2"/>
  <c r="BO166" i="2"/>
  <c r="BM166" i="2"/>
  <c r="Z166" i="2"/>
  <c r="Y166" i="2"/>
  <c r="P166" i="2"/>
  <c r="BO165" i="2"/>
  <c r="BM165" i="2"/>
  <c r="Z165" i="2"/>
  <c r="Z168" i="2" s="1"/>
  <c r="Y165" i="2"/>
  <c r="Y162" i="2"/>
  <c r="X162" i="2"/>
  <c r="Z161" i="2"/>
  <c r="X161" i="2"/>
  <c r="BO160" i="2"/>
  <c r="BM160" i="2"/>
  <c r="Z160" i="2"/>
  <c r="Y160" i="2"/>
  <c r="X156" i="2"/>
  <c r="X155" i="2"/>
  <c r="BO154" i="2"/>
  <c r="BM154" i="2"/>
  <c r="Z154" i="2"/>
  <c r="Z155" i="2" s="1"/>
  <c r="Y154" i="2"/>
  <c r="P154" i="2"/>
  <c r="X151" i="2"/>
  <c r="X150" i="2"/>
  <c r="BO149" i="2"/>
  <c r="BN149" i="2"/>
  <c r="BM149" i="2"/>
  <c r="Z149" i="2"/>
  <c r="Z150" i="2" s="1"/>
  <c r="Y149" i="2"/>
  <c r="BP149" i="2" s="1"/>
  <c r="P149" i="2"/>
  <c r="X146" i="2"/>
  <c r="Y145" i="2"/>
  <c r="X145" i="2"/>
  <c r="BO144" i="2"/>
  <c r="BM144" i="2"/>
  <c r="Z144" i="2"/>
  <c r="Z145" i="2" s="1"/>
  <c r="Y144" i="2"/>
  <c r="P144" i="2"/>
  <c r="Y141" i="2"/>
  <c r="X141" i="2"/>
  <c r="Y140" i="2"/>
  <c r="X140" i="2"/>
  <c r="BP139" i="2"/>
  <c r="BO139" i="2"/>
  <c r="BN139" i="2"/>
  <c r="BM139" i="2"/>
  <c r="Z139" i="2"/>
  <c r="Z140" i="2" s="1"/>
  <c r="Y139" i="2"/>
  <c r="P139" i="2"/>
  <c r="X136" i="2"/>
  <c r="X135" i="2"/>
  <c r="BO134" i="2"/>
  <c r="BM134" i="2"/>
  <c r="Z134" i="2"/>
  <c r="Y134" i="2"/>
  <c r="BO133" i="2"/>
  <c r="BM133" i="2"/>
  <c r="Z133" i="2"/>
  <c r="Z135" i="2" s="1"/>
  <c r="Y133" i="2"/>
  <c r="X130" i="2"/>
  <c r="X129" i="2"/>
  <c r="BO128" i="2"/>
  <c r="BM128" i="2"/>
  <c r="Z128" i="2"/>
  <c r="Y128" i="2"/>
  <c r="BP128" i="2" s="1"/>
  <c r="P128" i="2"/>
  <c r="BP127" i="2"/>
  <c r="BO127" i="2"/>
  <c r="BN127" i="2"/>
  <c r="BM127" i="2"/>
  <c r="Z127" i="2"/>
  <c r="Z129" i="2" s="1"/>
  <c r="Y127" i="2"/>
  <c r="P127" i="2"/>
  <c r="X124" i="2"/>
  <c r="X123" i="2"/>
  <c r="BO122" i="2"/>
  <c r="BM122" i="2"/>
  <c r="Z122" i="2"/>
  <c r="Z123" i="2" s="1"/>
  <c r="Y122" i="2"/>
  <c r="BP122" i="2" s="1"/>
  <c r="P122" i="2"/>
  <c r="BO121" i="2"/>
  <c r="BM121" i="2"/>
  <c r="Z121" i="2"/>
  <c r="Y121" i="2"/>
  <c r="P121" i="2"/>
  <c r="X118" i="2"/>
  <c r="X117" i="2"/>
  <c r="BO116" i="2"/>
  <c r="BM116" i="2"/>
  <c r="Z116" i="2"/>
  <c r="Z117" i="2" s="1"/>
  <c r="Y116" i="2"/>
  <c r="Y117" i="2" s="1"/>
  <c r="P116" i="2"/>
  <c r="X114" i="2"/>
  <c r="X113" i="2"/>
  <c r="BO112" i="2"/>
  <c r="BM112" i="2"/>
  <c r="Z112" i="2"/>
  <c r="Y112" i="2"/>
  <c r="BO111" i="2"/>
  <c r="BM111" i="2"/>
  <c r="Z111" i="2"/>
  <c r="Y111" i="2"/>
  <c r="BP111" i="2" s="1"/>
  <c r="P111" i="2"/>
  <c r="BP110" i="2"/>
  <c r="BO110" i="2"/>
  <c r="BN110" i="2"/>
  <c r="BM110" i="2"/>
  <c r="Z110" i="2"/>
  <c r="Y110" i="2"/>
  <c r="P110" i="2"/>
  <c r="BO109" i="2"/>
  <c r="BM109" i="2"/>
  <c r="Z109" i="2"/>
  <c r="Y109" i="2"/>
  <c r="BN109" i="2" s="1"/>
  <c r="P109" i="2"/>
  <c r="BO108" i="2"/>
  <c r="BM108" i="2"/>
  <c r="Z108" i="2"/>
  <c r="Y108" i="2"/>
  <c r="BN108" i="2" s="1"/>
  <c r="P108" i="2"/>
  <c r="BO107" i="2"/>
  <c r="BM107" i="2"/>
  <c r="Z107" i="2"/>
  <c r="Y107" i="2"/>
  <c r="Y113" i="2" s="1"/>
  <c r="P107" i="2"/>
  <c r="X104" i="2"/>
  <c r="X103" i="2"/>
  <c r="BO102" i="2"/>
  <c r="BM102" i="2"/>
  <c r="Z102" i="2"/>
  <c r="Z103" i="2" s="1"/>
  <c r="Y102" i="2"/>
  <c r="Y104" i="2" s="1"/>
  <c r="P102" i="2"/>
  <c r="X99" i="2"/>
  <c r="X98" i="2"/>
  <c r="BO97" i="2"/>
  <c r="BM97" i="2"/>
  <c r="Z97" i="2"/>
  <c r="Y97" i="2"/>
  <c r="BP97" i="2" s="1"/>
  <c r="BO96" i="2"/>
  <c r="BM96" i="2"/>
  <c r="Z96" i="2"/>
  <c r="Y96" i="2"/>
  <c r="BN96" i="2" s="1"/>
  <c r="BO95" i="2"/>
  <c r="BM95" i="2"/>
  <c r="Z95" i="2"/>
  <c r="Y95" i="2"/>
  <c r="BP95" i="2" s="1"/>
  <c r="BO94" i="2"/>
  <c r="BM94" i="2"/>
  <c r="Z94" i="2"/>
  <c r="Y94" i="2"/>
  <c r="BP94" i="2" s="1"/>
  <c r="BO93" i="2"/>
  <c r="BM93" i="2"/>
  <c r="Z93" i="2"/>
  <c r="Z98" i="2" s="1"/>
  <c r="Y93" i="2"/>
  <c r="BN93" i="2" s="1"/>
  <c r="X90" i="2"/>
  <c r="X89" i="2"/>
  <c r="BO88" i="2"/>
  <c r="BM88" i="2"/>
  <c r="Z88" i="2"/>
  <c r="Y88" i="2"/>
  <c r="BN88" i="2" s="1"/>
  <c r="P88" i="2"/>
  <c r="BO87" i="2"/>
  <c r="BM87" i="2"/>
  <c r="Z87" i="2"/>
  <c r="Z89" i="2" s="1"/>
  <c r="Y87" i="2"/>
  <c r="BP87" i="2" s="1"/>
  <c r="P87" i="2"/>
  <c r="X84" i="2"/>
  <c r="X83" i="2"/>
  <c r="BO82" i="2"/>
  <c r="BM82" i="2"/>
  <c r="Z82" i="2"/>
  <c r="Y82" i="2"/>
  <c r="BP82" i="2" s="1"/>
  <c r="P82" i="2"/>
  <c r="BP81" i="2"/>
  <c r="BO81" i="2"/>
  <c r="BN81" i="2"/>
  <c r="BM81" i="2"/>
  <c r="Z81" i="2"/>
  <c r="Z83" i="2" s="1"/>
  <c r="Y81" i="2"/>
  <c r="P81" i="2"/>
  <c r="X78" i="2"/>
  <c r="X77" i="2"/>
  <c r="BO76" i="2"/>
  <c r="BM76" i="2"/>
  <c r="Z76" i="2"/>
  <c r="Y76" i="2"/>
  <c r="BN76" i="2" s="1"/>
  <c r="P76" i="2"/>
  <c r="BP75" i="2"/>
  <c r="BO75" i="2"/>
  <c r="BN75" i="2"/>
  <c r="BM75" i="2"/>
  <c r="Z75" i="2"/>
  <c r="Y75" i="2"/>
  <c r="P75" i="2"/>
  <c r="X72" i="2"/>
  <c r="X71" i="2"/>
  <c r="BO70" i="2"/>
  <c r="BM70" i="2"/>
  <c r="Z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Z68" i="2"/>
  <c r="Y68" i="2"/>
  <c r="Y71" i="2" s="1"/>
  <c r="P68" i="2"/>
  <c r="X66" i="2"/>
  <c r="X65" i="2"/>
  <c r="BO64" i="2"/>
  <c r="BM64" i="2"/>
  <c r="Z64" i="2"/>
  <c r="Z65" i="2" s="1"/>
  <c r="Y64" i="2"/>
  <c r="BN64" i="2" s="1"/>
  <c r="P64" i="2"/>
  <c r="BO63" i="2"/>
  <c r="BM63" i="2"/>
  <c r="Z63" i="2"/>
  <c r="Y63" i="2"/>
  <c r="P63" i="2"/>
  <c r="Y61" i="2"/>
  <c r="X61" i="2"/>
  <c r="X60" i="2"/>
  <c r="BO59" i="2"/>
  <c r="BM59" i="2"/>
  <c r="Z59" i="2"/>
  <c r="Z60" i="2" s="1"/>
  <c r="Y59" i="2"/>
  <c r="BN59" i="2" s="1"/>
  <c r="P59" i="2"/>
  <c r="X57" i="2"/>
  <c r="X56" i="2"/>
  <c r="BO55" i="2"/>
  <c r="BM55" i="2"/>
  <c r="Z55" i="2"/>
  <c r="Z56" i="2" s="1"/>
  <c r="Y55" i="2"/>
  <c r="Y57" i="2" s="1"/>
  <c r="P55" i="2"/>
  <c r="X53" i="2"/>
  <c r="X52" i="2"/>
  <c r="BO51" i="2"/>
  <c r="BM51" i="2"/>
  <c r="Z51" i="2"/>
  <c r="Z52" i="2" s="1"/>
  <c r="Y51" i="2"/>
  <c r="BN51" i="2" s="1"/>
  <c r="P51" i="2"/>
  <c r="X48" i="2"/>
  <c r="X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Y47" i="2" s="1"/>
  <c r="P44" i="2"/>
  <c r="BO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BP34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Y30" i="2" s="1"/>
  <c r="P28" i="2"/>
  <c r="Y24" i="2"/>
  <c r="X24" i="2"/>
  <c r="Z23" i="2"/>
  <c r="X23" i="2"/>
  <c r="BO22" i="2"/>
  <c r="BN22" i="2"/>
  <c r="BM22" i="2"/>
  <c r="Z22" i="2"/>
  <c r="Y22" i="2"/>
  <c r="BP22" i="2" s="1"/>
  <c r="P22" i="2"/>
  <c r="H10" i="2"/>
  <c r="A9" i="2"/>
  <c r="F10" i="2" s="1"/>
  <c r="D7" i="2"/>
  <c r="Q6" i="2"/>
  <c r="P2" i="2"/>
  <c r="BN63" i="2" l="1"/>
  <c r="Y65" i="2"/>
  <c r="Y66" i="2"/>
  <c r="BP112" i="2"/>
  <c r="BN112" i="2"/>
  <c r="BP121" i="2"/>
  <c r="BN121" i="2"/>
  <c r="Y123" i="2"/>
  <c r="BP133" i="2"/>
  <c r="BN133" i="2"/>
  <c r="BP134" i="2"/>
  <c r="BN134" i="2"/>
  <c r="BP166" i="2"/>
  <c r="BN166" i="2"/>
  <c r="Y181" i="2"/>
  <c r="BN177" i="2"/>
  <c r="BN28" i="2"/>
  <c r="Y31" i="2"/>
  <c r="BP35" i="2"/>
  <c r="X307" i="2"/>
  <c r="BP44" i="2"/>
  <c r="BN44" i="2"/>
  <c r="BP46" i="2"/>
  <c r="Z30" i="2"/>
  <c r="Z311" i="2" s="1"/>
  <c r="BP43" i="2"/>
  <c r="BN43" i="2"/>
  <c r="Z113" i="2"/>
  <c r="Y135" i="2"/>
  <c r="BP144" i="2"/>
  <c r="Y146" i="2"/>
  <c r="BN144" i="2"/>
  <c r="Y156" i="2"/>
  <c r="Y155" i="2"/>
  <c r="BP154" i="2"/>
  <c r="BN154" i="2"/>
  <c r="Y161" i="2"/>
  <c r="BN160" i="2"/>
  <c r="BP167" i="2"/>
  <c r="BN167" i="2"/>
  <c r="Y180" i="2"/>
  <c r="BP189" i="2"/>
  <c r="BN189" i="2"/>
  <c r="Y204" i="2"/>
  <c r="Y205" i="2"/>
  <c r="BP201" i="2"/>
  <c r="Y217" i="2"/>
  <c r="BP232" i="2"/>
  <c r="Y239" i="2"/>
  <c r="Y275" i="2"/>
  <c r="BP283" i="2"/>
  <c r="Y305" i="2"/>
  <c r="Y23" i="2"/>
  <c r="X306" i="2"/>
  <c r="X310" i="2"/>
  <c r="X308" i="2"/>
  <c r="BP41" i="2"/>
  <c r="Z47" i="2"/>
  <c r="BP59" i="2"/>
  <c r="Y60" i="2"/>
  <c r="BP64" i="2"/>
  <c r="Z71" i="2"/>
  <c r="Z77" i="2"/>
  <c r="Y150" i="2"/>
  <c r="Y169" i="2"/>
  <c r="Y172" i="2"/>
  <c r="Z180" i="2"/>
  <c r="Y185" i="2"/>
  <c r="BP195" i="2"/>
  <c r="Y218" i="2"/>
  <c r="Z217" i="2"/>
  <c r="BN214" i="2"/>
  <c r="Y223" i="2"/>
  <c r="Z233" i="2"/>
  <c r="Y240" i="2"/>
  <c r="Y253" i="2"/>
  <c r="Z270" i="2"/>
  <c r="BN267" i="2"/>
  <c r="BN273" i="2"/>
  <c r="BP273" i="2"/>
  <c r="BN278" i="2"/>
  <c r="Y279" i="2"/>
  <c r="Y280" i="2"/>
  <c r="Z299" i="2"/>
  <c r="BN285" i="2"/>
  <c r="BN286" i="2"/>
  <c r="BN303" i="2"/>
  <c r="BP303" i="2"/>
  <c r="X309" i="2"/>
  <c r="BN87" i="2"/>
  <c r="BN295" i="2"/>
  <c r="BN55" i="2"/>
  <c r="BN216" i="2"/>
  <c r="J9" i="2"/>
  <c r="BP108" i="2"/>
  <c r="BN269" i="2"/>
  <c r="Y103" i="2"/>
  <c r="Y38" i="2"/>
  <c r="BP231" i="2"/>
  <c r="BP68" i="2"/>
  <c r="Y83" i="2"/>
  <c r="BP109" i="2"/>
  <c r="Y227" i="2"/>
  <c r="BP277" i="2"/>
  <c r="BP282" i="2"/>
  <c r="BP244" i="2"/>
  <c r="Y259" i="2"/>
  <c r="BN29" i="2"/>
  <c r="BN107" i="2"/>
  <c r="Y124" i="2"/>
  <c r="Y136" i="2"/>
  <c r="Y151" i="2"/>
  <c r="BP160" i="2"/>
  <c r="BN178" i="2"/>
  <c r="BN183" i="2"/>
  <c r="Y191" i="2"/>
  <c r="BN215" i="2"/>
  <c r="BN221" i="2"/>
  <c r="BN291" i="2"/>
  <c r="BN294" i="2"/>
  <c r="BN297" i="2"/>
  <c r="BP51" i="2"/>
  <c r="BP63" i="2"/>
  <c r="Y77" i="2"/>
  <c r="BP88" i="2"/>
  <c r="Y198" i="2"/>
  <c r="Y98" i="2"/>
  <c r="Y118" i="2"/>
  <c r="BP267" i="2"/>
  <c r="Y78" i="2"/>
  <c r="Y228" i="2"/>
  <c r="BN102" i="2"/>
  <c r="F9" i="2"/>
  <c r="H9" i="2"/>
  <c r="BN36" i="2"/>
  <c r="BN165" i="2"/>
  <c r="BP179" i="2"/>
  <c r="Y234" i="2"/>
  <c r="A10" i="2"/>
  <c r="BN70" i="2"/>
  <c r="BP196" i="2"/>
  <c r="Y129" i="2"/>
  <c r="BP237" i="2"/>
  <c r="Y271" i="2"/>
  <c r="Y52" i="2"/>
  <c r="Y72" i="2"/>
  <c r="Y89" i="2"/>
  <c r="Y210" i="2"/>
  <c r="BN95" i="2"/>
  <c r="Y84" i="2"/>
  <c r="Y99" i="2"/>
  <c r="Y130" i="2"/>
  <c r="Y53" i="2"/>
  <c r="Y90" i="2"/>
  <c r="BP107" i="2"/>
  <c r="BP178" i="2"/>
  <c r="BN201" i="2"/>
  <c r="BP215" i="2"/>
  <c r="Y252" i="2"/>
  <c r="Y48" i="2"/>
  <c r="BP93" i="2"/>
  <c r="BP96" i="2"/>
  <c r="BP102" i="2"/>
  <c r="BP230" i="2"/>
  <c r="BP292" i="2"/>
  <c r="BP298" i="2"/>
  <c r="Y114" i="2"/>
  <c r="Y233" i="2"/>
  <c r="BN42" i="2"/>
  <c r="BP55" i="2"/>
  <c r="Y168" i="2"/>
  <c r="BN111" i="2"/>
  <c r="BN208" i="2"/>
  <c r="BN257" i="2"/>
  <c r="Y299" i="2"/>
  <c r="BN122" i="2"/>
  <c r="BP165" i="2"/>
  <c r="BP202" i="2"/>
  <c r="BP250" i="2"/>
  <c r="BP284" i="2"/>
  <c r="BN45" i="2"/>
  <c r="BN97" i="2"/>
  <c r="BN194" i="2"/>
  <c r="Y197" i="2"/>
  <c r="BN226" i="2"/>
  <c r="BP257" i="2"/>
  <c r="BP287" i="2"/>
  <c r="BN290" i="2"/>
  <c r="BN293" i="2"/>
  <c r="BN296" i="2"/>
  <c r="BP28" i="2"/>
  <c r="BP76" i="2"/>
  <c r="BP177" i="2"/>
  <c r="Y300" i="2"/>
  <c r="BN116" i="2"/>
  <c r="Y56" i="2"/>
  <c r="BN34" i="2"/>
  <c r="Y37" i="2"/>
  <c r="Y310" i="2" s="1"/>
  <c r="BN82" i="2"/>
  <c r="BN94" i="2"/>
  <c r="BP116" i="2"/>
  <c r="BN128" i="2"/>
  <c r="BP208" i="2"/>
  <c r="BN68" i="2"/>
  <c r="Y307" i="2" l="1"/>
  <c r="Y306" i="2"/>
  <c r="Y308" i="2"/>
  <c r="Y309" i="2" s="1"/>
  <c r="C319" i="2" l="1"/>
  <c r="B319" i="2"/>
  <c r="A319" i="2"/>
</calcChain>
</file>

<file path=xl/sharedStrings.xml><?xml version="1.0" encoding="utf-8"?>
<sst xmlns="http://schemas.openxmlformats.org/spreadsheetml/2006/main" count="1904" uniqueCount="467">
  <si>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</si>
  <si>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</si>
  <si>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</si>
  <si>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</si>
  <si>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</si>
  <si>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</si>
  <si>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</si>
  <si>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</si>
  <si>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</si>
  <si>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</si>
  <si>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</si>
  <si>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</si>
  <si>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</si>
  <si>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</si>
  <si>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</si>
  <si>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</si>
  <si>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</si>
  <si>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</si>
  <si>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</si>
  <si>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</si>
  <si>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</si>
  <si>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</si>
  <si>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</si>
  <si>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</si>
  <si>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</si>
  <si>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</si>
  <si>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</si>
  <si>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</si>
  <si>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</si>
  <si>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</si>
  <si>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</si>
  <si>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</si>
  <si>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</si>
  <si>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</si>
  <si>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</si>
  <si>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</si>
  <si>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</si>
  <si>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</si>
  <si>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</si>
  <si>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</si>
  <si>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</si>
  <si>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</si>
  <si>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</si>
  <si>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</si>
  <si>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</si>
  <si>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</si>
  <si>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</si>
  <si>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</si>
  <si>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</si>
  <si>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</si>
  <si>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</si>
  <si>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</si>
  <si>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</si>
  <si>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</si>
  <si>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</si>
  <si>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</si>
  <si>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</si>
  <si>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</si>
  <si>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</si>
  <si>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</si>
  <si>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</si>
  <si>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</si>
  <si>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</si>
  <si>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</si>
  <si>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</si>
  <si>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</si>
  <si>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</si>
  <si>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</si>
  <si>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</si>
  <si>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</si>
  <si>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</si>
  <si>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11.07.2025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</si>
  <si>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</si>
  <si>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</si>
  <si>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</si>
  <si>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</si>
  <si>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</si>
  <si>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</si>
  <si>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</si>
  <si>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</si>
  <si>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</si>
  <si>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</si>
  <si>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</si>
  <si>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</si>
  <si>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</si>
  <si>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</si>
  <si>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</si>
  <si>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</si>
  <si>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</si>
  <si>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</si>
  <si>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</si>
  <si>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</si>
  <si>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</si>
  <si>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</si>
  <si>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</si>
  <si>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</si>
  <si>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</si>
  <si>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</si>
  <si>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</si>
  <si>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</si>
  <si>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</si>
  <si>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</si>
  <si>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</si>
  <si>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</si>
  <si>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</si>
  <si>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</si>
  <si>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</si>
  <si>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</si>
  <si>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</si>
  <si>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</si>
  <si>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</si>
  <si>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</si>
  <si>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</si>
  <si>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</si>
  <si>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</si>
  <si>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</si>
  <si>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</si>
  <si>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</si>
  <si>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</si>
  <si>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</si>
  <si>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</si>
  <si>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</si>
  <si>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</si>
  <si>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</si>
  <si>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</si>
  <si>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</si>
  <si>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</si>
  <si>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</si>
  <si>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</si>
  <si>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</si>
  <si>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</si>
  <si>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</si>
  <si>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</si>
  <si>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</si>
  <si>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</si>
  <si>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</si>
  <si>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</si>
  <si>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</si>
  <si>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</si>
  <si>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</si>
  <si>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</si>
  <si>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</si>
  <si>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</si>
  <si>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</si>
  <si>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</si>
  <si>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</si>
  <si>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</si>
  <si>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</si>
  <si>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</si>
  <si>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</si>
  <si>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</si>
  <si>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</si>
  <si>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</si>
  <si>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</si>
  <si>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</si>
  <si>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</si>
  <si>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</si>
  <si>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</si>
  <si>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</si>
  <si>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</si>
  <si>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</si>
  <si>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</si>
  <si>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</si>
  <si>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</si>
  <si>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</si>
  <si>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</si>
  <si>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</si>
  <si>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</si>
  <si>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</si>
  <si>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</si>
  <si>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</si>
  <si>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</si>
  <si>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</si>
  <si>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</si>
  <si>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</si>
  <si>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</si>
  <si>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</si>
  <si>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</si>
  <si>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</si>
  <si>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</si>
  <si>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</si>
  <si>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</si>
  <si>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</si>
  <si>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</si>
  <si>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</si>
  <si>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</si>
  <si>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</si>
  <si>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</si>
  <si>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</si>
  <si>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</si>
  <si>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</si>
  <si>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</si>
  <si>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</si>
  <si>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</si>
  <si>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</si>
  <si>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</si>
  <si>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</si>
  <si>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</si>
  <si>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</si>
  <si>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</si>
  <si>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</si>
  <si>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</si>
  <si>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</si>
  <si>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</si>
  <si>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</si>
  <si>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</si>
  <si>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</si>
  <si>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</si>
  <si>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</si>
  <si>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</si>
  <si>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</si>
  <si>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</si>
  <si>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</si>
  <si>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</si>
  <si>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</si>
  <si>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</si>
  <si>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</si>
  <si>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</si>
  <si>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</si>
  <si>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</si>
  <si>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</si>
  <si>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</si>
  <si>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</si>
  <si>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</si>
  <si>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</si>
  <si>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</si>
  <si>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</si>
  <si>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</si>
  <si>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</si>
  <si>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</si>
  <si>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</si>
  <si>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</si>
  <si>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</si>
  <si>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</si>
  <si>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</si>
  <si>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</si>
  <si>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</si>
  <si>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</si>
  <si>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</si>
  <si>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</si>
  <si>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</si>
  <si>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</si>
  <si>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</si>
  <si>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</si>
  <si>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</si>
  <si>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</si>
  <si>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</si>
  <si>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</si>
  <si>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</si>
  <si>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</si>
  <si>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</si>
  <si>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</si>
  <si>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</si>
  <si>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</si>
  <si>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Слой, мин. 1</t>
  </si>
  <si>
    <t>Слой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</si>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</sst>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03" t="s">
        <v>26</v>
      </c>
      <c r="E1" s="303"/>
      <c r="F1" s="303"/>
      <c r="G1" s="14" t="s">
        <v>70</v>
      </c>
      <c r="H1" s="303" t="s">
        <v>47</v>
      </c>
      <c r="I1" s="303"/>
      <c r="J1" s="303"/>
      <c r="K1" s="303"/>
      <c r="L1" s="303"/>
      <c r="M1" s="303"/>
      <c r="N1" s="303"/>
      <c r="O1" s="303"/>
      <c r="P1" s="303"/>
      <c r="Q1" s="303"/>
      <c r="R1" s="304" t="s">
        <v>71</v>
      </c>
      <c r="S1" s="305"/>
      <c r="T1" s="30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6"/>
      <c r="R2" s="306"/>
      <c r="S2" s="306"/>
      <c r="T2" s="306"/>
      <c r="U2" s="306"/>
      <c r="V2" s="306"/>
      <c r="W2" s="30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6"/>
      <c r="Q3" s="306"/>
      <c r="R3" s="306"/>
      <c r="S3" s="306"/>
      <c r="T3" s="306"/>
      <c r="U3" s="306"/>
      <c r="V3" s="306"/>
      <c r="W3" s="30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7" t="s">
        <v>8</v>
      </c>
      <c r="B5" s="307"/>
      <c r="C5" s="307"/>
      <c r="D5" s="308"/>
      <c r="E5" s="308"/>
      <c r="F5" s="309" t="s">
        <v>14</v>
      </c>
      <c r="G5" s="309"/>
      <c r="H5" s="308"/>
      <c r="I5" s="308"/>
      <c r="J5" s="308"/>
      <c r="K5" s="308"/>
      <c r="L5" s="308"/>
      <c r="M5" s="308"/>
      <c r="N5" s="75"/>
      <c r="P5" s="27" t="s">
        <v>4</v>
      </c>
      <c r="Q5" s="310">
        <v>45856</v>
      </c>
      <c r="R5" s="311"/>
      <c r="T5" s="312" t="s">
        <v>3</v>
      </c>
      <c r="U5" s="313"/>
      <c r="V5" s="314" t="s">
        <v>453</v>
      </c>
      <c r="W5" s="315"/>
      <c r="AB5" s="59"/>
      <c r="AC5" s="59"/>
      <c r="AD5" s="59"/>
      <c r="AE5" s="59"/>
    </row>
    <row r="6" spans="1:32" s="17" customFormat="1" ht="24" customHeight="1" x14ac:dyDescent="0.2">
      <c r="A6" s="307" t="s">
        <v>1</v>
      </c>
      <c r="B6" s="307"/>
      <c r="C6" s="307"/>
      <c r="D6" s="316" t="s">
        <v>79</v>
      </c>
      <c r="E6" s="316"/>
      <c r="F6" s="316"/>
      <c r="G6" s="316"/>
      <c r="H6" s="316"/>
      <c r="I6" s="316"/>
      <c r="J6" s="316"/>
      <c r="K6" s="316"/>
      <c r="L6" s="316"/>
      <c r="M6" s="316"/>
      <c r="N6" s="76"/>
      <c r="P6" s="27" t="s">
        <v>27</v>
      </c>
      <c r="Q6" s="317" t="str">
        <f>IF(Q5=0," ",CHOOSE(WEEKDAY(Q5,2),"Понедельник","Вторник","Среда","Четверг","Пятница","Суббота","Воскресенье"))</f>
        <v>Пятница</v>
      </c>
      <c r="R6" s="317"/>
      <c r="T6" s="318" t="s">
        <v>5</v>
      </c>
      <c r="U6" s="319"/>
      <c r="V6" s="320" t="s">
        <v>73</v>
      </c>
      <c r="W6" s="32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27"/>
      <c r="M7" s="328"/>
      <c r="N7" s="77"/>
      <c r="P7" s="29"/>
      <c r="Q7" s="48"/>
      <c r="R7" s="48"/>
      <c r="T7" s="318"/>
      <c r="U7" s="319"/>
      <c r="V7" s="322"/>
      <c r="W7" s="323"/>
      <c r="AB7" s="59"/>
      <c r="AC7" s="59"/>
      <c r="AD7" s="59"/>
      <c r="AE7" s="59"/>
    </row>
    <row r="8" spans="1:32" s="17" customFormat="1" ht="25.5" customHeight="1" x14ac:dyDescent="0.2">
      <c r="A8" s="329" t="s">
        <v>58</v>
      </c>
      <c r="B8" s="329"/>
      <c r="C8" s="329"/>
      <c r="D8" s="330" t="s">
        <v>80</v>
      </c>
      <c r="E8" s="330"/>
      <c r="F8" s="330"/>
      <c r="G8" s="330"/>
      <c r="H8" s="330"/>
      <c r="I8" s="330"/>
      <c r="J8" s="330"/>
      <c r="K8" s="330"/>
      <c r="L8" s="330"/>
      <c r="M8" s="330"/>
      <c r="N8" s="78"/>
      <c r="P8" s="27" t="s">
        <v>11</v>
      </c>
      <c r="Q8" s="331">
        <v>0.375</v>
      </c>
      <c r="R8" s="331"/>
      <c r="T8" s="318"/>
      <c r="U8" s="319"/>
      <c r="V8" s="322"/>
      <c r="W8" s="323"/>
      <c r="AB8" s="59"/>
      <c r="AC8" s="59"/>
      <c r="AD8" s="59"/>
      <c r="AE8" s="59"/>
    </row>
    <row r="9" spans="1:32" s="17" customFormat="1" ht="39.950000000000003" customHeight="1" x14ac:dyDescent="0.2">
      <c r="A9" s="3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333" t="s">
        <v>46</v>
      </c>
      <c r="E9" s="334"/>
      <c r="F9" s="3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73"/>
      <c r="P9" s="31" t="s">
        <v>15</v>
      </c>
      <c r="Q9" s="336"/>
      <c r="R9" s="336"/>
      <c r="T9" s="318"/>
      <c r="U9" s="319"/>
      <c r="V9" s="324"/>
      <c r="W9" s="32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333"/>
      <c r="E10" s="334"/>
      <c r="F10" s="3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337" t="str">
        <f>IFERROR(VLOOKUP($D$10,Proxy,2,FALSE),"")</f>
        <v/>
      </c>
      <c r="I10" s="337"/>
      <c r="J10" s="337"/>
      <c r="K10" s="337"/>
      <c r="L10" s="337"/>
      <c r="M10" s="337"/>
      <c r="N10" s="74"/>
      <c r="P10" s="31" t="s">
        <v>32</v>
      </c>
      <c r="Q10" s="338"/>
      <c r="R10" s="338"/>
      <c r="U10" s="29" t="s">
        <v>12</v>
      </c>
      <c r="V10" s="339" t="s">
        <v>74</v>
      </c>
      <c r="W10" s="34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41"/>
      <c r="R11" s="341"/>
      <c r="U11" s="29" t="s">
        <v>28</v>
      </c>
      <c r="V11" s="342" t="s">
        <v>55</v>
      </c>
      <c r="W11" s="34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43" t="s">
        <v>75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79"/>
      <c r="P12" s="27" t="s">
        <v>30</v>
      </c>
      <c r="Q12" s="331"/>
      <c r="R12" s="331"/>
      <c r="S12" s="28"/>
      <c r="T12"/>
      <c r="U12" s="29" t="s">
        <v>46</v>
      </c>
      <c r="V12" s="344"/>
      <c r="W12" s="344"/>
      <c r="X12"/>
      <c r="AB12" s="59"/>
      <c r="AC12" s="59"/>
      <c r="AD12" s="59"/>
      <c r="AE12" s="59"/>
    </row>
    <row r="13" spans="1:32" s="17" customFormat="1" ht="23.25" customHeight="1" x14ac:dyDescent="0.2">
      <c r="A13" s="343" t="s">
        <v>76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43"/>
      <c r="N13" s="79"/>
      <c r="O13" s="31"/>
      <c r="P13" s="31" t="s">
        <v>31</v>
      </c>
      <c r="Q13" s="342"/>
      <c r="R13" s="34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43" t="s">
        <v>77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5" t="s">
        <v>78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80"/>
      <c r="O15"/>
      <c r="P15" s="346" t="s">
        <v>61</v>
      </c>
      <c r="Q15" s="346"/>
      <c r="R15" s="346"/>
      <c r="S15" s="346"/>
      <c r="T15" s="34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7"/>
      <c r="Q16" s="347"/>
      <c r="R16" s="347"/>
      <c r="S16" s="347"/>
      <c r="T16" s="34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0" t="s">
        <v>59</v>
      </c>
      <c r="B17" s="350" t="s">
        <v>49</v>
      </c>
      <c r="C17" s="352" t="s">
        <v>48</v>
      </c>
      <c r="D17" s="354" t="s">
        <v>50</v>
      </c>
      <c r="E17" s="355"/>
      <c r="F17" s="350" t="s">
        <v>21</v>
      </c>
      <c r="G17" s="350" t="s">
        <v>24</v>
      </c>
      <c r="H17" s="350" t="s">
        <v>22</v>
      </c>
      <c r="I17" s="350" t="s">
        <v>23</v>
      </c>
      <c r="J17" s="350" t="s">
        <v>16</v>
      </c>
      <c r="K17" s="350" t="s">
        <v>69</v>
      </c>
      <c r="L17" s="350" t="s">
        <v>67</v>
      </c>
      <c r="M17" s="350" t="s">
        <v>2</v>
      </c>
      <c r="N17" s="350" t="s">
        <v>66</v>
      </c>
      <c r="O17" s="350" t="s">
        <v>25</v>
      </c>
      <c r="P17" s="354" t="s">
        <v>17</v>
      </c>
      <c r="Q17" s="358"/>
      <c r="R17" s="358"/>
      <c r="S17" s="358"/>
      <c r="T17" s="355"/>
      <c r="U17" s="348" t="s">
        <v>56</v>
      </c>
      <c r="V17" s="349"/>
      <c r="W17" s="350" t="s">
        <v>6</v>
      </c>
      <c r="X17" s="350" t="s">
        <v>41</v>
      </c>
      <c r="Y17" s="360" t="s">
        <v>54</v>
      </c>
      <c r="Z17" s="362" t="s">
        <v>18</v>
      </c>
      <c r="AA17" s="364" t="s">
        <v>60</v>
      </c>
      <c r="AB17" s="364" t="s">
        <v>19</v>
      </c>
      <c r="AC17" s="364" t="s">
        <v>68</v>
      </c>
      <c r="AD17" s="366" t="s">
        <v>57</v>
      </c>
      <c r="AE17" s="367"/>
      <c r="AF17" s="368"/>
      <c r="AG17" s="85"/>
      <c r="BD17" s="84" t="s">
        <v>64</v>
      </c>
    </row>
    <row r="18" spans="1:68" ht="14.25" customHeight="1" x14ac:dyDescent="0.2">
      <c r="A18" s="351"/>
      <c r="B18" s="351"/>
      <c r="C18" s="353"/>
      <c r="D18" s="356"/>
      <c r="E18" s="357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6"/>
      <c r="Q18" s="359"/>
      <c r="R18" s="359"/>
      <c r="S18" s="359"/>
      <c r="T18" s="357"/>
      <c r="U18" s="86" t="s">
        <v>44</v>
      </c>
      <c r="V18" s="86" t="s">
        <v>43</v>
      </c>
      <c r="W18" s="351"/>
      <c r="X18" s="351"/>
      <c r="Y18" s="361"/>
      <c r="Z18" s="363"/>
      <c r="AA18" s="365"/>
      <c r="AB18" s="365"/>
      <c r="AC18" s="365"/>
      <c r="AD18" s="369"/>
      <c r="AE18" s="370"/>
      <c r="AF18" s="371"/>
      <c r="AG18" s="85"/>
      <c r="BD18" s="84"/>
    </row>
    <row r="19" spans="1:68" ht="27.75" customHeight="1" x14ac:dyDescent="0.2">
      <c r="A19" s="372" t="s">
        <v>81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54"/>
      <c r="AB19" s="54"/>
      <c r="AC19" s="54"/>
    </row>
    <row r="20" spans="1:68" ht="16.5" customHeight="1" x14ac:dyDescent="0.25">
      <c r="A20" s="373" t="s">
        <v>81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373"/>
      <c r="Z20" s="373"/>
      <c r="AA20" s="65"/>
      <c r="AB20" s="65"/>
      <c r="AC20" s="82"/>
    </row>
    <row r="21" spans="1:68" ht="14.25" customHeight="1" x14ac:dyDescent="0.25">
      <c r="A21" s="374" t="s">
        <v>82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7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75">
        <v>4607111035752</v>
      </c>
      <c r="E22" s="37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7"/>
      <c r="R22" s="377"/>
      <c r="S22" s="377"/>
      <c r="T22" s="37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3"/>
      <c r="P23" s="379" t="s">
        <v>40</v>
      </c>
      <c r="Q23" s="380"/>
      <c r="R23" s="380"/>
      <c r="S23" s="380"/>
      <c r="T23" s="380"/>
      <c r="U23" s="380"/>
      <c r="V23" s="38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3"/>
      <c r="P24" s="379" t="s">
        <v>40</v>
      </c>
      <c r="Q24" s="380"/>
      <c r="R24" s="380"/>
      <c r="S24" s="380"/>
      <c r="T24" s="380"/>
      <c r="U24" s="380"/>
      <c r="V24" s="38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2" t="s">
        <v>45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54"/>
      <c r="AB25" s="54"/>
      <c r="AC25" s="54"/>
    </row>
    <row r="26" spans="1:68" ht="16.5" customHeight="1" x14ac:dyDescent="0.25">
      <c r="A26" s="373" t="s">
        <v>90</v>
      </c>
      <c r="B26" s="373"/>
      <c r="C26" s="373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  <c r="V26" s="373"/>
      <c r="W26" s="373"/>
      <c r="X26" s="373"/>
      <c r="Y26" s="373"/>
      <c r="Z26" s="373"/>
      <c r="AA26" s="65"/>
      <c r="AB26" s="65"/>
      <c r="AC26" s="82"/>
    </row>
    <row r="27" spans="1:68" ht="14.25" customHeight="1" x14ac:dyDescent="0.25">
      <c r="A27" s="374" t="s">
        <v>91</v>
      </c>
      <c r="B27" s="374"/>
      <c r="C27" s="374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  <c r="V27" s="374"/>
      <c r="W27" s="374"/>
      <c r="X27" s="374"/>
      <c r="Y27" s="374"/>
      <c r="Z27" s="37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75">
        <v>4607111036537</v>
      </c>
      <c r="E28" s="37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7"/>
      <c r="R28" s="377"/>
      <c r="S28" s="377"/>
      <c r="T28" s="37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75">
        <v>4607111036605</v>
      </c>
      <c r="E29" s="37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8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7"/>
      <c r="R29" s="377"/>
      <c r="S29" s="377"/>
      <c r="T29" s="37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82"/>
      <c r="B30" s="382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3"/>
      <c r="P30" s="379" t="s">
        <v>40</v>
      </c>
      <c r="Q30" s="380"/>
      <c r="R30" s="380"/>
      <c r="S30" s="380"/>
      <c r="T30" s="380"/>
      <c r="U30" s="380"/>
      <c r="V30" s="38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82"/>
      <c r="B31" s="382"/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3"/>
      <c r="P31" s="379" t="s">
        <v>40</v>
      </c>
      <c r="Q31" s="380"/>
      <c r="R31" s="380"/>
      <c r="S31" s="380"/>
      <c r="T31" s="380"/>
      <c r="U31" s="380"/>
      <c r="V31" s="38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73" t="s">
        <v>99</v>
      </c>
      <c r="B32" s="373"/>
      <c r="C32" s="373"/>
      <c r="D32" s="373"/>
      <c r="E32" s="373"/>
      <c r="F32" s="373"/>
      <c r="G32" s="373"/>
      <c r="H32" s="373"/>
      <c r="I32" s="373"/>
      <c r="J32" s="373"/>
      <c r="K32" s="373"/>
      <c r="L32" s="373"/>
      <c r="M32" s="373"/>
      <c r="N32" s="373"/>
      <c r="O32" s="373"/>
      <c r="P32" s="373"/>
      <c r="Q32" s="373"/>
      <c r="R32" s="373"/>
      <c r="S32" s="373"/>
      <c r="T32" s="373"/>
      <c r="U32" s="373"/>
      <c r="V32" s="373"/>
      <c r="W32" s="373"/>
      <c r="X32" s="373"/>
      <c r="Y32" s="373"/>
      <c r="Z32" s="373"/>
      <c r="AA32" s="65"/>
      <c r="AB32" s="65"/>
      <c r="AC32" s="82"/>
    </row>
    <row r="33" spans="1:68" ht="14.25" customHeight="1" x14ac:dyDescent="0.25">
      <c r="A33" s="374" t="s">
        <v>82</v>
      </c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75">
        <v>4620207490075</v>
      </c>
      <c r="E34" s="37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8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7"/>
      <c r="R34" s="377"/>
      <c r="S34" s="377"/>
      <c r="T34" s="37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75">
        <v>4620207490174</v>
      </c>
      <c r="E35" s="37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7"/>
      <c r="R35" s="377"/>
      <c r="S35" s="377"/>
      <c r="T35" s="37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75">
        <v>4620207490044</v>
      </c>
      <c r="E36" s="37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8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7"/>
      <c r="R36" s="377"/>
      <c r="S36" s="377"/>
      <c r="T36" s="37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3"/>
      <c r="P37" s="379" t="s">
        <v>40</v>
      </c>
      <c r="Q37" s="380"/>
      <c r="R37" s="380"/>
      <c r="S37" s="380"/>
      <c r="T37" s="380"/>
      <c r="U37" s="380"/>
      <c r="V37" s="38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3"/>
      <c r="P38" s="379" t="s">
        <v>40</v>
      </c>
      <c r="Q38" s="380"/>
      <c r="R38" s="380"/>
      <c r="S38" s="380"/>
      <c r="T38" s="380"/>
      <c r="U38" s="380"/>
      <c r="V38" s="38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73" t="s">
        <v>109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373"/>
      <c r="Z39" s="373"/>
      <c r="AA39" s="65"/>
      <c r="AB39" s="65"/>
      <c r="AC39" s="82"/>
    </row>
    <row r="40" spans="1:68" ht="14.25" customHeight="1" x14ac:dyDescent="0.25">
      <c r="A40" s="374" t="s">
        <v>82</v>
      </c>
      <c r="B40" s="374"/>
      <c r="C40" s="374"/>
      <c r="D40" s="374"/>
      <c r="E40" s="374"/>
      <c r="F40" s="374"/>
      <c r="G40" s="374"/>
      <c r="H40" s="374"/>
      <c r="I40" s="374"/>
      <c r="J40" s="374"/>
      <c r="K40" s="374"/>
      <c r="L40" s="374"/>
      <c r="M40" s="374"/>
      <c r="N40" s="374"/>
      <c r="O40" s="374"/>
      <c r="P40" s="374"/>
      <c r="Q40" s="374"/>
      <c r="R40" s="374"/>
      <c r="S40" s="374"/>
      <c r="T40" s="374"/>
      <c r="U40" s="374"/>
      <c r="V40" s="374"/>
      <c r="W40" s="374"/>
      <c r="X40" s="374"/>
      <c r="Y40" s="374"/>
      <c r="Z40" s="374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375">
        <v>4607111038999</v>
      </c>
      <c r="E41" s="375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3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77"/>
      <c r="R41" s="377"/>
      <c r="S41" s="377"/>
      <c r="T41" s="378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6" si="0">IFERROR(IF(X41="","",X41),"")</f>
        <v>0</v>
      </c>
      <c r="Z41" s="41">
        <f t="shared" ref="Z41:Z46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6" si="2">IFERROR(X41*I41,"0")</f>
        <v>0</v>
      </c>
      <c r="BN41" s="81">
        <f t="shared" ref="BN41:BN46" si="3">IFERROR(Y41*I41,"0")</f>
        <v>0</v>
      </c>
      <c r="BO41" s="81">
        <f t="shared" ref="BO41:BO46" si="4">IFERROR(X41/J41,"0")</f>
        <v>0</v>
      </c>
      <c r="BP41" s="81">
        <f t="shared" ref="BP41:BP46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375">
        <v>4607111037183</v>
      </c>
      <c r="E42" s="375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3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77"/>
      <c r="R42" s="377"/>
      <c r="S42" s="377"/>
      <c r="T42" s="37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116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375">
        <v>4607111039385</v>
      </c>
      <c r="E43" s="37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77"/>
      <c r="R43" s="377"/>
      <c r="S43" s="377"/>
      <c r="T43" s="37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4301071031</v>
      </c>
      <c r="D44" s="375">
        <v>4607111038982</v>
      </c>
      <c r="E44" s="375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77"/>
      <c r="R44" s="377"/>
      <c r="S44" s="377"/>
      <c r="T44" s="37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4301071046</v>
      </c>
      <c r="D45" s="375">
        <v>4607111039354</v>
      </c>
      <c r="E45" s="37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77"/>
      <c r="R45" s="377"/>
      <c r="S45" s="377"/>
      <c r="T45" s="37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4301071047</v>
      </c>
      <c r="D46" s="375">
        <v>4607111039330</v>
      </c>
      <c r="E46" s="375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39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77"/>
      <c r="R46" s="377"/>
      <c r="S46" s="377"/>
      <c r="T46" s="37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x14ac:dyDescent="0.2">
      <c r="A47" s="382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3"/>
      <c r="P47" s="379" t="s">
        <v>40</v>
      </c>
      <c r="Q47" s="380"/>
      <c r="R47" s="380"/>
      <c r="S47" s="380"/>
      <c r="T47" s="380"/>
      <c r="U47" s="380"/>
      <c r="V47" s="381"/>
      <c r="W47" s="42" t="s">
        <v>39</v>
      </c>
      <c r="X47" s="43">
        <f>IFERROR(SUM(X41:X46),"0")</f>
        <v>0</v>
      </c>
      <c r="Y47" s="43">
        <f>IFERROR(SUM(Y41:Y46),"0")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382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3"/>
      <c r="P48" s="379" t="s">
        <v>40</v>
      </c>
      <c r="Q48" s="380"/>
      <c r="R48" s="380"/>
      <c r="S48" s="380"/>
      <c r="T48" s="380"/>
      <c r="U48" s="380"/>
      <c r="V48" s="381"/>
      <c r="W48" s="42" t="s">
        <v>0</v>
      </c>
      <c r="X48" s="43">
        <f>IFERROR(SUMPRODUCT(X41:X46*H41:H46),"0")</f>
        <v>0</v>
      </c>
      <c r="Y48" s="43">
        <f>IFERROR(SUMPRODUCT(Y41:Y46*H41:H46),"0")</f>
        <v>0</v>
      </c>
      <c r="Z48" s="42"/>
      <c r="AA48" s="67"/>
      <c r="AB48" s="67"/>
      <c r="AC48" s="67"/>
    </row>
    <row r="49" spans="1:68" ht="16.5" customHeight="1" x14ac:dyDescent="0.25">
      <c r="A49" s="373" t="s">
        <v>126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373"/>
      <c r="Z49" s="373"/>
      <c r="AA49" s="65"/>
      <c r="AB49" s="65"/>
      <c r="AC49" s="82"/>
    </row>
    <row r="50" spans="1:68" ht="14.25" customHeight="1" x14ac:dyDescent="0.25">
      <c r="A50" s="374" t="s">
        <v>82</v>
      </c>
      <c r="B50" s="374"/>
      <c r="C50" s="374"/>
      <c r="D50" s="374"/>
      <c r="E50" s="374"/>
      <c r="F50" s="374"/>
      <c r="G50" s="374"/>
      <c r="H50" s="374"/>
      <c r="I50" s="374"/>
      <c r="J50" s="374"/>
      <c r="K50" s="374"/>
      <c r="L50" s="374"/>
      <c r="M50" s="374"/>
      <c r="N50" s="374"/>
      <c r="O50" s="374"/>
      <c r="P50" s="374"/>
      <c r="Q50" s="374"/>
      <c r="R50" s="374"/>
      <c r="S50" s="374"/>
      <c r="T50" s="374"/>
      <c r="U50" s="374"/>
      <c r="V50" s="374"/>
      <c r="W50" s="374"/>
      <c r="X50" s="374"/>
      <c r="Y50" s="374"/>
      <c r="Z50" s="374"/>
      <c r="AA50" s="66"/>
      <c r="AB50" s="66"/>
      <c r="AC50" s="83"/>
    </row>
    <row r="51" spans="1:68" ht="16.5" customHeight="1" x14ac:dyDescent="0.25">
      <c r="A51" s="63" t="s">
        <v>127</v>
      </c>
      <c r="B51" s="63" t="s">
        <v>128</v>
      </c>
      <c r="C51" s="36">
        <v>4301071073</v>
      </c>
      <c r="D51" s="375">
        <v>4620207490822</v>
      </c>
      <c r="E51" s="375"/>
      <c r="F51" s="62">
        <v>0.43</v>
      </c>
      <c r="G51" s="37">
        <v>8</v>
      </c>
      <c r="H51" s="62">
        <v>3.44</v>
      </c>
      <c r="I51" s="62">
        <v>3.64</v>
      </c>
      <c r="J51" s="37">
        <v>144</v>
      </c>
      <c r="K51" s="37" t="s">
        <v>87</v>
      </c>
      <c r="L51" s="37" t="s">
        <v>88</v>
      </c>
      <c r="M51" s="38" t="s">
        <v>86</v>
      </c>
      <c r="N51" s="38"/>
      <c r="O51" s="37">
        <v>365</v>
      </c>
      <c r="P51" s="39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77"/>
      <c r="R51" s="377"/>
      <c r="S51" s="377"/>
      <c r="T51" s="378"/>
      <c r="U51" s="39" t="s">
        <v>46</v>
      </c>
      <c r="V51" s="39" t="s">
        <v>46</v>
      </c>
      <c r="W51" s="40" t="s">
        <v>39</v>
      </c>
      <c r="X51" s="58">
        <v>0</v>
      </c>
      <c r="Y51" s="55">
        <f>IFERROR(IF(X51="","",X51),"")</f>
        <v>0</v>
      </c>
      <c r="Z51" s="41">
        <f>IFERROR(IF(X51="","",X51*0.00866),"")</f>
        <v>0</v>
      </c>
      <c r="AA51" s="68" t="s">
        <v>46</v>
      </c>
      <c r="AB51" s="69" t="s">
        <v>46</v>
      </c>
      <c r="AC51" s="113" t="s">
        <v>129</v>
      </c>
      <c r="AG51" s="81"/>
      <c r="AJ51" s="87" t="s">
        <v>89</v>
      </c>
      <c r="AK51" s="87">
        <v>1</v>
      </c>
      <c r="BB51" s="114" t="s">
        <v>70</v>
      </c>
      <c r="BM51" s="81">
        <f>IFERROR(X51*I51,"0")</f>
        <v>0</v>
      </c>
      <c r="BN51" s="81">
        <f>IFERROR(Y51*I51,"0")</f>
        <v>0</v>
      </c>
      <c r="BO51" s="81">
        <f>IFERROR(X51/J51,"0")</f>
        <v>0</v>
      </c>
      <c r="BP51" s="81">
        <f>IFERROR(Y51/J51,"0")</f>
        <v>0</v>
      </c>
    </row>
    <row r="52" spans="1:68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3"/>
      <c r="P52" s="379" t="s">
        <v>40</v>
      </c>
      <c r="Q52" s="380"/>
      <c r="R52" s="380"/>
      <c r="S52" s="380"/>
      <c r="T52" s="380"/>
      <c r="U52" s="380"/>
      <c r="V52" s="381"/>
      <c r="W52" s="42" t="s">
        <v>39</v>
      </c>
      <c r="X52" s="43">
        <f>IFERROR(SUM(X51:X51),"0")</f>
        <v>0</v>
      </c>
      <c r="Y52" s="43">
        <f>IFERROR(SUM(Y51:Y51),"0")</f>
        <v>0</v>
      </c>
      <c r="Z52" s="43">
        <f>IFERROR(IF(Z51="",0,Z51),"0")</f>
        <v>0</v>
      </c>
      <c r="AA52" s="67"/>
      <c r="AB52" s="67"/>
      <c r="AC52" s="67"/>
    </row>
    <row r="53" spans="1:68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2"/>
      <c r="M53" s="382"/>
      <c r="N53" s="382"/>
      <c r="O53" s="383"/>
      <c r="P53" s="379" t="s">
        <v>40</v>
      </c>
      <c r="Q53" s="380"/>
      <c r="R53" s="380"/>
      <c r="S53" s="380"/>
      <c r="T53" s="380"/>
      <c r="U53" s="380"/>
      <c r="V53" s="381"/>
      <c r="W53" s="42" t="s">
        <v>0</v>
      </c>
      <c r="X53" s="43">
        <f>IFERROR(SUMPRODUCT(X51:X51*H51:H51),"0")</f>
        <v>0</v>
      </c>
      <c r="Y53" s="43">
        <f>IFERROR(SUMPRODUCT(Y51:Y51*H51:H51),"0")</f>
        <v>0</v>
      </c>
      <c r="Z53" s="42"/>
      <c r="AA53" s="67"/>
      <c r="AB53" s="67"/>
      <c r="AC53" s="67"/>
    </row>
    <row r="54" spans="1:68" ht="14.25" customHeight="1" x14ac:dyDescent="0.25">
      <c r="A54" s="374" t="s">
        <v>130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74"/>
      <c r="AA54" s="66"/>
      <c r="AB54" s="66"/>
      <c r="AC54" s="83"/>
    </row>
    <row r="55" spans="1:68" ht="16.5" customHeight="1" x14ac:dyDescent="0.25">
      <c r="A55" s="63" t="s">
        <v>131</v>
      </c>
      <c r="B55" s="63" t="s">
        <v>132</v>
      </c>
      <c r="C55" s="36">
        <v>4301100087</v>
      </c>
      <c r="D55" s="375">
        <v>4607111039743</v>
      </c>
      <c r="E55" s="375"/>
      <c r="F55" s="62">
        <v>0.18</v>
      </c>
      <c r="G55" s="37">
        <v>6</v>
      </c>
      <c r="H55" s="62">
        <v>1.08</v>
      </c>
      <c r="I55" s="62">
        <v>2.34</v>
      </c>
      <c r="J55" s="37">
        <v>182</v>
      </c>
      <c r="K55" s="37" t="s">
        <v>96</v>
      </c>
      <c r="L55" s="37" t="s">
        <v>88</v>
      </c>
      <c r="M55" s="38" t="s">
        <v>86</v>
      </c>
      <c r="N55" s="38"/>
      <c r="O55" s="37">
        <v>365</v>
      </c>
      <c r="P55" s="39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77"/>
      <c r="R55" s="377"/>
      <c r="S55" s="377"/>
      <c r="T55" s="378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15" t="s">
        <v>133</v>
      </c>
      <c r="AG55" s="81"/>
      <c r="AJ55" s="87" t="s">
        <v>89</v>
      </c>
      <c r="AK55" s="87">
        <v>1</v>
      </c>
      <c r="BB55" s="116" t="s">
        <v>95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3"/>
      <c r="P56" s="379" t="s">
        <v>40</v>
      </c>
      <c r="Q56" s="380"/>
      <c r="R56" s="380"/>
      <c r="S56" s="380"/>
      <c r="T56" s="380"/>
      <c r="U56" s="380"/>
      <c r="V56" s="381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3"/>
      <c r="P57" s="379" t="s">
        <v>40</v>
      </c>
      <c r="Q57" s="380"/>
      <c r="R57" s="380"/>
      <c r="S57" s="380"/>
      <c r="T57" s="380"/>
      <c r="U57" s="380"/>
      <c r="V57" s="381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74" t="s">
        <v>91</v>
      </c>
      <c r="B58" s="374"/>
      <c r="C58" s="374"/>
      <c r="D58" s="374"/>
      <c r="E58" s="374"/>
      <c r="F58" s="374"/>
      <c r="G58" s="374"/>
      <c r="H58" s="374"/>
      <c r="I58" s="374"/>
      <c r="J58" s="374"/>
      <c r="K58" s="374"/>
      <c r="L58" s="374"/>
      <c r="M58" s="374"/>
      <c r="N58" s="374"/>
      <c r="O58" s="374"/>
      <c r="P58" s="374"/>
      <c r="Q58" s="374"/>
      <c r="R58" s="374"/>
      <c r="S58" s="374"/>
      <c r="T58" s="374"/>
      <c r="U58" s="374"/>
      <c r="V58" s="374"/>
      <c r="W58" s="374"/>
      <c r="X58" s="374"/>
      <c r="Y58" s="374"/>
      <c r="Z58" s="374"/>
      <c r="AA58" s="66"/>
      <c r="AB58" s="66"/>
      <c r="AC58" s="83"/>
    </row>
    <row r="59" spans="1:68" ht="16.5" customHeight="1" x14ac:dyDescent="0.25">
      <c r="A59" s="63" t="s">
        <v>134</v>
      </c>
      <c r="B59" s="63" t="s">
        <v>135</v>
      </c>
      <c r="C59" s="36">
        <v>4301132194</v>
      </c>
      <c r="D59" s="375">
        <v>4607111039712</v>
      </c>
      <c r="E59" s="375"/>
      <c r="F59" s="62">
        <v>0.2</v>
      </c>
      <c r="G59" s="37">
        <v>6</v>
      </c>
      <c r="H59" s="62">
        <v>1.2</v>
      </c>
      <c r="I59" s="62">
        <v>1.56</v>
      </c>
      <c r="J59" s="37">
        <v>140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39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77"/>
      <c r="R59" s="377"/>
      <c r="S59" s="377"/>
      <c r="T59" s="378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17" t="s">
        <v>136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3"/>
      <c r="P60" s="379" t="s">
        <v>40</v>
      </c>
      <c r="Q60" s="380"/>
      <c r="R60" s="380"/>
      <c r="S60" s="380"/>
      <c r="T60" s="380"/>
      <c r="U60" s="380"/>
      <c r="V60" s="381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3"/>
      <c r="P61" s="379" t="s">
        <v>40</v>
      </c>
      <c r="Q61" s="380"/>
      <c r="R61" s="380"/>
      <c r="S61" s="380"/>
      <c r="T61" s="380"/>
      <c r="U61" s="380"/>
      <c r="V61" s="381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74" t="s">
        <v>137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74"/>
      <c r="AA62" s="66"/>
      <c r="AB62" s="66"/>
      <c r="AC62" s="83"/>
    </row>
    <row r="63" spans="1:68" ht="16.5" customHeight="1" x14ac:dyDescent="0.25">
      <c r="A63" s="63" t="s">
        <v>138</v>
      </c>
      <c r="B63" s="63" t="s">
        <v>139</v>
      </c>
      <c r="C63" s="36">
        <v>4301136018</v>
      </c>
      <c r="D63" s="375">
        <v>4607111037008</v>
      </c>
      <c r="E63" s="375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39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77"/>
      <c r="R63" s="377"/>
      <c r="S63" s="377"/>
      <c r="T63" s="378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140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141</v>
      </c>
      <c r="B64" s="63" t="s">
        <v>142</v>
      </c>
      <c r="C64" s="36">
        <v>4301136015</v>
      </c>
      <c r="D64" s="375">
        <v>4607111037398</v>
      </c>
      <c r="E64" s="375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39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77"/>
      <c r="R64" s="377"/>
      <c r="S64" s="377"/>
      <c r="T64" s="37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1" t="s">
        <v>140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3"/>
      <c r="P65" s="379" t="s">
        <v>40</v>
      </c>
      <c r="Q65" s="380"/>
      <c r="R65" s="380"/>
      <c r="S65" s="380"/>
      <c r="T65" s="380"/>
      <c r="U65" s="380"/>
      <c r="V65" s="381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82"/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3"/>
      <c r="P66" s="379" t="s">
        <v>40</v>
      </c>
      <c r="Q66" s="380"/>
      <c r="R66" s="380"/>
      <c r="S66" s="380"/>
      <c r="T66" s="380"/>
      <c r="U66" s="380"/>
      <c r="V66" s="381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374" t="s">
        <v>143</v>
      </c>
      <c r="B67" s="374"/>
      <c r="C67" s="374"/>
      <c r="D67" s="374"/>
      <c r="E67" s="374"/>
      <c r="F67" s="374"/>
      <c r="G67" s="374"/>
      <c r="H67" s="374"/>
      <c r="I67" s="374"/>
      <c r="J67" s="374"/>
      <c r="K67" s="374"/>
      <c r="L67" s="374"/>
      <c r="M67" s="374"/>
      <c r="N67" s="374"/>
      <c r="O67" s="374"/>
      <c r="P67" s="374"/>
      <c r="Q67" s="374"/>
      <c r="R67" s="374"/>
      <c r="S67" s="374"/>
      <c r="T67" s="374"/>
      <c r="U67" s="374"/>
      <c r="V67" s="374"/>
      <c r="W67" s="374"/>
      <c r="X67" s="374"/>
      <c r="Y67" s="374"/>
      <c r="Z67" s="374"/>
      <c r="AA67" s="66"/>
      <c r="AB67" s="66"/>
      <c r="AC67" s="83"/>
    </row>
    <row r="68" spans="1:68" ht="16.5" customHeight="1" x14ac:dyDescent="0.25">
      <c r="A68" s="63" t="s">
        <v>144</v>
      </c>
      <c r="B68" s="63" t="s">
        <v>145</v>
      </c>
      <c r="C68" s="36">
        <v>4301135664</v>
      </c>
      <c r="D68" s="375">
        <v>4607111039705</v>
      </c>
      <c r="E68" s="375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40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77"/>
      <c r="R68" s="377"/>
      <c r="S68" s="377"/>
      <c r="T68" s="378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140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146</v>
      </c>
      <c r="B69" s="63" t="s">
        <v>147</v>
      </c>
      <c r="C69" s="36">
        <v>4301135665</v>
      </c>
      <c r="D69" s="375">
        <v>4607111039729</v>
      </c>
      <c r="E69" s="375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0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77"/>
      <c r="R69" s="377"/>
      <c r="S69" s="377"/>
      <c r="T69" s="37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148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149</v>
      </c>
      <c r="B70" s="63" t="s">
        <v>150</v>
      </c>
      <c r="C70" s="36">
        <v>4301135702</v>
      </c>
      <c r="D70" s="375">
        <v>4620207490228</v>
      </c>
      <c r="E70" s="37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0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77"/>
      <c r="R70" s="377"/>
      <c r="S70" s="377"/>
      <c r="T70" s="378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148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82"/>
      <c r="B71" s="382"/>
      <c r="C71" s="382"/>
      <c r="D71" s="382"/>
      <c r="E71" s="382"/>
      <c r="F71" s="382"/>
      <c r="G71" s="382"/>
      <c r="H71" s="382"/>
      <c r="I71" s="382"/>
      <c r="J71" s="382"/>
      <c r="K71" s="382"/>
      <c r="L71" s="382"/>
      <c r="M71" s="382"/>
      <c r="N71" s="382"/>
      <c r="O71" s="383"/>
      <c r="P71" s="379" t="s">
        <v>40</v>
      </c>
      <c r="Q71" s="380"/>
      <c r="R71" s="380"/>
      <c r="S71" s="380"/>
      <c r="T71" s="380"/>
      <c r="U71" s="380"/>
      <c r="V71" s="381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382"/>
      <c r="B72" s="382"/>
      <c r="C72" s="382"/>
      <c r="D72" s="382"/>
      <c r="E72" s="382"/>
      <c r="F72" s="382"/>
      <c r="G72" s="382"/>
      <c r="H72" s="382"/>
      <c r="I72" s="382"/>
      <c r="J72" s="382"/>
      <c r="K72" s="382"/>
      <c r="L72" s="382"/>
      <c r="M72" s="382"/>
      <c r="N72" s="382"/>
      <c r="O72" s="383"/>
      <c r="P72" s="379" t="s">
        <v>40</v>
      </c>
      <c r="Q72" s="380"/>
      <c r="R72" s="380"/>
      <c r="S72" s="380"/>
      <c r="T72" s="380"/>
      <c r="U72" s="380"/>
      <c r="V72" s="381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373" t="s">
        <v>151</v>
      </c>
      <c r="B73" s="373"/>
      <c r="C73" s="373"/>
      <c r="D73" s="373"/>
      <c r="E73" s="373"/>
      <c r="F73" s="373"/>
      <c r="G73" s="373"/>
      <c r="H73" s="373"/>
      <c r="I73" s="373"/>
      <c r="J73" s="373"/>
      <c r="K73" s="373"/>
      <c r="L73" s="373"/>
      <c r="M73" s="373"/>
      <c r="N73" s="373"/>
      <c r="O73" s="373"/>
      <c r="P73" s="373"/>
      <c r="Q73" s="373"/>
      <c r="R73" s="373"/>
      <c r="S73" s="373"/>
      <c r="T73" s="373"/>
      <c r="U73" s="373"/>
      <c r="V73" s="373"/>
      <c r="W73" s="373"/>
      <c r="X73" s="373"/>
      <c r="Y73" s="373"/>
      <c r="Z73" s="373"/>
      <c r="AA73" s="65"/>
      <c r="AB73" s="65"/>
      <c r="AC73" s="82"/>
    </row>
    <row r="74" spans="1:68" ht="14.25" customHeight="1" x14ac:dyDescent="0.25">
      <c r="A74" s="374" t="s">
        <v>82</v>
      </c>
      <c r="B74" s="374"/>
      <c r="C74" s="374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66"/>
      <c r="AB74" s="66"/>
      <c r="AC74" s="83"/>
    </row>
    <row r="75" spans="1:68" ht="27" customHeight="1" x14ac:dyDescent="0.25">
      <c r="A75" s="63" t="s">
        <v>152</v>
      </c>
      <c r="B75" s="63" t="s">
        <v>153</v>
      </c>
      <c r="C75" s="36">
        <v>4301070977</v>
      </c>
      <c r="D75" s="375">
        <v>4607111037411</v>
      </c>
      <c r="E75" s="375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155</v>
      </c>
      <c r="L75" s="37" t="s">
        <v>88</v>
      </c>
      <c r="M75" s="38" t="s">
        <v>86</v>
      </c>
      <c r="N75" s="38"/>
      <c r="O75" s="37">
        <v>180</v>
      </c>
      <c r="P75" s="4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77"/>
      <c r="R75" s="377"/>
      <c r="S75" s="377"/>
      <c r="T75" s="378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29" t="s">
        <v>154</v>
      </c>
      <c r="AG75" s="81"/>
      <c r="AJ75" s="87" t="s">
        <v>89</v>
      </c>
      <c r="AK75" s="87">
        <v>1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156</v>
      </c>
      <c r="B76" s="63" t="s">
        <v>157</v>
      </c>
      <c r="C76" s="36">
        <v>4301070981</v>
      </c>
      <c r="D76" s="375">
        <v>4607111036728</v>
      </c>
      <c r="E76" s="375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87</v>
      </c>
      <c r="L76" s="37" t="s">
        <v>115</v>
      </c>
      <c r="M76" s="38" t="s">
        <v>86</v>
      </c>
      <c r="N76" s="38"/>
      <c r="O76" s="37">
        <v>180</v>
      </c>
      <c r="P76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77"/>
      <c r="R76" s="377"/>
      <c r="S76" s="377"/>
      <c r="T76" s="378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1" t="s">
        <v>154</v>
      </c>
      <c r="AG76" s="81"/>
      <c r="AJ76" s="87" t="s">
        <v>116</v>
      </c>
      <c r="AK76" s="87">
        <v>144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383"/>
      <c r="P77" s="379" t="s">
        <v>40</v>
      </c>
      <c r="Q77" s="380"/>
      <c r="R77" s="380"/>
      <c r="S77" s="380"/>
      <c r="T77" s="380"/>
      <c r="U77" s="380"/>
      <c r="V77" s="381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382"/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3"/>
      <c r="P78" s="379" t="s">
        <v>40</v>
      </c>
      <c r="Q78" s="380"/>
      <c r="R78" s="380"/>
      <c r="S78" s="380"/>
      <c r="T78" s="380"/>
      <c r="U78" s="380"/>
      <c r="V78" s="381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73" t="s">
        <v>158</v>
      </c>
      <c r="B79" s="373"/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65"/>
      <c r="AB79" s="65"/>
      <c r="AC79" s="82"/>
    </row>
    <row r="80" spans="1:68" ht="14.25" customHeight="1" x14ac:dyDescent="0.25">
      <c r="A80" s="374" t="s">
        <v>143</v>
      </c>
      <c r="B80" s="374"/>
      <c r="C80" s="374"/>
      <c r="D80" s="374"/>
      <c r="E80" s="374"/>
      <c r="F80" s="374"/>
      <c r="G80" s="374"/>
      <c r="H80" s="37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4"/>
      <c r="X80" s="374"/>
      <c r="Y80" s="374"/>
      <c r="Z80" s="374"/>
      <c r="AA80" s="66"/>
      <c r="AB80" s="66"/>
      <c r="AC80" s="83"/>
    </row>
    <row r="81" spans="1:68" ht="27" customHeight="1" x14ac:dyDescent="0.25">
      <c r="A81" s="63" t="s">
        <v>159</v>
      </c>
      <c r="B81" s="63" t="s">
        <v>160</v>
      </c>
      <c r="C81" s="36">
        <v>4301135574</v>
      </c>
      <c r="D81" s="375">
        <v>4607111033659</v>
      </c>
      <c r="E81" s="375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0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77"/>
      <c r="R81" s="377"/>
      <c r="S81" s="377"/>
      <c r="T81" s="378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3" t="s">
        <v>161</v>
      </c>
      <c r="AG81" s="81"/>
      <c r="AJ81" s="87" t="s">
        <v>89</v>
      </c>
      <c r="AK81" s="87">
        <v>1</v>
      </c>
      <c r="BB81" s="134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162</v>
      </c>
      <c r="B82" s="63" t="s">
        <v>163</v>
      </c>
      <c r="C82" s="36">
        <v>4301135586</v>
      </c>
      <c r="D82" s="375">
        <v>4607111033659</v>
      </c>
      <c r="E82" s="375"/>
      <c r="F82" s="62">
        <v>0.3</v>
      </c>
      <c r="G82" s="37">
        <v>6</v>
      </c>
      <c r="H82" s="62">
        <v>1.8</v>
      </c>
      <c r="I82" s="62">
        <v>2.2218</v>
      </c>
      <c r="J82" s="37">
        <v>140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0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77"/>
      <c r="R82" s="377"/>
      <c r="S82" s="377"/>
      <c r="T82" s="37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IFERROR(IF(X82="","",X82*0.00941),"")</f>
        <v>0</v>
      </c>
      <c r="AA82" s="68" t="s">
        <v>46</v>
      </c>
      <c r="AB82" s="69" t="s">
        <v>46</v>
      </c>
      <c r="AC82" s="135" t="s">
        <v>161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382"/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3"/>
      <c r="P83" s="379" t="s">
        <v>40</v>
      </c>
      <c r="Q83" s="380"/>
      <c r="R83" s="380"/>
      <c r="S83" s="380"/>
      <c r="T83" s="380"/>
      <c r="U83" s="380"/>
      <c r="V83" s="381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382"/>
      <c r="B84" s="382"/>
      <c r="C84" s="382"/>
      <c r="D84" s="382"/>
      <c r="E84" s="382"/>
      <c r="F84" s="382"/>
      <c r="G84" s="382"/>
      <c r="H84" s="382"/>
      <c r="I84" s="382"/>
      <c r="J84" s="382"/>
      <c r="K84" s="382"/>
      <c r="L84" s="382"/>
      <c r="M84" s="382"/>
      <c r="N84" s="382"/>
      <c r="O84" s="383"/>
      <c r="P84" s="379" t="s">
        <v>40</v>
      </c>
      <c r="Q84" s="380"/>
      <c r="R84" s="380"/>
      <c r="S84" s="380"/>
      <c r="T84" s="380"/>
      <c r="U84" s="380"/>
      <c r="V84" s="381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73" t="s">
        <v>164</v>
      </c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65"/>
      <c r="AB85" s="65"/>
      <c r="AC85" s="82"/>
    </row>
    <row r="86" spans="1:68" ht="14.25" customHeight="1" x14ac:dyDescent="0.25">
      <c r="A86" s="374" t="s">
        <v>165</v>
      </c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4"/>
      <c r="O86" s="374"/>
      <c r="P86" s="374"/>
      <c r="Q86" s="374"/>
      <c r="R86" s="374"/>
      <c r="S86" s="374"/>
      <c r="T86" s="374"/>
      <c r="U86" s="374"/>
      <c r="V86" s="374"/>
      <c r="W86" s="374"/>
      <c r="X86" s="374"/>
      <c r="Y86" s="374"/>
      <c r="Z86" s="374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375">
        <v>4607111034120</v>
      </c>
      <c r="E87" s="375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77"/>
      <c r="R87" s="377"/>
      <c r="S87" s="377"/>
      <c r="T87" s="378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375">
        <v>4607111034137</v>
      </c>
      <c r="E88" s="37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77"/>
      <c r="R88" s="377"/>
      <c r="S88" s="377"/>
      <c r="T88" s="378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2"/>
      <c r="N89" s="382"/>
      <c r="O89" s="383"/>
      <c r="P89" s="379" t="s">
        <v>40</v>
      </c>
      <c r="Q89" s="380"/>
      <c r="R89" s="380"/>
      <c r="S89" s="380"/>
      <c r="T89" s="380"/>
      <c r="U89" s="380"/>
      <c r="V89" s="381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383"/>
      <c r="P90" s="379" t="s">
        <v>40</v>
      </c>
      <c r="Q90" s="380"/>
      <c r="R90" s="380"/>
      <c r="S90" s="380"/>
      <c r="T90" s="380"/>
      <c r="U90" s="380"/>
      <c r="V90" s="381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73" t="s">
        <v>172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373"/>
      <c r="Y91" s="373"/>
      <c r="Z91" s="373"/>
      <c r="AA91" s="65"/>
      <c r="AB91" s="65"/>
      <c r="AC91" s="82"/>
    </row>
    <row r="92" spans="1:68" ht="14.25" customHeight="1" x14ac:dyDescent="0.25">
      <c r="A92" s="374" t="s">
        <v>143</v>
      </c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4"/>
      <c r="O92" s="374"/>
      <c r="P92" s="374"/>
      <c r="Q92" s="374"/>
      <c r="R92" s="374"/>
      <c r="S92" s="374"/>
      <c r="T92" s="374"/>
      <c r="U92" s="374"/>
      <c r="V92" s="374"/>
      <c r="W92" s="374"/>
      <c r="X92" s="374"/>
      <c r="Y92" s="374"/>
      <c r="Z92" s="374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375">
        <v>4620207491027</v>
      </c>
      <c r="E93" s="375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09" t="s">
        <v>175</v>
      </c>
      <c r="Q93" s="377"/>
      <c r="R93" s="377"/>
      <c r="S93" s="377"/>
      <c r="T93" s="378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IFERROR(IF(X93="","",X93*0.01788),"")</f>
        <v>0</v>
      </c>
      <c r="AA93" s="68" t="s">
        <v>46</v>
      </c>
      <c r="AB93" s="69" t="s">
        <v>46</v>
      </c>
      <c r="AC93" s="141" t="s">
        <v>161</v>
      </c>
      <c r="AG93" s="81"/>
      <c r="AJ93" s="87" t="s">
        <v>89</v>
      </c>
      <c r="AK93" s="87">
        <v>1</v>
      </c>
      <c r="BB93" s="142" t="s">
        <v>95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4301135793</v>
      </c>
      <c r="D94" s="375">
        <v>4620207491003</v>
      </c>
      <c r="E94" s="375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10" t="s">
        <v>178</v>
      </c>
      <c r="Q94" s="377"/>
      <c r="R94" s="377"/>
      <c r="S94" s="377"/>
      <c r="T94" s="378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43" t="s">
        <v>161</v>
      </c>
      <c r="AG94" s="81"/>
      <c r="AJ94" s="87" t="s">
        <v>89</v>
      </c>
      <c r="AK94" s="87">
        <v>1</v>
      </c>
      <c r="BB94" s="144" t="s">
        <v>95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179</v>
      </c>
      <c r="B95" s="63" t="s">
        <v>180</v>
      </c>
      <c r="C95" s="36">
        <v>4301135768</v>
      </c>
      <c r="D95" s="375">
        <v>4620207491034</v>
      </c>
      <c r="E95" s="375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11" t="s">
        <v>181</v>
      </c>
      <c r="Q95" s="377"/>
      <c r="R95" s="377"/>
      <c r="S95" s="377"/>
      <c r="T95" s="378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89</v>
      </c>
      <c r="AK95" s="87">
        <v>1</v>
      </c>
      <c r="BB95" s="146" t="s">
        <v>95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183</v>
      </c>
      <c r="B96" s="63" t="s">
        <v>184</v>
      </c>
      <c r="C96" s="36">
        <v>4301135760</v>
      </c>
      <c r="D96" s="375">
        <v>4620207491010</v>
      </c>
      <c r="E96" s="37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12" t="s">
        <v>185</v>
      </c>
      <c r="Q96" s="377"/>
      <c r="R96" s="377"/>
      <c r="S96" s="377"/>
      <c r="T96" s="378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161</v>
      </c>
      <c r="AG96" s="81"/>
      <c r="AJ96" s="87" t="s">
        <v>89</v>
      </c>
      <c r="AK96" s="87">
        <v>1</v>
      </c>
      <c r="BB96" s="148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186</v>
      </c>
      <c r="B97" s="63" t="s">
        <v>187</v>
      </c>
      <c r="C97" s="36">
        <v>4301135571</v>
      </c>
      <c r="D97" s="375">
        <v>4607111035028</v>
      </c>
      <c r="E97" s="375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13" t="s">
        <v>188</v>
      </c>
      <c r="Q97" s="377"/>
      <c r="R97" s="377"/>
      <c r="S97" s="377"/>
      <c r="T97" s="378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49" t="s">
        <v>161</v>
      </c>
      <c r="AG97" s="81"/>
      <c r="AJ97" s="87" t="s">
        <v>89</v>
      </c>
      <c r="AK97" s="87">
        <v>1</v>
      </c>
      <c r="BB97" s="150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x14ac:dyDescent="0.2">
      <c r="A98" s="382"/>
      <c r="B98" s="382"/>
      <c r="C98" s="382"/>
      <c r="D98" s="382"/>
      <c r="E98" s="382"/>
      <c r="F98" s="382"/>
      <c r="G98" s="382"/>
      <c r="H98" s="382"/>
      <c r="I98" s="382"/>
      <c r="J98" s="382"/>
      <c r="K98" s="382"/>
      <c r="L98" s="382"/>
      <c r="M98" s="382"/>
      <c r="N98" s="382"/>
      <c r="O98" s="383"/>
      <c r="P98" s="379" t="s">
        <v>40</v>
      </c>
      <c r="Q98" s="380"/>
      <c r="R98" s="380"/>
      <c r="S98" s="380"/>
      <c r="T98" s="380"/>
      <c r="U98" s="380"/>
      <c r="V98" s="381"/>
      <c r="W98" s="42" t="s">
        <v>39</v>
      </c>
      <c r="X98" s="43">
        <f>IFERROR(SUM(X93:X97),"0")</f>
        <v>0</v>
      </c>
      <c r="Y98" s="43">
        <f>IFERROR(SUM(Y93:Y97),"0")</f>
        <v>0</v>
      </c>
      <c r="Z98" s="43">
        <f>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382"/>
      <c r="B99" s="382"/>
      <c r="C99" s="382"/>
      <c r="D99" s="382"/>
      <c r="E99" s="382"/>
      <c r="F99" s="382"/>
      <c r="G99" s="382"/>
      <c r="H99" s="382"/>
      <c r="I99" s="382"/>
      <c r="J99" s="382"/>
      <c r="K99" s="382"/>
      <c r="L99" s="382"/>
      <c r="M99" s="382"/>
      <c r="N99" s="382"/>
      <c r="O99" s="383"/>
      <c r="P99" s="379" t="s">
        <v>40</v>
      </c>
      <c r="Q99" s="380"/>
      <c r="R99" s="380"/>
      <c r="S99" s="380"/>
      <c r="T99" s="380"/>
      <c r="U99" s="380"/>
      <c r="V99" s="381"/>
      <c r="W99" s="42" t="s">
        <v>0</v>
      </c>
      <c r="X99" s="43">
        <f>IFERROR(SUMPRODUCT(X93:X97*H93:H97),"0")</f>
        <v>0</v>
      </c>
      <c r="Y99" s="43">
        <f>IFERROR(SUMPRODUCT(Y93:Y97*H93:H97),"0")</f>
        <v>0</v>
      </c>
      <c r="Z99" s="42"/>
      <c r="AA99" s="67"/>
      <c r="AB99" s="67"/>
      <c r="AC99" s="67"/>
    </row>
    <row r="100" spans="1:68" ht="16.5" customHeight="1" x14ac:dyDescent="0.25">
      <c r="A100" s="373" t="s">
        <v>189</v>
      </c>
      <c r="B100" s="373"/>
      <c r="C100" s="373"/>
      <c r="D100" s="373"/>
      <c r="E100" s="373"/>
      <c r="F100" s="373"/>
      <c r="G100" s="373"/>
      <c r="H100" s="373"/>
      <c r="I100" s="373"/>
      <c r="J100" s="373"/>
      <c r="K100" s="373"/>
      <c r="L100" s="373"/>
      <c r="M100" s="373"/>
      <c r="N100" s="373"/>
      <c r="O100" s="373"/>
      <c r="P100" s="373"/>
      <c r="Q100" s="373"/>
      <c r="R100" s="373"/>
      <c r="S100" s="373"/>
      <c r="T100" s="373"/>
      <c r="U100" s="373"/>
      <c r="V100" s="373"/>
      <c r="W100" s="373"/>
      <c r="X100" s="373"/>
      <c r="Y100" s="373"/>
      <c r="Z100" s="373"/>
      <c r="AA100" s="65"/>
      <c r="AB100" s="65"/>
      <c r="AC100" s="82"/>
    </row>
    <row r="101" spans="1:68" ht="14.25" customHeight="1" x14ac:dyDescent="0.25">
      <c r="A101" s="374" t="s">
        <v>137</v>
      </c>
      <c r="B101" s="374"/>
      <c r="C101" s="374"/>
      <c r="D101" s="374"/>
      <c r="E101" s="374"/>
      <c r="F101" s="374"/>
      <c r="G101" s="374"/>
      <c r="H101" s="374"/>
      <c r="I101" s="374"/>
      <c r="J101" s="374"/>
      <c r="K101" s="374"/>
      <c r="L101" s="374"/>
      <c r="M101" s="374"/>
      <c r="N101" s="374"/>
      <c r="O101" s="374"/>
      <c r="P101" s="374"/>
      <c r="Q101" s="374"/>
      <c r="R101" s="374"/>
      <c r="S101" s="374"/>
      <c r="T101" s="374"/>
      <c r="U101" s="374"/>
      <c r="V101" s="374"/>
      <c r="W101" s="374"/>
      <c r="X101" s="374"/>
      <c r="Y101" s="374"/>
      <c r="Z101" s="374"/>
      <c r="AA101" s="66"/>
      <c r="AB101" s="66"/>
      <c r="AC101" s="83"/>
    </row>
    <row r="102" spans="1:68" ht="27" customHeight="1" x14ac:dyDescent="0.25">
      <c r="A102" s="63" t="s">
        <v>190</v>
      </c>
      <c r="B102" s="63" t="s">
        <v>191</v>
      </c>
      <c r="C102" s="36">
        <v>4301136070</v>
      </c>
      <c r="D102" s="375">
        <v>4607025784012</v>
      </c>
      <c r="E102" s="375"/>
      <c r="F102" s="62">
        <v>0.09</v>
      </c>
      <c r="G102" s="37">
        <v>24</v>
      </c>
      <c r="H102" s="62">
        <v>2.16</v>
      </c>
      <c r="I102" s="62">
        <v>2.4912000000000001</v>
      </c>
      <c r="J102" s="37">
        <v>126</v>
      </c>
      <c r="K102" s="37" t="s">
        <v>96</v>
      </c>
      <c r="L102" s="37" t="s">
        <v>88</v>
      </c>
      <c r="M102" s="38" t="s">
        <v>86</v>
      </c>
      <c r="N102" s="38"/>
      <c r="O102" s="37">
        <v>180</v>
      </c>
      <c r="P102" s="4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77"/>
      <c r="R102" s="377"/>
      <c r="S102" s="377"/>
      <c r="T102" s="378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IFERROR(IF(X102="","",X102*0.00936),"")</f>
        <v>0</v>
      </c>
      <c r="AA102" s="68" t="s">
        <v>46</v>
      </c>
      <c r="AB102" s="69" t="s">
        <v>46</v>
      </c>
      <c r="AC102" s="151" t="s">
        <v>192</v>
      </c>
      <c r="AG102" s="81"/>
      <c r="AJ102" s="87" t="s">
        <v>89</v>
      </c>
      <c r="AK102" s="87">
        <v>1</v>
      </c>
      <c r="BB102" s="152" t="s">
        <v>95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82"/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3"/>
      <c r="P103" s="379" t="s">
        <v>40</v>
      </c>
      <c r="Q103" s="380"/>
      <c r="R103" s="380"/>
      <c r="S103" s="380"/>
      <c r="T103" s="380"/>
      <c r="U103" s="380"/>
      <c r="V103" s="381"/>
      <c r="W103" s="42" t="s">
        <v>39</v>
      </c>
      <c r="X103" s="43">
        <f>IFERROR(SUM(X102:X102),"0")</f>
        <v>0</v>
      </c>
      <c r="Y103" s="43">
        <f>IFERROR(SUM(Y102:Y102),"0")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382"/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3"/>
      <c r="P104" s="379" t="s">
        <v>40</v>
      </c>
      <c r="Q104" s="380"/>
      <c r="R104" s="380"/>
      <c r="S104" s="380"/>
      <c r="T104" s="380"/>
      <c r="U104" s="380"/>
      <c r="V104" s="381"/>
      <c r="W104" s="42" t="s">
        <v>0</v>
      </c>
      <c r="X104" s="43">
        <f>IFERROR(SUMPRODUCT(X102:X102*H102:H102),"0")</f>
        <v>0</v>
      </c>
      <c r="Y104" s="43">
        <f>IFERROR(SUMPRODUCT(Y102:Y102*H102:H102),"0")</f>
        <v>0</v>
      </c>
      <c r="Z104" s="42"/>
      <c r="AA104" s="67"/>
      <c r="AB104" s="67"/>
      <c r="AC104" s="67"/>
    </row>
    <row r="105" spans="1:68" ht="16.5" customHeight="1" x14ac:dyDescent="0.25">
      <c r="A105" s="373" t="s">
        <v>193</v>
      </c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373"/>
      <c r="Z105" s="373"/>
      <c r="AA105" s="65"/>
      <c r="AB105" s="65"/>
      <c r="AC105" s="82"/>
    </row>
    <row r="106" spans="1:68" ht="14.25" customHeight="1" x14ac:dyDescent="0.25">
      <c r="A106" s="374" t="s">
        <v>82</v>
      </c>
      <c r="B106" s="374"/>
      <c r="C106" s="374"/>
      <c r="D106" s="374"/>
      <c r="E106" s="374"/>
      <c r="F106" s="374"/>
      <c r="G106" s="374"/>
      <c r="H106" s="374"/>
      <c r="I106" s="374"/>
      <c r="J106" s="374"/>
      <c r="K106" s="374"/>
      <c r="L106" s="374"/>
      <c r="M106" s="374"/>
      <c r="N106" s="374"/>
      <c r="O106" s="374"/>
      <c r="P106" s="374"/>
      <c r="Q106" s="374"/>
      <c r="R106" s="374"/>
      <c r="S106" s="374"/>
      <c r="T106" s="374"/>
      <c r="U106" s="374"/>
      <c r="V106" s="374"/>
      <c r="W106" s="374"/>
      <c r="X106" s="374"/>
      <c r="Y106" s="374"/>
      <c r="Z106" s="374"/>
      <c r="AA106" s="66"/>
      <c r="AB106" s="66"/>
      <c r="AC106" s="83"/>
    </row>
    <row r="107" spans="1:68" ht="27" customHeight="1" x14ac:dyDescent="0.25">
      <c r="A107" s="63" t="s">
        <v>194</v>
      </c>
      <c r="B107" s="63" t="s">
        <v>195</v>
      </c>
      <c r="C107" s="36">
        <v>4301071074</v>
      </c>
      <c r="D107" s="375">
        <v>4620207491157</v>
      </c>
      <c r="E107" s="375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1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77"/>
      <c r="R107" s="377"/>
      <c r="S107" s="377"/>
      <c r="T107" s="378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ref="Y107:Y112" si="6">IFERROR(IF(X107="","",X107),"")</f>
        <v>0</v>
      </c>
      <c r="Z107" s="41">
        <f t="shared" ref="Z107:Z112" si="7">IFERROR(IF(X107="","",X107*0.0155),"")</f>
        <v>0</v>
      </c>
      <c r="AA107" s="68" t="s">
        <v>46</v>
      </c>
      <c r="AB107" s="69" t="s">
        <v>46</v>
      </c>
      <c r="AC107" s="153" t="s">
        <v>196</v>
      </c>
      <c r="AG107" s="81"/>
      <c r="AJ107" s="87" t="s">
        <v>89</v>
      </c>
      <c r="AK107" s="87">
        <v>1</v>
      </c>
      <c r="BB107" s="154" t="s">
        <v>70</v>
      </c>
      <c r="BM107" s="81">
        <f t="shared" ref="BM107:BM112" si="8">IFERROR(X107*I107,"0")</f>
        <v>0</v>
      </c>
      <c r="BN107" s="81">
        <f t="shared" ref="BN107:BN112" si="9">IFERROR(Y107*I107,"0")</f>
        <v>0</v>
      </c>
      <c r="BO107" s="81">
        <f t="shared" ref="BO107:BO112" si="10">IFERROR(X107/J107,"0")</f>
        <v>0</v>
      </c>
      <c r="BP107" s="81">
        <f t="shared" ref="BP107:BP112" si="11">IFERROR(Y107/J107,"0")</f>
        <v>0</v>
      </c>
    </row>
    <row r="108" spans="1:68" ht="27" customHeight="1" x14ac:dyDescent="0.25">
      <c r="A108" s="63" t="s">
        <v>197</v>
      </c>
      <c r="B108" s="63" t="s">
        <v>198</v>
      </c>
      <c r="C108" s="36">
        <v>4301071051</v>
      </c>
      <c r="D108" s="375">
        <v>4607111039262</v>
      </c>
      <c r="E108" s="375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1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77"/>
      <c r="R108" s="377"/>
      <c r="S108" s="377"/>
      <c r="T108" s="378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154</v>
      </c>
      <c r="AG108" s="81"/>
      <c r="AJ108" s="87" t="s">
        <v>89</v>
      </c>
      <c r="AK108" s="87">
        <v>1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199</v>
      </c>
      <c r="B109" s="63" t="s">
        <v>200</v>
      </c>
      <c r="C109" s="36">
        <v>4301071038</v>
      </c>
      <c r="D109" s="375">
        <v>4607111039248</v>
      </c>
      <c r="E109" s="375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1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77"/>
      <c r="R109" s="377"/>
      <c r="S109" s="377"/>
      <c r="T109" s="378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154</v>
      </c>
      <c r="AG109" s="81"/>
      <c r="AJ109" s="87" t="s">
        <v>89</v>
      </c>
      <c r="AK109" s="87">
        <v>1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201</v>
      </c>
      <c r="B110" s="63" t="s">
        <v>202</v>
      </c>
      <c r="C110" s="36">
        <v>4301071049</v>
      </c>
      <c r="D110" s="375">
        <v>4607111039293</v>
      </c>
      <c r="E110" s="375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1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77"/>
      <c r="R110" s="377"/>
      <c r="S110" s="377"/>
      <c r="T110" s="378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154</v>
      </c>
      <c r="AG110" s="81"/>
      <c r="AJ110" s="87" t="s">
        <v>89</v>
      </c>
      <c r="AK110" s="87">
        <v>1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203</v>
      </c>
      <c r="B111" s="63" t="s">
        <v>204</v>
      </c>
      <c r="C111" s="36">
        <v>4301071039</v>
      </c>
      <c r="D111" s="375">
        <v>4607111039279</v>
      </c>
      <c r="E111" s="375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1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77"/>
      <c r="R111" s="377"/>
      <c r="S111" s="377"/>
      <c r="T111" s="378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154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ht="27" customHeight="1" x14ac:dyDescent="0.25">
      <c r="A112" s="63" t="s">
        <v>205</v>
      </c>
      <c r="B112" s="63" t="s">
        <v>206</v>
      </c>
      <c r="C112" s="36">
        <v>4301071075</v>
      </c>
      <c r="D112" s="375">
        <v>4620207491102</v>
      </c>
      <c r="E112" s="375"/>
      <c r="F112" s="62">
        <v>0.7</v>
      </c>
      <c r="G112" s="37">
        <v>10</v>
      </c>
      <c r="H112" s="62">
        <v>7</v>
      </c>
      <c r="I112" s="62">
        <v>7.23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20" t="s">
        <v>207</v>
      </c>
      <c r="Q112" s="377"/>
      <c r="R112" s="377"/>
      <c r="S112" s="377"/>
      <c r="T112" s="37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6"/>
        <v>0</v>
      </c>
      <c r="Z112" s="41">
        <f t="shared" si="7"/>
        <v>0</v>
      </c>
      <c r="AA112" s="68" t="s">
        <v>46</v>
      </c>
      <c r="AB112" s="69" t="s">
        <v>46</v>
      </c>
      <c r="AC112" s="163" t="s">
        <v>208</v>
      </c>
      <c r="AG112" s="81"/>
      <c r="AJ112" s="87" t="s">
        <v>89</v>
      </c>
      <c r="AK112" s="87">
        <v>1</v>
      </c>
      <c r="BB112" s="164" t="s">
        <v>70</v>
      </c>
      <c r="BM112" s="81">
        <f t="shared" si="8"/>
        <v>0</v>
      </c>
      <c r="BN112" s="81">
        <f t="shared" si="9"/>
        <v>0</v>
      </c>
      <c r="BO112" s="81">
        <f t="shared" si="10"/>
        <v>0</v>
      </c>
      <c r="BP112" s="81">
        <f t="shared" si="11"/>
        <v>0</v>
      </c>
    </row>
    <row r="113" spans="1:68" x14ac:dyDescent="0.2">
      <c r="A113" s="382"/>
      <c r="B113" s="382"/>
      <c r="C113" s="382"/>
      <c r="D113" s="382"/>
      <c r="E113" s="382"/>
      <c r="F113" s="382"/>
      <c r="G113" s="382"/>
      <c r="H113" s="382"/>
      <c r="I113" s="382"/>
      <c r="J113" s="382"/>
      <c r="K113" s="382"/>
      <c r="L113" s="382"/>
      <c r="M113" s="382"/>
      <c r="N113" s="382"/>
      <c r="O113" s="383"/>
      <c r="P113" s="379" t="s">
        <v>40</v>
      </c>
      <c r="Q113" s="380"/>
      <c r="R113" s="380"/>
      <c r="S113" s="380"/>
      <c r="T113" s="380"/>
      <c r="U113" s="380"/>
      <c r="V113" s="381"/>
      <c r="W113" s="42" t="s">
        <v>39</v>
      </c>
      <c r="X113" s="43">
        <f>IFERROR(SUM(X107:X112),"0")</f>
        <v>0</v>
      </c>
      <c r="Y113" s="43">
        <f>IFERROR(SUM(Y107:Y112),"0")</f>
        <v>0</v>
      </c>
      <c r="Z113" s="43">
        <f>IFERROR(IF(Z107="",0,Z107),"0")+IFERROR(IF(Z108="",0,Z108),"0")+IFERROR(IF(Z109="",0,Z109),"0")+IFERROR(IF(Z110="",0,Z110),"0")+IFERROR(IF(Z111="",0,Z111),"0")+IFERROR(IF(Z112="",0,Z112),"0")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382"/>
      <c r="B114" s="382"/>
      <c r="C114" s="382"/>
      <c r="D114" s="382"/>
      <c r="E114" s="382"/>
      <c r="F114" s="382"/>
      <c r="G114" s="382"/>
      <c r="H114" s="382"/>
      <c r="I114" s="382"/>
      <c r="J114" s="382"/>
      <c r="K114" s="382"/>
      <c r="L114" s="382"/>
      <c r="M114" s="382"/>
      <c r="N114" s="382"/>
      <c r="O114" s="383"/>
      <c r="P114" s="379" t="s">
        <v>40</v>
      </c>
      <c r="Q114" s="380"/>
      <c r="R114" s="380"/>
      <c r="S114" s="380"/>
      <c r="T114" s="380"/>
      <c r="U114" s="380"/>
      <c r="V114" s="381"/>
      <c r="W114" s="42" t="s">
        <v>0</v>
      </c>
      <c r="X114" s="43">
        <f>IFERROR(SUMPRODUCT(X107:X112*H107:H112),"0")</f>
        <v>0</v>
      </c>
      <c r="Y114" s="43">
        <f>IFERROR(SUMPRODUCT(Y107:Y112*H107:H112),"0")</f>
        <v>0</v>
      </c>
      <c r="Z114" s="42"/>
      <c r="AA114" s="67"/>
      <c r="AB114" s="67"/>
      <c r="AC114" s="67"/>
    </row>
    <row r="115" spans="1:68" ht="14.25" customHeight="1" x14ac:dyDescent="0.25">
      <c r="A115" s="374" t="s">
        <v>143</v>
      </c>
      <c r="B115" s="374"/>
      <c r="C115" s="374"/>
      <c r="D115" s="374"/>
      <c r="E115" s="374"/>
      <c r="F115" s="374"/>
      <c r="G115" s="374"/>
      <c r="H115" s="374"/>
      <c r="I115" s="374"/>
      <c r="J115" s="374"/>
      <c r="K115" s="374"/>
      <c r="L115" s="374"/>
      <c r="M115" s="374"/>
      <c r="N115" s="374"/>
      <c r="O115" s="374"/>
      <c r="P115" s="374"/>
      <c r="Q115" s="374"/>
      <c r="R115" s="374"/>
      <c r="S115" s="374"/>
      <c r="T115" s="374"/>
      <c r="U115" s="374"/>
      <c r="V115" s="374"/>
      <c r="W115" s="374"/>
      <c r="X115" s="374"/>
      <c r="Y115" s="374"/>
      <c r="Z115" s="374"/>
      <c r="AA115" s="66"/>
      <c r="AB115" s="66"/>
      <c r="AC115" s="83"/>
    </row>
    <row r="116" spans="1:68" ht="27" customHeight="1" x14ac:dyDescent="0.25">
      <c r="A116" s="63" t="s">
        <v>209</v>
      </c>
      <c r="B116" s="63" t="s">
        <v>210</v>
      </c>
      <c r="C116" s="36">
        <v>4301135670</v>
      </c>
      <c r="D116" s="375">
        <v>4620207490983</v>
      </c>
      <c r="E116" s="375"/>
      <c r="F116" s="62">
        <v>0.22</v>
      </c>
      <c r="G116" s="37">
        <v>12</v>
      </c>
      <c r="H116" s="62">
        <v>2.64</v>
      </c>
      <c r="I116" s="62">
        <v>3.3435999999999999</v>
      </c>
      <c r="J116" s="37">
        <v>70</v>
      </c>
      <c r="K116" s="37" t="s">
        <v>96</v>
      </c>
      <c r="L116" s="37" t="s">
        <v>88</v>
      </c>
      <c r="M116" s="38" t="s">
        <v>86</v>
      </c>
      <c r="N116" s="38"/>
      <c r="O116" s="37">
        <v>180</v>
      </c>
      <c r="P116" s="42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77"/>
      <c r="R116" s="377"/>
      <c r="S116" s="377"/>
      <c r="T116" s="378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65" t="s">
        <v>211</v>
      </c>
      <c r="AG116" s="81"/>
      <c r="AJ116" s="87" t="s">
        <v>89</v>
      </c>
      <c r="AK116" s="87">
        <v>1</v>
      </c>
      <c r="BB116" s="166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82"/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2"/>
      <c r="N117" s="382"/>
      <c r="O117" s="383"/>
      <c r="P117" s="379" t="s">
        <v>40</v>
      </c>
      <c r="Q117" s="380"/>
      <c r="R117" s="380"/>
      <c r="S117" s="380"/>
      <c r="T117" s="380"/>
      <c r="U117" s="380"/>
      <c r="V117" s="381"/>
      <c r="W117" s="42" t="s">
        <v>39</v>
      </c>
      <c r="X117" s="43">
        <f>IFERROR(SUM(X116:X116),"0")</f>
        <v>0</v>
      </c>
      <c r="Y117" s="43">
        <f>IFERROR(SUM(Y116:Y116),"0")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383"/>
      <c r="P118" s="379" t="s">
        <v>40</v>
      </c>
      <c r="Q118" s="380"/>
      <c r="R118" s="380"/>
      <c r="S118" s="380"/>
      <c r="T118" s="380"/>
      <c r="U118" s="380"/>
      <c r="V118" s="381"/>
      <c r="W118" s="42" t="s">
        <v>0</v>
      </c>
      <c r="X118" s="43">
        <f>IFERROR(SUMPRODUCT(X116:X116*H116:H116),"0")</f>
        <v>0</v>
      </c>
      <c r="Y118" s="43">
        <f>IFERROR(SUMPRODUCT(Y116:Y116*H116:H116),"0")</f>
        <v>0</v>
      </c>
      <c r="Z118" s="42"/>
      <c r="AA118" s="67"/>
      <c r="AB118" s="67"/>
      <c r="AC118" s="67"/>
    </row>
    <row r="119" spans="1:68" ht="16.5" customHeight="1" x14ac:dyDescent="0.25">
      <c r="A119" s="373" t="s">
        <v>212</v>
      </c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3"/>
      <c r="N119" s="373"/>
      <c r="O119" s="373"/>
      <c r="P119" s="373"/>
      <c r="Q119" s="373"/>
      <c r="R119" s="373"/>
      <c r="S119" s="373"/>
      <c r="T119" s="373"/>
      <c r="U119" s="373"/>
      <c r="V119" s="373"/>
      <c r="W119" s="373"/>
      <c r="X119" s="373"/>
      <c r="Y119" s="373"/>
      <c r="Z119" s="373"/>
      <c r="AA119" s="65"/>
      <c r="AB119" s="65"/>
      <c r="AC119" s="82"/>
    </row>
    <row r="120" spans="1:68" ht="14.25" customHeight="1" x14ac:dyDescent="0.25">
      <c r="A120" s="374" t="s">
        <v>143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74"/>
      <c r="AA120" s="66"/>
      <c r="AB120" s="66"/>
      <c r="AC120" s="83"/>
    </row>
    <row r="121" spans="1:68" ht="27" customHeight="1" x14ac:dyDescent="0.25">
      <c r="A121" s="63" t="s">
        <v>213</v>
      </c>
      <c r="B121" s="63" t="s">
        <v>214</v>
      </c>
      <c r="C121" s="36">
        <v>4301135555</v>
      </c>
      <c r="D121" s="375">
        <v>4607111034014</v>
      </c>
      <c r="E121" s="375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96</v>
      </c>
      <c r="L121" s="37" t="s">
        <v>88</v>
      </c>
      <c r="M121" s="38" t="s">
        <v>86</v>
      </c>
      <c r="N121" s="38"/>
      <c r="O121" s="37">
        <v>180</v>
      </c>
      <c r="P121" s="42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377"/>
      <c r="R121" s="377"/>
      <c r="S121" s="377"/>
      <c r="T121" s="37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67" t="s">
        <v>215</v>
      </c>
      <c r="AG121" s="81"/>
      <c r="AJ121" s="87" t="s">
        <v>89</v>
      </c>
      <c r="AK121" s="87">
        <v>1</v>
      </c>
      <c r="BB121" s="168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216</v>
      </c>
      <c r="B122" s="63" t="s">
        <v>217</v>
      </c>
      <c r="C122" s="36">
        <v>4301135532</v>
      </c>
      <c r="D122" s="375">
        <v>4607111033994</v>
      </c>
      <c r="E122" s="375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2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377"/>
      <c r="R122" s="377"/>
      <c r="S122" s="377"/>
      <c r="T122" s="37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161</v>
      </c>
      <c r="AG122" s="81"/>
      <c r="AJ122" s="87" t="s">
        <v>89</v>
      </c>
      <c r="AK122" s="87">
        <v>1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82"/>
      <c r="B123" s="382"/>
      <c r="C123" s="382"/>
      <c r="D123" s="382"/>
      <c r="E123" s="382"/>
      <c r="F123" s="382"/>
      <c r="G123" s="382"/>
      <c r="H123" s="382"/>
      <c r="I123" s="382"/>
      <c r="J123" s="382"/>
      <c r="K123" s="382"/>
      <c r="L123" s="382"/>
      <c r="M123" s="382"/>
      <c r="N123" s="382"/>
      <c r="O123" s="383"/>
      <c r="P123" s="379" t="s">
        <v>40</v>
      </c>
      <c r="Q123" s="380"/>
      <c r="R123" s="380"/>
      <c r="S123" s="380"/>
      <c r="T123" s="380"/>
      <c r="U123" s="380"/>
      <c r="V123" s="381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82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3"/>
      <c r="P124" s="379" t="s">
        <v>40</v>
      </c>
      <c r="Q124" s="380"/>
      <c r="R124" s="380"/>
      <c r="S124" s="380"/>
      <c r="T124" s="380"/>
      <c r="U124" s="380"/>
      <c r="V124" s="381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73" t="s">
        <v>218</v>
      </c>
      <c r="B125" s="373"/>
      <c r="C125" s="373"/>
      <c r="D125" s="373"/>
      <c r="E125" s="373"/>
      <c r="F125" s="373"/>
      <c r="G125" s="373"/>
      <c r="H125" s="373"/>
      <c r="I125" s="373"/>
      <c r="J125" s="373"/>
      <c r="K125" s="373"/>
      <c r="L125" s="373"/>
      <c r="M125" s="373"/>
      <c r="N125" s="373"/>
      <c r="O125" s="373"/>
      <c r="P125" s="373"/>
      <c r="Q125" s="373"/>
      <c r="R125" s="373"/>
      <c r="S125" s="373"/>
      <c r="T125" s="373"/>
      <c r="U125" s="373"/>
      <c r="V125" s="373"/>
      <c r="W125" s="373"/>
      <c r="X125" s="373"/>
      <c r="Y125" s="373"/>
      <c r="Z125" s="373"/>
      <c r="AA125" s="65"/>
      <c r="AB125" s="65"/>
      <c r="AC125" s="82"/>
    </row>
    <row r="126" spans="1:68" ht="14.25" customHeight="1" x14ac:dyDescent="0.25">
      <c r="A126" s="374" t="s">
        <v>143</v>
      </c>
      <c r="B126" s="374"/>
      <c r="C126" s="374"/>
      <c r="D126" s="374"/>
      <c r="E126" s="374"/>
      <c r="F126" s="374"/>
      <c r="G126" s="374"/>
      <c r="H126" s="374"/>
      <c r="I126" s="374"/>
      <c r="J126" s="374"/>
      <c r="K126" s="374"/>
      <c r="L126" s="374"/>
      <c r="M126" s="374"/>
      <c r="N126" s="374"/>
      <c r="O126" s="374"/>
      <c r="P126" s="374"/>
      <c r="Q126" s="374"/>
      <c r="R126" s="374"/>
      <c r="S126" s="374"/>
      <c r="T126" s="374"/>
      <c r="U126" s="374"/>
      <c r="V126" s="374"/>
      <c r="W126" s="374"/>
      <c r="X126" s="374"/>
      <c r="Y126" s="374"/>
      <c r="Z126" s="374"/>
      <c r="AA126" s="66"/>
      <c r="AB126" s="66"/>
      <c r="AC126" s="83"/>
    </row>
    <row r="127" spans="1:68" ht="27" customHeight="1" x14ac:dyDescent="0.25">
      <c r="A127" s="63" t="s">
        <v>219</v>
      </c>
      <c r="B127" s="63" t="s">
        <v>220</v>
      </c>
      <c r="C127" s="36">
        <v>4301135549</v>
      </c>
      <c r="D127" s="375">
        <v>4607111039095</v>
      </c>
      <c r="E127" s="375"/>
      <c r="F127" s="62">
        <v>0.25</v>
      </c>
      <c r="G127" s="37">
        <v>12</v>
      </c>
      <c r="H127" s="62">
        <v>3</v>
      </c>
      <c r="I127" s="62">
        <v>3.7480000000000002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42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7" s="377"/>
      <c r="R127" s="377"/>
      <c r="S127" s="377"/>
      <c r="T127" s="37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1" t="s">
        <v>221</v>
      </c>
      <c r="AG127" s="81"/>
      <c r="AJ127" s="87" t="s">
        <v>89</v>
      </c>
      <c r="AK127" s="87">
        <v>1</v>
      </c>
      <c r="BB127" s="172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16.5" customHeight="1" x14ac:dyDescent="0.25">
      <c r="A128" s="63" t="s">
        <v>222</v>
      </c>
      <c r="B128" s="63" t="s">
        <v>223</v>
      </c>
      <c r="C128" s="36">
        <v>4301135550</v>
      </c>
      <c r="D128" s="375">
        <v>4607111034199</v>
      </c>
      <c r="E128" s="375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377"/>
      <c r="R128" s="377"/>
      <c r="S128" s="377"/>
      <c r="T128" s="37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224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82"/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3"/>
      <c r="P129" s="379" t="s">
        <v>40</v>
      </c>
      <c r="Q129" s="380"/>
      <c r="R129" s="380"/>
      <c r="S129" s="380"/>
      <c r="T129" s="380"/>
      <c r="U129" s="380"/>
      <c r="V129" s="381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82"/>
      <c r="B130" s="382"/>
      <c r="C130" s="382"/>
      <c r="D130" s="382"/>
      <c r="E130" s="382"/>
      <c r="F130" s="382"/>
      <c r="G130" s="382"/>
      <c r="H130" s="382"/>
      <c r="I130" s="382"/>
      <c r="J130" s="382"/>
      <c r="K130" s="382"/>
      <c r="L130" s="382"/>
      <c r="M130" s="382"/>
      <c r="N130" s="382"/>
      <c r="O130" s="383"/>
      <c r="P130" s="379" t="s">
        <v>40</v>
      </c>
      <c r="Q130" s="380"/>
      <c r="R130" s="380"/>
      <c r="S130" s="380"/>
      <c r="T130" s="380"/>
      <c r="U130" s="380"/>
      <c r="V130" s="381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73" t="s">
        <v>225</v>
      </c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373"/>
      <c r="Y131" s="373"/>
      <c r="Z131" s="373"/>
      <c r="AA131" s="65"/>
      <c r="AB131" s="65"/>
      <c r="AC131" s="82"/>
    </row>
    <row r="132" spans="1:68" ht="14.25" customHeight="1" x14ac:dyDescent="0.25">
      <c r="A132" s="374" t="s">
        <v>143</v>
      </c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374"/>
      <c r="Z132" s="374"/>
      <c r="AA132" s="66"/>
      <c r="AB132" s="66"/>
      <c r="AC132" s="83"/>
    </row>
    <row r="133" spans="1:68" ht="27" customHeight="1" x14ac:dyDescent="0.25">
      <c r="A133" s="63" t="s">
        <v>226</v>
      </c>
      <c r="B133" s="63" t="s">
        <v>227</v>
      </c>
      <c r="C133" s="36">
        <v>4301135753</v>
      </c>
      <c r="D133" s="375">
        <v>4620207490914</v>
      </c>
      <c r="E133" s="375"/>
      <c r="F133" s="62">
        <v>0.2</v>
      </c>
      <c r="G133" s="37">
        <v>12</v>
      </c>
      <c r="H133" s="62">
        <v>2.4</v>
      </c>
      <c r="I133" s="62">
        <v>2.68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426" t="s">
        <v>228</v>
      </c>
      <c r="Q133" s="377"/>
      <c r="R133" s="377"/>
      <c r="S133" s="377"/>
      <c r="T133" s="378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75" t="s">
        <v>215</v>
      </c>
      <c r="AG133" s="81"/>
      <c r="AJ133" s="87" t="s">
        <v>89</v>
      </c>
      <c r="AK133" s="87">
        <v>1</v>
      </c>
      <c r="BB133" s="176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229</v>
      </c>
      <c r="B134" s="63" t="s">
        <v>230</v>
      </c>
      <c r="C134" s="36">
        <v>4301135778</v>
      </c>
      <c r="D134" s="375">
        <v>4620207490853</v>
      </c>
      <c r="E134" s="375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427" t="s">
        <v>231</v>
      </c>
      <c r="Q134" s="377"/>
      <c r="R134" s="377"/>
      <c r="S134" s="377"/>
      <c r="T134" s="378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215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383"/>
      <c r="P135" s="379" t="s">
        <v>40</v>
      </c>
      <c r="Q135" s="380"/>
      <c r="R135" s="380"/>
      <c r="S135" s="380"/>
      <c r="T135" s="380"/>
      <c r="U135" s="380"/>
      <c r="V135" s="381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383"/>
      <c r="P136" s="379" t="s">
        <v>40</v>
      </c>
      <c r="Q136" s="380"/>
      <c r="R136" s="380"/>
      <c r="S136" s="380"/>
      <c r="T136" s="380"/>
      <c r="U136" s="380"/>
      <c r="V136" s="381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373" t="s">
        <v>232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373"/>
      <c r="Y137" s="373"/>
      <c r="Z137" s="373"/>
      <c r="AA137" s="65"/>
      <c r="AB137" s="65"/>
      <c r="AC137" s="82"/>
    </row>
    <row r="138" spans="1:68" ht="14.25" customHeight="1" x14ac:dyDescent="0.25">
      <c r="A138" s="374" t="s">
        <v>143</v>
      </c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4"/>
      <c r="Y138" s="374"/>
      <c r="Z138" s="374"/>
      <c r="AA138" s="66"/>
      <c r="AB138" s="66"/>
      <c r="AC138" s="83"/>
    </row>
    <row r="139" spans="1:68" ht="27" customHeight="1" x14ac:dyDescent="0.25">
      <c r="A139" s="63" t="s">
        <v>233</v>
      </c>
      <c r="B139" s="63" t="s">
        <v>234</v>
      </c>
      <c r="C139" s="36">
        <v>4301135570</v>
      </c>
      <c r="D139" s="375">
        <v>4607111035806</v>
      </c>
      <c r="E139" s="375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96</v>
      </c>
      <c r="L139" s="37" t="s">
        <v>88</v>
      </c>
      <c r="M139" s="38" t="s">
        <v>86</v>
      </c>
      <c r="N139" s="38"/>
      <c r="O139" s="37">
        <v>180</v>
      </c>
      <c r="P139" s="42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377"/>
      <c r="R139" s="377"/>
      <c r="S139" s="377"/>
      <c r="T139" s="378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79" t="s">
        <v>235</v>
      </c>
      <c r="AG139" s="81"/>
      <c r="AJ139" s="87" t="s">
        <v>89</v>
      </c>
      <c r="AK139" s="87">
        <v>1</v>
      </c>
      <c r="BB139" s="180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382"/>
      <c r="B140" s="382"/>
      <c r="C140" s="382"/>
      <c r="D140" s="382"/>
      <c r="E140" s="382"/>
      <c r="F140" s="382"/>
      <c r="G140" s="382"/>
      <c r="H140" s="382"/>
      <c r="I140" s="382"/>
      <c r="J140" s="382"/>
      <c r="K140" s="382"/>
      <c r="L140" s="382"/>
      <c r="M140" s="382"/>
      <c r="N140" s="382"/>
      <c r="O140" s="383"/>
      <c r="P140" s="379" t="s">
        <v>40</v>
      </c>
      <c r="Q140" s="380"/>
      <c r="R140" s="380"/>
      <c r="S140" s="380"/>
      <c r="T140" s="380"/>
      <c r="U140" s="380"/>
      <c r="V140" s="381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382"/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3"/>
      <c r="P141" s="379" t="s">
        <v>40</v>
      </c>
      <c r="Q141" s="380"/>
      <c r="R141" s="380"/>
      <c r="S141" s="380"/>
      <c r="T141" s="380"/>
      <c r="U141" s="380"/>
      <c r="V141" s="381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16.5" customHeight="1" x14ac:dyDescent="0.25">
      <c r="A142" s="373" t="s">
        <v>236</v>
      </c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373"/>
      <c r="Z142" s="373"/>
      <c r="AA142" s="65"/>
      <c r="AB142" s="65"/>
      <c r="AC142" s="82"/>
    </row>
    <row r="143" spans="1:68" ht="14.25" customHeight="1" x14ac:dyDescent="0.25">
      <c r="A143" s="374" t="s">
        <v>143</v>
      </c>
      <c r="B143" s="374"/>
      <c r="C143" s="374"/>
      <c r="D143" s="374"/>
      <c r="E143" s="374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  <c r="X143" s="374"/>
      <c r="Y143" s="374"/>
      <c r="Z143" s="374"/>
      <c r="AA143" s="66"/>
      <c r="AB143" s="66"/>
      <c r="AC143" s="83"/>
    </row>
    <row r="144" spans="1:68" ht="16.5" customHeight="1" x14ac:dyDescent="0.25">
      <c r="A144" s="63" t="s">
        <v>237</v>
      </c>
      <c r="B144" s="63" t="s">
        <v>238</v>
      </c>
      <c r="C144" s="36">
        <v>4301135607</v>
      </c>
      <c r="D144" s="375">
        <v>4607111039613</v>
      </c>
      <c r="E144" s="375"/>
      <c r="F144" s="62">
        <v>0.09</v>
      </c>
      <c r="G144" s="37">
        <v>30</v>
      </c>
      <c r="H144" s="62">
        <v>2.7</v>
      </c>
      <c r="I144" s="62">
        <v>3.09</v>
      </c>
      <c r="J144" s="37">
        <v>126</v>
      </c>
      <c r="K144" s="37" t="s">
        <v>96</v>
      </c>
      <c r="L144" s="37" t="s">
        <v>88</v>
      </c>
      <c r="M144" s="38" t="s">
        <v>86</v>
      </c>
      <c r="N144" s="38"/>
      <c r="O144" s="37">
        <v>180</v>
      </c>
      <c r="P144" s="42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377"/>
      <c r="R144" s="377"/>
      <c r="S144" s="377"/>
      <c r="T144" s="378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IFERROR(IF(X144="","",X144*0.00936),"")</f>
        <v>0</v>
      </c>
      <c r="AA144" s="68" t="s">
        <v>46</v>
      </c>
      <c r="AB144" s="69" t="s">
        <v>46</v>
      </c>
      <c r="AC144" s="181" t="s">
        <v>221</v>
      </c>
      <c r="AG144" s="81"/>
      <c r="AJ144" s="87" t="s">
        <v>89</v>
      </c>
      <c r="AK144" s="87">
        <v>1</v>
      </c>
      <c r="BB144" s="182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383"/>
      <c r="P145" s="379" t="s">
        <v>40</v>
      </c>
      <c r="Q145" s="380"/>
      <c r="R145" s="380"/>
      <c r="S145" s="380"/>
      <c r="T145" s="380"/>
      <c r="U145" s="380"/>
      <c r="V145" s="381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3"/>
      <c r="P146" s="379" t="s">
        <v>40</v>
      </c>
      <c r="Q146" s="380"/>
      <c r="R146" s="380"/>
      <c r="S146" s="380"/>
      <c r="T146" s="380"/>
      <c r="U146" s="380"/>
      <c r="V146" s="381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373" t="s">
        <v>239</v>
      </c>
      <c r="B147" s="373"/>
      <c r="C147" s="373"/>
      <c r="D147" s="373"/>
      <c r="E147" s="373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  <c r="X147" s="373"/>
      <c r="Y147" s="373"/>
      <c r="Z147" s="373"/>
      <c r="AA147" s="65"/>
      <c r="AB147" s="65"/>
      <c r="AC147" s="82"/>
    </row>
    <row r="148" spans="1:68" ht="14.25" customHeight="1" x14ac:dyDescent="0.25">
      <c r="A148" s="374" t="s">
        <v>240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74"/>
      <c r="AA148" s="66"/>
      <c r="AB148" s="66"/>
      <c r="AC148" s="83"/>
    </row>
    <row r="149" spans="1:68" ht="27" customHeight="1" x14ac:dyDescent="0.25">
      <c r="A149" s="63" t="s">
        <v>241</v>
      </c>
      <c r="B149" s="63" t="s">
        <v>242</v>
      </c>
      <c r="C149" s="36">
        <v>4301135540</v>
      </c>
      <c r="D149" s="375">
        <v>4607111035646</v>
      </c>
      <c r="E149" s="375"/>
      <c r="F149" s="62">
        <v>0.2</v>
      </c>
      <c r="G149" s="37">
        <v>8</v>
      </c>
      <c r="H149" s="62">
        <v>1.6</v>
      </c>
      <c r="I149" s="62">
        <v>2.12</v>
      </c>
      <c r="J149" s="37">
        <v>72</v>
      </c>
      <c r="K149" s="37" t="s">
        <v>244</v>
      </c>
      <c r="L149" s="37" t="s">
        <v>88</v>
      </c>
      <c r="M149" s="38" t="s">
        <v>86</v>
      </c>
      <c r="N149" s="38"/>
      <c r="O149" s="37">
        <v>180</v>
      </c>
      <c r="P149" s="43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77"/>
      <c r="R149" s="377"/>
      <c r="S149" s="377"/>
      <c r="T149" s="378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IFERROR(IF(X149="","",X149*0.01157),"")</f>
        <v>0</v>
      </c>
      <c r="AA149" s="68" t="s">
        <v>46</v>
      </c>
      <c r="AB149" s="69" t="s">
        <v>46</v>
      </c>
      <c r="AC149" s="183" t="s">
        <v>243</v>
      </c>
      <c r="AG149" s="81"/>
      <c r="AJ149" s="87" t="s">
        <v>89</v>
      </c>
      <c r="AK149" s="87">
        <v>1</v>
      </c>
      <c r="BB149" s="184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383"/>
      <c r="P150" s="379" t="s">
        <v>40</v>
      </c>
      <c r="Q150" s="380"/>
      <c r="R150" s="380"/>
      <c r="S150" s="380"/>
      <c r="T150" s="380"/>
      <c r="U150" s="380"/>
      <c r="V150" s="381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82"/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3"/>
      <c r="P151" s="379" t="s">
        <v>40</v>
      </c>
      <c r="Q151" s="380"/>
      <c r="R151" s="380"/>
      <c r="S151" s="380"/>
      <c r="T151" s="380"/>
      <c r="U151" s="380"/>
      <c r="V151" s="381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73" t="s">
        <v>245</v>
      </c>
      <c r="B152" s="373"/>
      <c r="C152" s="373"/>
      <c r="D152" s="373"/>
      <c r="E152" s="373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  <c r="X152" s="373"/>
      <c r="Y152" s="373"/>
      <c r="Z152" s="373"/>
      <c r="AA152" s="65"/>
      <c r="AB152" s="65"/>
      <c r="AC152" s="82"/>
    </row>
    <row r="153" spans="1:68" ht="14.25" customHeight="1" x14ac:dyDescent="0.25">
      <c r="A153" s="374" t="s">
        <v>143</v>
      </c>
      <c r="B153" s="374"/>
      <c r="C153" s="374"/>
      <c r="D153" s="374"/>
      <c r="E153" s="374"/>
      <c r="F153" s="374"/>
      <c r="G153" s="374"/>
      <c r="H153" s="374"/>
      <c r="I153" s="374"/>
      <c r="J153" s="374"/>
      <c r="K153" s="374"/>
      <c r="L153" s="374"/>
      <c r="M153" s="374"/>
      <c r="N153" s="374"/>
      <c r="O153" s="374"/>
      <c r="P153" s="374"/>
      <c r="Q153" s="374"/>
      <c r="R153" s="374"/>
      <c r="S153" s="374"/>
      <c r="T153" s="374"/>
      <c r="U153" s="374"/>
      <c r="V153" s="374"/>
      <c r="W153" s="374"/>
      <c r="X153" s="374"/>
      <c r="Y153" s="374"/>
      <c r="Z153" s="374"/>
      <c r="AA153" s="66"/>
      <c r="AB153" s="66"/>
      <c r="AC153" s="83"/>
    </row>
    <row r="154" spans="1:68" ht="27" customHeight="1" x14ac:dyDescent="0.25">
      <c r="A154" s="63" t="s">
        <v>246</v>
      </c>
      <c r="B154" s="63" t="s">
        <v>247</v>
      </c>
      <c r="C154" s="36">
        <v>4301135591</v>
      </c>
      <c r="D154" s="375">
        <v>4607111036568</v>
      </c>
      <c r="E154" s="375"/>
      <c r="F154" s="62">
        <v>0.28000000000000003</v>
      </c>
      <c r="G154" s="37">
        <v>6</v>
      </c>
      <c r="H154" s="62">
        <v>1.68</v>
      </c>
      <c r="I154" s="62">
        <v>2.1017999999999999</v>
      </c>
      <c r="J154" s="37">
        <v>140</v>
      </c>
      <c r="K154" s="37" t="s">
        <v>96</v>
      </c>
      <c r="L154" s="37" t="s">
        <v>88</v>
      </c>
      <c r="M154" s="38" t="s">
        <v>86</v>
      </c>
      <c r="N154" s="38"/>
      <c r="O154" s="37">
        <v>180</v>
      </c>
      <c r="P154" s="43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377"/>
      <c r="R154" s="377"/>
      <c r="S154" s="377"/>
      <c r="T154" s="37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IFERROR(IF(X154="","",X154*0.00941),"")</f>
        <v>0</v>
      </c>
      <c r="AA154" s="68" t="s">
        <v>46</v>
      </c>
      <c r="AB154" s="69" t="s">
        <v>46</v>
      </c>
      <c r="AC154" s="185" t="s">
        <v>248</v>
      </c>
      <c r="AG154" s="81"/>
      <c r="AJ154" s="87" t="s">
        <v>89</v>
      </c>
      <c r="AK154" s="87">
        <v>1</v>
      </c>
      <c r="BB154" s="186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82"/>
      <c r="B155" s="382"/>
      <c r="C155" s="382"/>
      <c r="D155" s="382"/>
      <c r="E155" s="382"/>
      <c r="F155" s="382"/>
      <c r="G155" s="382"/>
      <c r="H155" s="382"/>
      <c r="I155" s="382"/>
      <c r="J155" s="382"/>
      <c r="K155" s="382"/>
      <c r="L155" s="382"/>
      <c r="M155" s="382"/>
      <c r="N155" s="382"/>
      <c r="O155" s="383"/>
      <c r="P155" s="379" t="s">
        <v>40</v>
      </c>
      <c r="Q155" s="380"/>
      <c r="R155" s="380"/>
      <c r="S155" s="380"/>
      <c r="T155" s="380"/>
      <c r="U155" s="380"/>
      <c r="V155" s="381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382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383"/>
      <c r="P156" s="379" t="s">
        <v>40</v>
      </c>
      <c r="Q156" s="380"/>
      <c r="R156" s="380"/>
      <c r="S156" s="380"/>
      <c r="T156" s="380"/>
      <c r="U156" s="380"/>
      <c r="V156" s="381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27.75" customHeight="1" x14ac:dyDescent="0.2">
      <c r="A157" s="372" t="s">
        <v>249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372"/>
      <c r="Y157" s="372"/>
      <c r="Z157" s="372"/>
      <c r="AA157" s="54"/>
      <c r="AB157" s="54"/>
      <c r="AC157" s="54"/>
    </row>
    <row r="158" spans="1:68" ht="16.5" customHeight="1" x14ac:dyDescent="0.25">
      <c r="A158" s="373" t="s">
        <v>250</v>
      </c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  <c r="X158" s="373"/>
      <c r="Y158" s="373"/>
      <c r="Z158" s="373"/>
      <c r="AA158" s="65"/>
      <c r="AB158" s="65"/>
      <c r="AC158" s="82"/>
    </row>
    <row r="159" spans="1:68" ht="14.25" customHeight="1" x14ac:dyDescent="0.25">
      <c r="A159" s="374" t="s">
        <v>143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374"/>
      <c r="Y159" s="374"/>
      <c r="Z159" s="374"/>
      <c r="AA159" s="66"/>
      <c r="AB159" s="66"/>
      <c r="AC159" s="83"/>
    </row>
    <row r="160" spans="1:68" ht="27" customHeight="1" x14ac:dyDescent="0.25">
      <c r="A160" s="63" t="s">
        <v>251</v>
      </c>
      <c r="B160" s="63" t="s">
        <v>252</v>
      </c>
      <c r="C160" s="36">
        <v>4301135548</v>
      </c>
      <c r="D160" s="375">
        <v>4607111039057</v>
      </c>
      <c r="E160" s="375"/>
      <c r="F160" s="62">
        <v>1.8</v>
      </c>
      <c r="G160" s="37">
        <v>1</v>
      </c>
      <c r="H160" s="62">
        <v>1.8</v>
      </c>
      <c r="I160" s="62">
        <v>1.9</v>
      </c>
      <c r="J160" s="37">
        <v>234</v>
      </c>
      <c r="K160" s="37" t="s">
        <v>155</v>
      </c>
      <c r="L160" s="37" t="s">
        <v>254</v>
      </c>
      <c r="M160" s="38" t="s">
        <v>86</v>
      </c>
      <c r="N160" s="38"/>
      <c r="O160" s="37">
        <v>180</v>
      </c>
      <c r="P160" s="432" t="s">
        <v>253</v>
      </c>
      <c r="Q160" s="377"/>
      <c r="R160" s="377"/>
      <c r="S160" s="377"/>
      <c r="T160" s="378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IFERROR(IF(X160="","",X160*0.00502),"")</f>
        <v>0</v>
      </c>
      <c r="AA160" s="68" t="s">
        <v>46</v>
      </c>
      <c r="AB160" s="69" t="s">
        <v>46</v>
      </c>
      <c r="AC160" s="187" t="s">
        <v>221</v>
      </c>
      <c r="AG160" s="81"/>
      <c r="AJ160" s="87" t="s">
        <v>255</v>
      </c>
      <c r="AK160" s="87">
        <v>18</v>
      </c>
      <c r="BB160" s="188" t="s">
        <v>95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82"/>
      <c r="B161" s="382"/>
      <c r="C161" s="382"/>
      <c r="D161" s="382"/>
      <c r="E161" s="382"/>
      <c r="F161" s="382"/>
      <c r="G161" s="382"/>
      <c r="H161" s="382"/>
      <c r="I161" s="382"/>
      <c r="J161" s="382"/>
      <c r="K161" s="382"/>
      <c r="L161" s="382"/>
      <c r="M161" s="382"/>
      <c r="N161" s="382"/>
      <c r="O161" s="383"/>
      <c r="P161" s="379" t="s">
        <v>40</v>
      </c>
      <c r="Q161" s="380"/>
      <c r="R161" s="380"/>
      <c r="S161" s="380"/>
      <c r="T161" s="380"/>
      <c r="U161" s="380"/>
      <c r="V161" s="381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382"/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3"/>
      <c r="P162" s="379" t="s">
        <v>40</v>
      </c>
      <c r="Q162" s="380"/>
      <c r="R162" s="380"/>
      <c r="S162" s="380"/>
      <c r="T162" s="380"/>
      <c r="U162" s="380"/>
      <c r="V162" s="381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16.5" customHeight="1" x14ac:dyDescent="0.25">
      <c r="A163" s="373" t="s">
        <v>256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373"/>
      <c r="Y163" s="373"/>
      <c r="Z163" s="373"/>
      <c r="AA163" s="65"/>
      <c r="AB163" s="65"/>
      <c r="AC163" s="82"/>
    </row>
    <row r="164" spans="1:68" ht="14.25" customHeight="1" x14ac:dyDescent="0.25">
      <c r="A164" s="374" t="s">
        <v>82</v>
      </c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374"/>
      <c r="Z164" s="374"/>
      <c r="AA164" s="66"/>
      <c r="AB164" s="66"/>
      <c r="AC164" s="83"/>
    </row>
    <row r="165" spans="1:68" ht="16.5" customHeight="1" x14ac:dyDescent="0.25">
      <c r="A165" s="63" t="s">
        <v>257</v>
      </c>
      <c r="B165" s="63" t="s">
        <v>258</v>
      </c>
      <c r="C165" s="36">
        <v>4301071056</v>
      </c>
      <c r="D165" s="375">
        <v>4640242180250</v>
      </c>
      <c r="E165" s="375"/>
      <c r="F165" s="62">
        <v>5</v>
      </c>
      <c r="G165" s="37">
        <v>1</v>
      </c>
      <c r="H165" s="62">
        <v>5</v>
      </c>
      <c r="I165" s="62">
        <v>5.2131999999999996</v>
      </c>
      <c r="J165" s="37">
        <v>144</v>
      </c>
      <c r="K165" s="37" t="s">
        <v>87</v>
      </c>
      <c r="L165" s="37" t="s">
        <v>88</v>
      </c>
      <c r="M165" s="38" t="s">
        <v>86</v>
      </c>
      <c r="N165" s="38"/>
      <c r="O165" s="37">
        <v>180</v>
      </c>
      <c r="P165" s="433" t="s">
        <v>259</v>
      </c>
      <c r="Q165" s="377"/>
      <c r="R165" s="377"/>
      <c r="S165" s="377"/>
      <c r="T165" s="378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189" t="s">
        <v>260</v>
      </c>
      <c r="AG165" s="81"/>
      <c r="AJ165" s="87" t="s">
        <v>89</v>
      </c>
      <c r="AK165" s="87">
        <v>1</v>
      </c>
      <c r="BB165" s="190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261</v>
      </c>
      <c r="B166" s="63" t="s">
        <v>262</v>
      </c>
      <c r="C166" s="36">
        <v>4301071050</v>
      </c>
      <c r="D166" s="375">
        <v>4607111036216</v>
      </c>
      <c r="E166" s="375"/>
      <c r="F166" s="62">
        <v>5</v>
      </c>
      <c r="G166" s="37">
        <v>1</v>
      </c>
      <c r="H166" s="62">
        <v>5</v>
      </c>
      <c r="I166" s="62">
        <v>5.2131999999999996</v>
      </c>
      <c r="J166" s="37">
        <v>144</v>
      </c>
      <c r="K166" s="37" t="s">
        <v>87</v>
      </c>
      <c r="L166" s="37" t="s">
        <v>88</v>
      </c>
      <c r="M166" s="38" t="s">
        <v>86</v>
      </c>
      <c r="N166" s="38"/>
      <c r="O166" s="37">
        <v>180</v>
      </c>
      <c r="P166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377"/>
      <c r="R166" s="377"/>
      <c r="S166" s="377"/>
      <c r="T166" s="378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191" t="s">
        <v>263</v>
      </c>
      <c r="AG166" s="81"/>
      <c r="AJ166" s="87" t="s">
        <v>89</v>
      </c>
      <c r="AK166" s="87">
        <v>1</v>
      </c>
      <c r="BB166" s="192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264</v>
      </c>
      <c r="B167" s="63" t="s">
        <v>265</v>
      </c>
      <c r="C167" s="36">
        <v>4301071061</v>
      </c>
      <c r="D167" s="375">
        <v>4607111036278</v>
      </c>
      <c r="E167" s="375"/>
      <c r="F167" s="62">
        <v>5</v>
      </c>
      <c r="G167" s="37">
        <v>1</v>
      </c>
      <c r="H167" s="62">
        <v>5</v>
      </c>
      <c r="I167" s="62">
        <v>5.2405999999999997</v>
      </c>
      <c r="J167" s="37">
        <v>84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3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377"/>
      <c r="R167" s="377"/>
      <c r="S167" s="377"/>
      <c r="T167" s="378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IFERROR(IF(X167="","",X167*0.0155),"")</f>
        <v>0</v>
      </c>
      <c r="AA167" s="68" t="s">
        <v>46</v>
      </c>
      <c r="AB167" s="69" t="s">
        <v>46</v>
      </c>
      <c r="AC167" s="193" t="s">
        <v>266</v>
      </c>
      <c r="AG167" s="81"/>
      <c r="AJ167" s="87" t="s">
        <v>89</v>
      </c>
      <c r="AK167" s="87">
        <v>1</v>
      </c>
      <c r="BB167" s="194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82"/>
      <c r="B168" s="382"/>
      <c r="C168" s="382"/>
      <c r="D168" s="382"/>
      <c r="E168" s="382"/>
      <c r="F168" s="382"/>
      <c r="G168" s="382"/>
      <c r="H168" s="382"/>
      <c r="I168" s="382"/>
      <c r="J168" s="382"/>
      <c r="K168" s="382"/>
      <c r="L168" s="382"/>
      <c r="M168" s="382"/>
      <c r="N168" s="382"/>
      <c r="O168" s="383"/>
      <c r="P168" s="379" t="s">
        <v>40</v>
      </c>
      <c r="Q168" s="380"/>
      <c r="R168" s="380"/>
      <c r="S168" s="380"/>
      <c r="T168" s="380"/>
      <c r="U168" s="380"/>
      <c r="V168" s="381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382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2"/>
      <c r="N169" s="382"/>
      <c r="O169" s="383"/>
      <c r="P169" s="379" t="s">
        <v>40</v>
      </c>
      <c r="Q169" s="380"/>
      <c r="R169" s="380"/>
      <c r="S169" s="380"/>
      <c r="T169" s="380"/>
      <c r="U169" s="380"/>
      <c r="V169" s="381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74" t="s">
        <v>267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374"/>
      <c r="Z170" s="374"/>
      <c r="AA170" s="66"/>
      <c r="AB170" s="66"/>
      <c r="AC170" s="83"/>
    </row>
    <row r="171" spans="1:68" ht="27" customHeight="1" x14ac:dyDescent="0.25">
      <c r="A171" s="63" t="s">
        <v>268</v>
      </c>
      <c r="B171" s="63" t="s">
        <v>269</v>
      </c>
      <c r="C171" s="36">
        <v>4301080154</v>
      </c>
      <c r="D171" s="375">
        <v>4607111036834</v>
      </c>
      <c r="E171" s="375"/>
      <c r="F171" s="62">
        <v>1</v>
      </c>
      <c r="G171" s="37">
        <v>5</v>
      </c>
      <c r="H171" s="62">
        <v>5</v>
      </c>
      <c r="I171" s="62">
        <v>5.2530000000000001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90</v>
      </c>
      <c r="P171" s="43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377"/>
      <c r="R171" s="377"/>
      <c r="S171" s="377"/>
      <c r="T171" s="37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195" t="s">
        <v>270</v>
      </c>
      <c r="AG171" s="81"/>
      <c r="AJ171" s="87" t="s">
        <v>89</v>
      </c>
      <c r="AK171" s="87">
        <v>1</v>
      </c>
      <c r="BB171" s="196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82"/>
      <c r="B172" s="382"/>
      <c r="C172" s="382"/>
      <c r="D172" s="382"/>
      <c r="E172" s="382"/>
      <c r="F172" s="382"/>
      <c r="G172" s="382"/>
      <c r="H172" s="382"/>
      <c r="I172" s="382"/>
      <c r="J172" s="382"/>
      <c r="K172" s="382"/>
      <c r="L172" s="382"/>
      <c r="M172" s="382"/>
      <c r="N172" s="382"/>
      <c r="O172" s="383"/>
      <c r="P172" s="379" t="s">
        <v>40</v>
      </c>
      <c r="Q172" s="380"/>
      <c r="R172" s="380"/>
      <c r="S172" s="380"/>
      <c r="T172" s="380"/>
      <c r="U172" s="380"/>
      <c r="V172" s="381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382"/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3"/>
      <c r="P173" s="379" t="s">
        <v>40</v>
      </c>
      <c r="Q173" s="380"/>
      <c r="R173" s="380"/>
      <c r="S173" s="380"/>
      <c r="T173" s="380"/>
      <c r="U173" s="380"/>
      <c r="V173" s="381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27.75" customHeight="1" x14ac:dyDescent="0.2">
      <c r="A174" s="372" t="s">
        <v>271</v>
      </c>
      <c r="B174" s="372"/>
      <c r="C174" s="372"/>
      <c r="D174" s="372"/>
      <c r="E174" s="372"/>
      <c r="F174" s="372"/>
      <c r="G174" s="372"/>
      <c r="H174" s="372"/>
      <c r="I174" s="372"/>
      <c r="J174" s="372"/>
      <c r="K174" s="372"/>
      <c r="L174" s="372"/>
      <c r="M174" s="372"/>
      <c r="N174" s="372"/>
      <c r="O174" s="372"/>
      <c r="P174" s="372"/>
      <c r="Q174" s="372"/>
      <c r="R174" s="372"/>
      <c r="S174" s="372"/>
      <c r="T174" s="372"/>
      <c r="U174" s="372"/>
      <c r="V174" s="372"/>
      <c r="W174" s="372"/>
      <c r="X174" s="372"/>
      <c r="Y174" s="372"/>
      <c r="Z174" s="372"/>
      <c r="AA174" s="54"/>
      <c r="AB174" s="54"/>
      <c r="AC174" s="54"/>
    </row>
    <row r="175" spans="1:68" ht="16.5" customHeight="1" x14ac:dyDescent="0.25">
      <c r="A175" s="373" t="s">
        <v>272</v>
      </c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  <c r="X175" s="373"/>
      <c r="Y175" s="373"/>
      <c r="Z175" s="373"/>
      <c r="AA175" s="65"/>
      <c r="AB175" s="65"/>
      <c r="AC175" s="82"/>
    </row>
    <row r="176" spans="1:68" ht="14.25" customHeight="1" x14ac:dyDescent="0.25">
      <c r="A176" s="374" t="s">
        <v>91</v>
      </c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  <c r="R176" s="374"/>
      <c r="S176" s="374"/>
      <c r="T176" s="374"/>
      <c r="U176" s="374"/>
      <c r="V176" s="374"/>
      <c r="W176" s="374"/>
      <c r="X176" s="374"/>
      <c r="Y176" s="374"/>
      <c r="Z176" s="374"/>
      <c r="AA176" s="66"/>
      <c r="AB176" s="66"/>
      <c r="AC176" s="83"/>
    </row>
    <row r="177" spans="1:68" ht="16.5" customHeight="1" x14ac:dyDescent="0.25">
      <c r="A177" s="63" t="s">
        <v>273</v>
      </c>
      <c r="B177" s="63" t="s">
        <v>274</v>
      </c>
      <c r="C177" s="36">
        <v>4301132179</v>
      </c>
      <c r="D177" s="375">
        <v>4607111035691</v>
      </c>
      <c r="E177" s="375"/>
      <c r="F177" s="62">
        <v>0.25</v>
      </c>
      <c r="G177" s="37">
        <v>12</v>
      </c>
      <c r="H177" s="62">
        <v>3</v>
      </c>
      <c r="I177" s="62">
        <v>3.3879999999999999</v>
      </c>
      <c r="J177" s="37">
        <v>70</v>
      </c>
      <c r="K177" s="37" t="s">
        <v>96</v>
      </c>
      <c r="L177" s="37" t="s">
        <v>88</v>
      </c>
      <c r="M177" s="38" t="s">
        <v>86</v>
      </c>
      <c r="N177" s="38"/>
      <c r="O177" s="37">
        <v>365</v>
      </c>
      <c r="P177" s="43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7" s="377"/>
      <c r="R177" s="377"/>
      <c r="S177" s="377"/>
      <c r="T177" s="37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197" t="s">
        <v>275</v>
      </c>
      <c r="AG177" s="81"/>
      <c r="AJ177" s="87" t="s">
        <v>89</v>
      </c>
      <c r="AK177" s="87">
        <v>1</v>
      </c>
      <c r="BB177" s="198" t="s">
        <v>95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276</v>
      </c>
      <c r="B178" s="63" t="s">
        <v>277</v>
      </c>
      <c r="C178" s="36">
        <v>4301132182</v>
      </c>
      <c r="D178" s="375">
        <v>4607111035721</v>
      </c>
      <c r="E178" s="375"/>
      <c r="F178" s="62">
        <v>0.25</v>
      </c>
      <c r="G178" s="37">
        <v>12</v>
      </c>
      <c r="H178" s="62">
        <v>3</v>
      </c>
      <c r="I178" s="62">
        <v>3.3879999999999999</v>
      </c>
      <c r="J178" s="37">
        <v>70</v>
      </c>
      <c r="K178" s="37" t="s">
        <v>96</v>
      </c>
      <c r="L178" s="37" t="s">
        <v>88</v>
      </c>
      <c r="M178" s="38" t="s">
        <v>86</v>
      </c>
      <c r="N178" s="38"/>
      <c r="O178" s="37">
        <v>365</v>
      </c>
      <c r="P178" s="43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8" s="377"/>
      <c r="R178" s="377"/>
      <c r="S178" s="377"/>
      <c r="T178" s="378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199" t="s">
        <v>278</v>
      </c>
      <c r="AG178" s="81"/>
      <c r="AJ178" s="87" t="s">
        <v>89</v>
      </c>
      <c r="AK178" s="87">
        <v>1</v>
      </c>
      <c r="BB178" s="200" t="s">
        <v>95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279</v>
      </c>
      <c r="B179" s="63" t="s">
        <v>280</v>
      </c>
      <c r="C179" s="36">
        <v>4301132170</v>
      </c>
      <c r="D179" s="375">
        <v>4607111038487</v>
      </c>
      <c r="E179" s="375"/>
      <c r="F179" s="62">
        <v>0.25</v>
      </c>
      <c r="G179" s="37">
        <v>12</v>
      </c>
      <c r="H179" s="62">
        <v>3</v>
      </c>
      <c r="I179" s="62">
        <v>3.7360000000000002</v>
      </c>
      <c r="J179" s="37">
        <v>70</v>
      </c>
      <c r="K179" s="37" t="s">
        <v>96</v>
      </c>
      <c r="L179" s="37" t="s">
        <v>88</v>
      </c>
      <c r="M179" s="38" t="s">
        <v>86</v>
      </c>
      <c r="N179" s="38"/>
      <c r="O179" s="37">
        <v>180</v>
      </c>
      <c r="P179" s="43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377"/>
      <c r="R179" s="377"/>
      <c r="S179" s="377"/>
      <c r="T179" s="378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01" t="s">
        <v>281</v>
      </c>
      <c r="AG179" s="81"/>
      <c r="AJ179" s="87" t="s">
        <v>89</v>
      </c>
      <c r="AK179" s="87">
        <v>1</v>
      </c>
      <c r="BB179" s="202" t="s">
        <v>95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82"/>
      <c r="B180" s="382"/>
      <c r="C180" s="382"/>
      <c r="D180" s="382"/>
      <c r="E180" s="382"/>
      <c r="F180" s="382"/>
      <c r="G180" s="382"/>
      <c r="H180" s="382"/>
      <c r="I180" s="382"/>
      <c r="J180" s="382"/>
      <c r="K180" s="382"/>
      <c r="L180" s="382"/>
      <c r="M180" s="382"/>
      <c r="N180" s="382"/>
      <c r="O180" s="383"/>
      <c r="P180" s="379" t="s">
        <v>40</v>
      </c>
      <c r="Q180" s="380"/>
      <c r="R180" s="380"/>
      <c r="S180" s="380"/>
      <c r="T180" s="380"/>
      <c r="U180" s="380"/>
      <c r="V180" s="381"/>
      <c r="W180" s="42" t="s">
        <v>39</v>
      </c>
      <c r="X180" s="43">
        <f>IFERROR(SUM(X177:X179),"0")</f>
        <v>0</v>
      </c>
      <c r="Y180" s="43">
        <f>IFERROR(SUM(Y177:Y179),"0")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382"/>
      <c r="B181" s="382"/>
      <c r="C181" s="382"/>
      <c r="D181" s="382"/>
      <c r="E181" s="382"/>
      <c r="F181" s="382"/>
      <c r="G181" s="382"/>
      <c r="H181" s="382"/>
      <c r="I181" s="382"/>
      <c r="J181" s="382"/>
      <c r="K181" s="382"/>
      <c r="L181" s="382"/>
      <c r="M181" s="382"/>
      <c r="N181" s="382"/>
      <c r="O181" s="383"/>
      <c r="P181" s="379" t="s">
        <v>40</v>
      </c>
      <c r="Q181" s="380"/>
      <c r="R181" s="380"/>
      <c r="S181" s="380"/>
      <c r="T181" s="380"/>
      <c r="U181" s="380"/>
      <c r="V181" s="381"/>
      <c r="W181" s="42" t="s">
        <v>0</v>
      </c>
      <c r="X181" s="43">
        <f>IFERROR(SUMPRODUCT(X177:X179*H177:H179),"0")</f>
        <v>0</v>
      </c>
      <c r="Y181" s="43">
        <f>IFERROR(SUMPRODUCT(Y177:Y179*H177:H179),"0")</f>
        <v>0</v>
      </c>
      <c r="Z181" s="42"/>
      <c r="AA181" s="67"/>
      <c r="AB181" s="67"/>
      <c r="AC181" s="67"/>
    </row>
    <row r="182" spans="1:68" ht="14.25" customHeight="1" x14ac:dyDescent="0.25">
      <c r="A182" s="374" t="s">
        <v>282</v>
      </c>
      <c r="B182" s="374"/>
      <c r="C182" s="374"/>
      <c r="D182" s="374"/>
      <c r="E182" s="374"/>
      <c r="F182" s="374"/>
      <c r="G182" s="374"/>
      <c r="H182" s="374"/>
      <c r="I182" s="374"/>
      <c r="J182" s="374"/>
      <c r="K182" s="374"/>
      <c r="L182" s="374"/>
      <c r="M182" s="374"/>
      <c r="N182" s="374"/>
      <c r="O182" s="374"/>
      <c r="P182" s="374"/>
      <c r="Q182" s="374"/>
      <c r="R182" s="374"/>
      <c r="S182" s="374"/>
      <c r="T182" s="374"/>
      <c r="U182" s="374"/>
      <c r="V182" s="374"/>
      <c r="W182" s="374"/>
      <c r="X182" s="374"/>
      <c r="Y182" s="374"/>
      <c r="Z182" s="374"/>
      <c r="AA182" s="66"/>
      <c r="AB182" s="66"/>
      <c r="AC182" s="83"/>
    </row>
    <row r="183" spans="1:68" ht="27" customHeight="1" x14ac:dyDescent="0.25">
      <c r="A183" s="63" t="s">
        <v>283</v>
      </c>
      <c r="B183" s="63" t="s">
        <v>284</v>
      </c>
      <c r="C183" s="36">
        <v>4301051855</v>
      </c>
      <c r="D183" s="375">
        <v>4680115885875</v>
      </c>
      <c r="E183" s="375"/>
      <c r="F183" s="62">
        <v>1</v>
      </c>
      <c r="G183" s="37">
        <v>9</v>
      </c>
      <c r="H183" s="62">
        <v>9</v>
      </c>
      <c r="I183" s="62">
        <v>9.4350000000000005</v>
      </c>
      <c r="J183" s="37">
        <v>64</v>
      </c>
      <c r="K183" s="37" t="s">
        <v>289</v>
      </c>
      <c r="L183" s="37" t="s">
        <v>88</v>
      </c>
      <c r="M183" s="38" t="s">
        <v>288</v>
      </c>
      <c r="N183" s="38"/>
      <c r="O183" s="37">
        <v>365</v>
      </c>
      <c r="P183" s="440" t="s">
        <v>285</v>
      </c>
      <c r="Q183" s="377"/>
      <c r="R183" s="377"/>
      <c r="S183" s="377"/>
      <c r="T183" s="37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IFERROR(IF(X183="","",X183*0.01898),"")</f>
        <v>0</v>
      </c>
      <c r="AA183" s="68" t="s">
        <v>46</v>
      </c>
      <c r="AB183" s="69" t="s">
        <v>46</v>
      </c>
      <c r="AC183" s="203" t="s">
        <v>286</v>
      </c>
      <c r="AG183" s="81"/>
      <c r="AJ183" s="87" t="s">
        <v>89</v>
      </c>
      <c r="AK183" s="87">
        <v>1</v>
      </c>
      <c r="BB183" s="204" t="s">
        <v>287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383"/>
      <c r="P184" s="379" t="s">
        <v>40</v>
      </c>
      <c r="Q184" s="380"/>
      <c r="R184" s="380"/>
      <c r="S184" s="380"/>
      <c r="T184" s="380"/>
      <c r="U184" s="380"/>
      <c r="V184" s="381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3"/>
      <c r="P185" s="379" t="s">
        <v>40</v>
      </c>
      <c r="Q185" s="380"/>
      <c r="R185" s="380"/>
      <c r="S185" s="380"/>
      <c r="T185" s="380"/>
      <c r="U185" s="380"/>
      <c r="V185" s="381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27.75" customHeight="1" x14ac:dyDescent="0.2">
      <c r="A186" s="372" t="s">
        <v>290</v>
      </c>
      <c r="B186" s="372"/>
      <c r="C186" s="372"/>
      <c r="D186" s="372"/>
      <c r="E186" s="372"/>
      <c r="F186" s="372"/>
      <c r="G186" s="372"/>
      <c r="H186" s="372"/>
      <c r="I186" s="372"/>
      <c r="J186" s="372"/>
      <c r="K186" s="372"/>
      <c r="L186" s="372"/>
      <c r="M186" s="372"/>
      <c r="N186" s="372"/>
      <c r="O186" s="372"/>
      <c r="P186" s="372"/>
      <c r="Q186" s="372"/>
      <c r="R186" s="372"/>
      <c r="S186" s="372"/>
      <c r="T186" s="372"/>
      <c r="U186" s="372"/>
      <c r="V186" s="372"/>
      <c r="W186" s="372"/>
      <c r="X186" s="372"/>
      <c r="Y186" s="372"/>
      <c r="Z186" s="372"/>
      <c r="AA186" s="54"/>
      <c r="AB186" s="54"/>
      <c r="AC186" s="54"/>
    </row>
    <row r="187" spans="1:68" ht="16.5" customHeight="1" x14ac:dyDescent="0.25">
      <c r="A187" s="373" t="s">
        <v>291</v>
      </c>
      <c r="B187" s="373"/>
      <c r="C187" s="373"/>
      <c r="D187" s="373"/>
      <c r="E187" s="373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  <c r="X187" s="373"/>
      <c r="Y187" s="373"/>
      <c r="Z187" s="373"/>
      <c r="AA187" s="65"/>
      <c r="AB187" s="65"/>
      <c r="AC187" s="82"/>
    </row>
    <row r="188" spans="1:68" ht="14.25" customHeight="1" x14ac:dyDescent="0.25">
      <c r="A188" s="374" t="s">
        <v>91</v>
      </c>
      <c r="B188" s="374"/>
      <c r="C188" s="374"/>
      <c r="D188" s="374"/>
      <c r="E188" s="374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  <c r="X188" s="374"/>
      <c r="Y188" s="374"/>
      <c r="Z188" s="374"/>
      <c r="AA188" s="66"/>
      <c r="AB188" s="66"/>
      <c r="AC188" s="83"/>
    </row>
    <row r="189" spans="1:68" ht="27" customHeight="1" x14ac:dyDescent="0.25">
      <c r="A189" s="63" t="s">
        <v>292</v>
      </c>
      <c r="B189" s="63" t="s">
        <v>293</v>
      </c>
      <c r="C189" s="36">
        <v>4301132227</v>
      </c>
      <c r="D189" s="375">
        <v>4620207491133</v>
      </c>
      <c r="E189" s="375"/>
      <c r="F189" s="62">
        <v>0.23</v>
      </c>
      <c r="G189" s="37">
        <v>12</v>
      </c>
      <c r="H189" s="62">
        <v>2.76</v>
      </c>
      <c r="I189" s="62">
        <v>2.98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41" t="s">
        <v>294</v>
      </c>
      <c r="Q189" s="377"/>
      <c r="R189" s="377"/>
      <c r="S189" s="377"/>
      <c r="T189" s="37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5" t="s">
        <v>295</v>
      </c>
      <c r="AG189" s="81"/>
      <c r="AJ189" s="87" t="s">
        <v>89</v>
      </c>
      <c r="AK189" s="87">
        <v>1</v>
      </c>
      <c r="BB189" s="206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383"/>
      <c r="P190" s="379" t="s">
        <v>40</v>
      </c>
      <c r="Q190" s="380"/>
      <c r="R190" s="380"/>
      <c r="S190" s="380"/>
      <c r="T190" s="380"/>
      <c r="U190" s="380"/>
      <c r="V190" s="381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382"/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3"/>
      <c r="P191" s="379" t="s">
        <v>40</v>
      </c>
      <c r="Q191" s="380"/>
      <c r="R191" s="380"/>
      <c r="S191" s="380"/>
      <c r="T191" s="380"/>
      <c r="U191" s="380"/>
      <c r="V191" s="381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14.25" customHeight="1" x14ac:dyDescent="0.25">
      <c r="A192" s="374" t="s">
        <v>143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374"/>
      <c r="Y192" s="374"/>
      <c r="Z192" s="374"/>
      <c r="AA192" s="66"/>
      <c r="AB192" s="66"/>
      <c r="AC192" s="83"/>
    </row>
    <row r="193" spans="1:68" ht="27" customHeight="1" x14ac:dyDescent="0.25">
      <c r="A193" s="63" t="s">
        <v>296</v>
      </c>
      <c r="B193" s="63" t="s">
        <v>297</v>
      </c>
      <c r="C193" s="36">
        <v>4301135707</v>
      </c>
      <c r="D193" s="375">
        <v>4620207490198</v>
      </c>
      <c r="E193" s="375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96</v>
      </c>
      <c r="L193" s="37" t="s">
        <v>88</v>
      </c>
      <c r="M193" s="38" t="s">
        <v>86</v>
      </c>
      <c r="N193" s="38"/>
      <c r="O193" s="37">
        <v>180</v>
      </c>
      <c r="P193" s="44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377"/>
      <c r="R193" s="377"/>
      <c r="S193" s="377"/>
      <c r="T193" s="37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07" t="s">
        <v>298</v>
      </c>
      <c r="AG193" s="81"/>
      <c r="AJ193" s="87" t="s">
        <v>89</v>
      </c>
      <c r="AK193" s="87">
        <v>1</v>
      </c>
      <c r="BB193" s="208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299</v>
      </c>
      <c r="B194" s="63" t="s">
        <v>300</v>
      </c>
      <c r="C194" s="36">
        <v>4301135696</v>
      </c>
      <c r="D194" s="375">
        <v>4620207490235</v>
      </c>
      <c r="E194" s="375"/>
      <c r="F194" s="62">
        <v>0.2</v>
      </c>
      <c r="G194" s="37">
        <v>12</v>
      </c>
      <c r="H194" s="62">
        <v>2.4</v>
      </c>
      <c r="I194" s="62">
        <v>3.1036000000000001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4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377"/>
      <c r="R194" s="377"/>
      <c r="S194" s="377"/>
      <c r="T194" s="37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09" t="s">
        <v>301</v>
      </c>
      <c r="AG194" s="81"/>
      <c r="AJ194" s="87" t="s">
        <v>89</v>
      </c>
      <c r="AK194" s="87">
        <v>1</v>
      </c>
      <c r="BB194" s="210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302</v>
      </c>
      <c r="B195" s="63" t="s">
        <v>303</v>
      </c>
      <c r="C195" s="36">
        <v>4301135697</v>
      </c>
      <c r="D195" s="375">
        <v>4620207490259</v>
      </c>
      <c r="E195" s="375"/>
      <c r="F195" s="62">
        <v>0.2</v>
      </c>
      <c r="G195" s="37">
        <v>12</v>
      </c>
      <c r="H195" s="62">
        <v>2.4</v>
      </c>
      <c r="I195" s="62">
        <v>3.1036000000000001</v>
      </c>
      <c r="J195" s="37">
        <v>70</v>
      </c>
      <c r="K195" s="37" t="s">
        <v>96</v>
      </c>
      <c r="L195" s="37" t="s">
        <v>88</v>
      </c>
      <c r="M195" s="38" t="s">
        <v>86</v>
      </c>
      <c r="N195" s="38"/>
      <c r="O195" s="37">
        <v>180</v>
      </c>
      <c r="P195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377"/>
      <c r="R195" s="377"/>
      <c r="S195" s="377"/>
      <c r="T195" s="378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1" t="s">
        <v>298</v>
      </c>
      <c r="AG195" s="81"/>
      <c r="AJ195" s="87" t="s">
        <v>89</v>
      </c>
      <c r="AK195" s="87">
        <v>1</v>
      </c>
      <c r="BB195" s="212" t="s">
        <v>95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304</v>
      </c>
      <c r="B196" s="63" t="s">
        <v>305</v>
      </c>
      <c r="C196" s="36">
        <v>4301135681</v>
      </c>
      <c r="D196" s="375">
        <v>4620207490143</v>
      </c>
      <c r="E196" s="375"/>
      <c r="F196" s="62">
        <v>0.22</v>
      </c>
      <c r="G196" s="37">
        <v>12</v>
      </c>
      <c r="H196" s="62">
        <v>2.64</v>
      </c>
      <c r="I196" s="62">
        <v>3.3435999999999999</v>
      </c>
      <c r="J196" s="37">
        <v>70</v>
      </c>
      <c r="K196" s="37" t="s">
        <v>96</v>
      </c>
      <c r="L196" s="37" t="s">
        <v>88</v>
      </c>
      <c r="M196" s="38" t="s">
        <v>86</v>
      </c>
      <c r="N196" s="38"/>
      <c r="O196" s="37">
        <v>180</v>
      </c>
      <c r="P196" s="44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377"/>
      <c r="R196" s="377"/>
      <c r="S196" s="377"/>
      <c r="T196" s="378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3" t="s">
        <v>306</v>
      </c>
      <c r="AG196" s="81"/>
      <c r="AJ196" s="87" t="s">
        <v>89</v>
      </c>
      <c r="AK196" s="87">
        <v>1</v>
      </c>
      <c r="BB196" s="214" t="s">
        <v>95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82"/>
      <c r="B197" s="382"/>
      <c r="C197" s="382"/>
      <c r="D197" s="382"/>
      <c r="E197" s="382"/>
      <c r="F197" s="382"/>
      <c r="G197" s="382"/>
      <c r="H197" s="382"/>
      <c r="I197" s="382"/>
      <c r="J197" s="382"/>
      <c r="K197" s="382"/>
      <c r="L197" s="382"/>
      <c r="M197" s="382"/>
      <c r="N197" s="382"/>
      <c r="O197" s="383"/>
      <c r="P197" s="379" t="s">
        <v>40</v>
      </c>
      <c r="Q197" s="380"/>
      <c r="R197" s="380"/>
      <c r="S197" s="380"/>
      <c r="T197" s="380"/>
      <c r="U197" s="380"/>
      <c r="V197" s="381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82"/>
      <c r="B198" s="382"/>
      <c r="C198" s="382"/>
      <c r="D198" s="382"/>
      <c r="E198" s="382"/>
      <c r="F198" s="382"/>
      <c r="G198" s="382"/>
      <c r="H198" s="382"/>
      <c r="I198" s="382"/>
      <c r="J198" s="382"/>
      <c r="K198" s="382"/>
      <c r="L198" s="382"/>
      <c r="M198" s="382"/>
      <c r="N198" s="382"/>
      <c r="O198" s="383"/>
      <c r="P198" s="379" t="s">
        <v>40</v>
      </c>
      <c r="Q198" s="380"/>
      <c r="R198" s="380"/>
      <c r="S198" s="380"/>
      <c r="T198" s="380"/>
      <c r="U198" s="380"/>
      <c r="V198" s="381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73" t="s">
        <v>307</v>
      </c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  <c r="X199" s="373"/>
      <c r="Y199" s="373"/>
      <c r="Z199" s="373"/>
      <c r="AA199" s="65"/>
      <c r="AB199" s="65"/>
      <c r="AC199" s="82"/>
    </row>
    <row r="200" spans="1:68" ht="14.25" customHeight="1" x14ac:dyDescent="0.25">
      <c r="A200" s="374" t="s">
        <v>82</v>
      </c>
      <c r="B200" s="374"/>
      <c r="C200" s="374"/>
      <c r="D200" s="374"/>
      <c r="E200" s="374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  <c r="R200" s="374"/>
      <c r="S200" s="374"/>
      <c r="T200" s="374"/>
      <c r="U200" s="374"/>
      <c r="V200" s="374"/>
      <c r="W200" s="374"/>
      <c r="X200" s="374"/>
      <c r="Y200" s="374"/>
      <c r="Z200" s="374"/>
      <c r="AA200" s="66"/>
      <c r="AB200" s="66"/>
      <c r="AC200" s="83"/>
    </row>
    <row r="201" spans="1:68" ht="16.5" customHeight="1" x14ac:dyDescent="0.25">
      <c r="A201" s="63" t="s">
        <v>308</v>
      </c>
      <c r="B201" s="63" t="s">
        <v>309</v>
      </c>
      <c r="C201" s="36">
        <v>4301070948</v>
      </c>
      <c r="D201" s="375">
        <v>4607111037022</v>
      </c>
      <c r="E201" s="375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115</v>
      </c>
      <c r="M201" s="38" t="s">
        <v>86</v>
      </c>
      <c r="N201" s="38"/>
      <c r="O201" s="37">
        <v>180</v>
      </c>
      <c r="P201" s="44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377"/>
      <c r="R201" s="377"/>
      <c r="S201" s="377"/>
      <c r="T201" s="37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310</v>
      </c>
      <c r="AG201" s="81"/>
      <c r="AJ201" s="87" t="s">
        <v>116</v>
      </c>
      <c r="AK201" s="87">
        <v>84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311</v>
      </c>
      <c r="B202" s="63" t="s">
        <v>312</v>
      </c>
      <c r="C202" s="36">
        <v>4301070990</v>
      </c>
      <c r="D202" s="375">
        <v>4607111038494</v>
      </c>
      <c r="E202" s="375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377"/>
      <c r="R202" s="377"/>
      <c r="S202" s="377"/>
      <c r="T202" s="37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313</v>
      </c>
      <c r="AG202" s="81"/>
      <c r="AJ202" s="87" t="s">
        <v>89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314</v>
      </c>
      <c r="B203" s="63" t="s">
        <v>315</v>
      </c>
      <c r="C203" s="36">
        <v>4301070966</v>
      </c>
      <c r="D203" s="375">
        <v>4607111038135</v>
      </c>
      <c r="E203" s="375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254</v>
      </c>
      <c r="M203" s="38" t="s">
        <v>86</v>
      </c>
      <c r="N203" s="38"/>
      <c r="O203" s="37">
        <v>180</v>
      </c>
      <c r="P203" s="44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377"/>
      <c r="R203" s="377"/>
      <c r="S203" s="377"/>
      <c r="T203" s="37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316</v>
      </c>
      <c r="AG203" s="81"/>
      <c r="AJ203" s="87" t="s">
        <v>255</v>
      </c>
      <c r="AK203" s="87">
        <v>12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382"/>
      <c r="B204" s="382"/>
      <c r="C204" s="382"/>
      <c r="D204" s="382"/>
      <c r="E204" s="382"/>
      <c r="F204" s="382"/>
      <c r="G204" s="382"/>
      <c r="H204" s="382"/>
      <c r="I204" s="382"/>
      <c r="J204" s="382"/>
      <c r="K204" s="382"/>
      <c r="L204" s="382"/>
      <c r="M204" s="382"/>
      <c r="N204" s="382"/>
      <c r="O204" s="383"/>
      <c r="P204" s="379" t="s">
        <v>40</v>
      </c>
      <c r="Q204" s="380"/>
      <c r="R204" s="380"/>
      <c r="S204" s="380"/>
      <c r="T204" s="380"/>
      <c r="U204" s="380"/>
      <c r="V204" s="381"/>
      <c r="W204" s="42" t="s">
        <v>39</v>
      </c>
      <c r="X204" s="43">
        <f>IFERROR(SUM(X201:X203),"0")</f>
        <v>0</v>
      </c>
      <c r="Y204" s="43">
        <f>IFERROR(SUM(Y201:Y203),"0")</f>
        <v>0</v>
      </c>
      <c r="Z204" s="43">
        <f>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382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383"/>
      <c r="P205" s="379" t="s">
        <v>40</v>
      </c>
      <c r="Q205" s="380"/>
      <c r="R205" s="380"/>
      <c r="S205" s="380"/>
      <c r="T205" s="380"/>
      <c r="U205" s="380"/>
      <c r="V205" s="381"/>
      <c r="W205" s="42" t="s">
        <v>0</v>
      </c>
      <c r="X205" s="43">
        <f>IFERROR(SUMPRODUCT(X201:X203*H201:H203),"0")</f>
        <v>0</v>
      </c>
      <c r="Y205" s="43">
        <f>IFERROR(SUMPRODUCT(Y201:Y203*H201:H203),"0")</f>
        <v>0</v>
      </c>
      <c r="Z205" s="42"/>
      <c r="AA205" s="67"/>
      <c r="AB205" s="67"/>
      <c r="AC205" s="67"/>
    </row>
    <row r="206" spans="1:68" ht="16.5" customHeight="1" x14ac:dyDescent="0.25">
      <c r="A206" s="373" t="s">
        <v>317</v>
      </c>
      <c r="B206" s="373"/>
      <c r="C206" s="373"/>
      <c r="D206" s="373"/>
      <c r="E206" s="373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  <c r="X206" s="373"/>
      <c r="Y206" s="373"/>
      <c r="Z206" s="373"/>
      <c r="AA206" s="65"/>
      <c r="AB206" s="65"/>
      <c r="AC206" s="82"/>
    </row>
    <row r="207" spans="1:68" ht="14.25" customHeight="1" x14ac:dyDescent="0.25">
      <c r="A207" s="374" t="s">
        <v>82</v>
      </c>
      <c r="B207" s="374"/>
      <c r="C207" s="374"/>
      <c r="D207" s="374"/>
      <c r="E207" s="374"/>
      <c r="F207" s="374"/>
      <c r="G207" s="374"/>
      <c r="H207" s="374"/>
      <c r="I207" s="374"/>
      <c r="J207" s="374"/>
      <c r="K207" s="374"/>
      <c r="L207" s="374"/>
      <c r="M207" s="374"/>
      <c r="N207" s="374"/>
      <c r="O207" s="374"/>
      <c r="P207" s="374"/>
      <c r="Q207" s="374"/>
      <c r="R207" s="374"/>
      <c r="S207" s="374"/>
      <c r="T207" s="374"/>
      <c r="U207" s="374"/>
      <c r="V207" s="374"/>
      <c r="W207" s="374"/>
      <c r="X207" s="374"/>
      <c r="Y207" s="374"/>
      <c r="Z207" s="374"/>
      <c r="AA207" s="66"/>
      <c r="AB207" s="66"/>
      <c r="AC207" s="83"/>
    </row>
    <row r="208" spans="1:68" ht="27" customHeight="1" x14ac:dyDescent="0.25">
      <c r="A208" s="63" t="s">
        <v>318</v>
      </c>
      <c r="B208" s="63" t="s">
        <v>319</v>
      </c>
      <c r="C208" s="36">
        <v>4301070996</v>
      </c>
      <c r="D208" s="375">
        <v>4607111038654</v>
      </c>
      <c r="E208" s="375"/>
      <c r="F208" s="62">
        <v>0.4</v>
      </c>
      <c r="G208" s="37">
        <v>16</v>
      </c>
      <c r="H208" s="62">
        <v>6.4</v>
      </c>
      <c r="I208" s="62">
        <v>6.63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377"/>
      <c r="R208" s="377"/>
      <c r="S208" s="377"/>
      <c r="T208" s="37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1" t="s">
        <v>320</v>
      </c>
      <c r="AG208" s="81"/>
      <c r="AJ208" s="87" t="s">
        <v>89</v>
      </c>
      <c r="AK208" s="87">
        <v>1</v>
      </c>
      <c r="BB208" s="22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2"/>
      <c r="N209" s="382"/>
      <c r="O209" s="383"/>
      <c r="P209" s="379" t="s">
        <v>40</v>
      </c>
      <c r="Q209" s="380"/>
      <c r="R209" s="380"/>
      <c r="S209" s="380"/>
      <c r="T209" s="380"/>
      <c r="U209" s="380"/>
      <c r="V209" s="381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382"/>
      <c r="B210" s="382"/>
      <c r="C210" s="382"/>
      <c r="D210" s="382"/>
      <c r="E210" s="382"/>
      <c r="F210" s="382"/>
      <c r="G210" s="382"/>
      <c r="H210" s="382"/>
      <c r="I210" s="382"/>
      <c r="J210" s="382"/>
      <c r="K210" s="382"/>
      <c r="L210" s="382"/>
      <c r="M210" s="382"/>
      <c r="N210" s="382"/>
      <c r="O210" s="383"/>
      <c r="P210" s="379" t="s">
        <v>40</v>
      </c>
      <c r="Q210" s="380"/>
      <c r="R210" s="380"/>
      <c r="S210" s="380"/>
      <c r="T210" s="380"/>
      <c r="U210" s="380"/>
      <c r="V210" s="381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73" t="s">
        <v>321</v>
      </c>
      <c r="B211" s="373"/>
      <c r="C211" s="373"/>
      <c r="D211" s="373"/>
      <c r="E211" s="373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  <c r="X211" s="373"/>
      <c r="Y211" s="373"/>
      <c r="Z211" s="373"/>
      <c r="AA211" s="65"/>
      <c r="AB211" s="65"/>
      <c r="AC211" s="82"/>
    </row>
    <row r="212" spans="1:68" ht="14.25" customHeight="1" x14ac:dyDescent="0.25">
      <c r="A212" s="374" t="s">
        <v>82</v>
      </c>
      <c r="B212" s="374"/>
      <c r="C212" s="374"/>
      <c r="D212" s="374"/>
      <c r="E212" s="374"/>
      <c r="F212" s="374"/>
      <c r="G212" s="374"/>
      <c r="H212" s="374"/>
      <c r="I212" s="374"/>
      <c r="J212" s="374"/>
      <c r="K212" s="374"/>
      <c r="L212" s="374"/>
      <c r="M212" s="374"/>
      <c r="N212" s="374"/>
      <c r="O212" s="374"/>
      <c r="P212" s="374"/>
      <c r="Q212" s="374"/>
      <c r="R212" s="374"/>
      <c r="S212" s="374"/>
      <c r="T212" s="374"/>
      <c r="U212" s="374"/>
      <c r="V212" s="374"/>
      <c r="W212" s="374"/>
      <c r="X212" s="374"/>
      <c r="Y212" s="374"/>
      <c r="Z212" s="374"/>
      <c r="AA212" s="66"/>
      <c r="AB212" s="66"/>
      <c r="AC212" s="83"/>
    </row>
    <row r="213" spans="1:68" ht="27" customHeight="1" x14ac:dyDescent="0.25">
      <c r="A213" s="63" t="s">
        <v>322</v>
      </c>
      <c r="B213" s="63" t="s">
        <v>323</v>
      </c>
      <c r="C213" s="36">
        <v>4301070917</v>
      </c>
      <c r="D213" s="375">
        <v>4607111035912</v>
      </c>
      <c r="E213" s="375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77"/>
      <c r="R213" s="377"/>
      <c r="S213" s="377"/>
      <c r="T213" s="37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23" t="s">
        <v>324</v>
      </c>
      <c r="AG213" s="81"/>
      <c r="AJ213" s="87" t="s">
        <v>89</v>
      </c>
      <c r="AK213" s="87">
        <v>1</v>
      </c>
      <c r="BB213" s="224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325</v>
      </c>
      <c r="B214" s="63" t="s">
        <v>326</v>
      </c>
      <c r="C214" s="36">
        <v>4301070920</v>
      </c>
      <c r="D214" s="375">
        <v>4607111035929</v>
      </c>
      <c r="E214" s="375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87</v>
      </c>
      <c r="L214" s="37" t="s">
        <v>115</v>
      </c>
      <c r="M214" s="38" t="s">
        <v>86</v>
      </c>
      <c r="N214" s="38"/>
      <c r="O214" s="37">
        <v>180</v>
      </c>
      <c r="P214" s="4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77"/>
      <c r="R214" s="377"/>
      <c r="S214" s="377"/>
      <c r="T214" s="378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25" t="s">
        <v>324</v>
      </c>
      <c r="AG214" s="81"/>
      <c r="AJ214" s="87" t="s">
        <v>116</v>
      </c>
      <c r="AK214" s="87">
        <v>84</v>
      </c>
      <c r="BB214" s="226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327</v>
      </c>
      <c r="B215" s="63" t="s">
        <v>328</v>
      </c>
      <c r="C215" s="36">
        <v>4301070915</v>
      </c>
      <c r="D215" s="375">
        <v>4607111035882</v>
      </c>
      <c r="E215" s="375"/>
      <c r="F215" s="62">
        <v>0.43</v>
      </c>
      <c r="G215" s="37">
        <v>16</v>
      </c>
      <c r="H215" s="62">
        <v>6.88</v>
      </c>
      <c r="I215" s="62">
        <v>7.19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77"/>
      <c r="R215" s="377"/>
      <c r="S215" s="377"/>
      <c r="T215" s="378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7" t="s">
        <v>329</v>
      </c>
      <c r="AG215" s="81"/>
      <c r="AJ215" s="87" t="s">
        <v>89</v>
      </c>
      <c r="AK215" s="87">
        <v>1</v>
      </c>
      <c r="BB215" s="22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330</v>
      </c>
      <c r="B216" s="63" t="s">
        <v>331</v>
      </c>
      <c r="C216" s="36">
        <v>4301070921</v>
      </c>
      <c r="D216" s="375">
        <v>4607111035905</v>
      </c>
      <c r="E216" s="375"/>
      <c r="F216" s="62">
        <v>0.9</v>
      </c>
      <c r="G216" s="37">
        <v>8</v>
      </c>
      <c r="H216" s="62">
        <v>7.2</v>
      </c>
      <c r="I216" s="62">
        <v>7.47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77"/>
      <c r="R216" s="377"/>
      <c r="S216" s="377"/>
      <c r="T216" s="378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329</v>
      </c>
      <c r="AG216" s="81"/>
      <c r="AJ216" s="87" t="s">
        <v>89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82"/>
      <c r="B217" s="382"/>
      <c r="C217" s="382"/>
      <c r="D217" s="382"/>
      <c r="E217" s="382"/>
      <c r="F217" s="382"/>
      <c r="G217" s="382"/>
      <c r="H217" s="382"/>
      <c r="I217" s="382"/>
      <c r="J217" s="382"/>
      <c r="K217" s="382"/>
      <c r="L217" s="382"/>
      <c r="M217" s="382"/>
      <c r="N217" s="382"/>
      <c r="O217" s="383"/>
      <c r="P217" s="379" t="s">
        <v>40</v>
      </c>
      <c r="Q217" s="380"/>
      <c r="R217" s="380"/>
      <c r="S217" s="380"/>
      <c r="T217" s="380"/>
      <c r="U217" s="380"/>
      <c r="V217" s="381"/>
      <c r="W217" s="42" t="s">
        <v>39</v>
      </c>
      <c r="X217" s="43">
        <f>IFERROR(SUM(X213:X216),"0")</f>
        <v>0</v>
      </c>
      <c r="Y217" s="43">
        <f>IFERROR(SUM(Y213:Y216),"0")</f>
        <v>0</v>
      </c>
      <c r="Z217" s="43">
        <f>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382"/>
      <c r="B218" s="382"/>
      <c r="C218" s="382"/>
      <c r="D218" s="382"/>
      <c r="E218" s="382"/>
      <c r="F218" s="382"/>
      <c r="G218" s="382"/>
      <c r="H218" s="382"/>
      <c r="I218" s="382"/>
      <c r="J218" s="382"/>
      <c r="K218" s="382"/>
      <c r="L218" s="382"/>
      <c r="M218" s="382"/>
      <c r="N218" s="382"/>
      <c r="O218" s="383"/>
      <c r="P218" s="379" t="s">
        <v>40</v>
      </c>
      <c r="Q218" s="380"/>
      <c r="R218" s="380"/>
      <c r="S218" s="380"/>
      <c r="T218" s="380"/>
      <c r="U218" s="380"/>
      <c r="V218" s="381"/>
      <c r="W218" s="42" t="s">
        <v>0</v>
      </c>
      <c r="X218" s="43">
        <f>IFERROR(SUMPRODUCT(X213:X216*H213:H216),"0")</f>
        <v>0</v>
      </c>
      <c r="Y218" s="43">
        <f>IFERROR(SUMPRODUCT(Y213:Y216*H213:H216),"0")</f>
        <v>0</v>
      </c>
      <c r="Z218" s="42"/>
      <c r="AA218" s="67"/>
      <c r="AB218" s="67"/>
      <c r="AC218" s="67"/>
    </row>
    <row r="219" spans="1:68" ht="16.5" customHeight="1" x14ac:dyDescent="0.25">
      <c r="A219" s="373" t="s">
        <v>332</v>
      </c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373"/>
      <c r="Z219" s="373"/>
      <c r="AA219" s="65"/>
      <c r="AB219" s="65"/>
      <c r="AC219" s="82"/>
    </row>
    <row r="220" spans="1:68" ht="14.25" customHeight="1" x14ac:dyDescent="0.25">
      <c r="A220" s="374" t="s">
        <v>82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74"/>
      <c r="AA220" s="66"/>
      <c r="AB220" s="66"/>
      <c r="AC220" s="83"/>
    </row>
    <row r="221" spans="1:68" ht="27" customHeight="1" x14ac:dyDescent="0.25">
      <c r="A221" s="63" t="s">
        <v>333</v>
      </c>
      <c r="B221" s="63" t="s">
        <v>334</v>
      </c>
      <c r="C221" s="36">
        <v>4301071097</v>
      </c>
      <c r="D221" s="375">
        <v>4620207491096</v>
      </c>
      <c r="E221" s="375"/>
      <c r="F221" s="62">
        <v>1</v>
      </c>
      <c r="G221" s="37">
        <v>5</v>
      </c>
      <c r="H221" s="62">
        <v>5</v>
      </c>
      <c r="I221" s="62">
        <v>5.23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454" t="s">
        <v>335</v>
      </c>
      <c r="Q221" s="377"/>
      <c r="R221" s="377"/>
      <c r="S221" s="377"/>
      <c r="T221" s="378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31" t="s">
        <v>336</v>
      </c>
      <c r="AG221" s="81"/>
      <c r="AJ221" s="87" t="s">
        <v>89</v>
      </c>
      <c r="AK221" s="87">
        <v>1</v>
      </c>
      <c r="BB221" s="23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82"/>
      <c r="B222" s="382"/>
      <c r="C222" s="382"/>
      <c r="D222" s="382"/>
      <c r="E222" s="382"/>
      <c r="F222" s="382"/>
      <c r="G222" s="382"/>
      <c r="H222" s="382"/>
      <c r="I222" s="382"/>
      <c r="J222" s="382"/>
      <c r="K222" s="382"/>
      <c r="L222" s="382"/>
      <c r="M222" s="382"/>
      <c r="N222" s="382"/>
      <c r="O222" s="383"/>
      <c r="P222" s="379" t="s">
        <v>40</v>
      </c>
      <c r="Q222" s="380"/>
      <c r="R222" s="380"/>
      <c r="S222" s="380"/>
      <c r="T222" s="380"/>
      <c r="U222" s="380"/>
      <c r="V222" s="381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382"/>
      <c r="B223" s="382"/>
      <c r="C223" s="382"/>
      <c r="D223" s="382"/>
      <c r="E223" s="382"/>
      <c r="F223" s="382"/>
      <c r="G223" s="382"/>
      <c r="H223" s="382"/>
      <c r="I223" s="382"/>
      <c r="J223" s="382"/>
      <c r="K223" s="382"/>
      <c r="L223" s="382"/>
      <c r="M223" s="382"/>
      <c r="N223" s="382"/>
      <c r="O223" s="383"/>
      <c r="P223" s="379" t="s">
        <v>40</v>
      </c>
      <c r="Q223" s="380"/>
      <c r="R223" s="380"/>
      <c r="S223" s="380"/>
      <c r="T223" s="380"/>
      <c r="U223" s="380"/>
      <c r="V223" s="381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73" t="s">
        <v>337</v>
      </c>
      <c r="B224" s="373"/>
      <c r="C224" s="373"/>
      <c r="D224" s="373"/>
      <c r="E224" s="373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  <c r="X224" s="373"/>
      <c r="Y224" s="373"/>
      <c r="Z224" s="373"/>
      <c r="AA224" s="65"/>
      <c r="AB224" s="65"/>
      <c r="AC224" s="82"/>
    </row>
    <row r="225" spans="1:68" ht="14.25" customHeight="1" x14ac:dyDescent="0.25">
      <c r="A225" s="374" t="s">
        <v>82</v>
      </c>
      <c r="B225" s="374"/>
      <c r="C225" s="374"/>
      <c r="D225" s="374"/>
      <c r="E225" s="374"/>
      <c r="F225" s="374"/>
      <c r="G225" s="374"/>
      <c r="H225" s="374"/>
      <c r="I225" s="374"/>
      <c r="J225" s="374"/>
      <c r="K225" s="374"/>
      <c r="L225" s="374"/>
      <c r="M225" s="374"/>
      <c r="N225" s="374"/>
      <c r="O225" s="374"/>
      <c r="P225" s="374"/>
      <c r="Q225" s="374"/>
      <c r="R225" s="374"/>
      <c r="S225" s="374"/>
      <c r="T225" s="374"/>
      <c r="U225" s="374"/>
      <c r="V225" s="374"/>
      <c r="W225" s="374"/>
      <c r="X225" s="374"/>
      <c r="Y225" s="374"/>
      <c r="Z225" s="374"/>
      <c r="AA225" s="66"/>
      <c r="AB225" s="66"/>
      <c r="AC225" s="83"/>
    </row>
    <row r="226" spans="1:68" ht="27" customHeight="1" x14ac:dyDescent="0.25">
      <c r="A226" s="63" t="s">
        <v>338</v>
      </c>
      <c r="B226" s="63" t="s">
        <v>339</v>
      </c>
      <c r="C226" s="36">
        <v>4301071093</v>
      </c>
      <c r="D226" s="375">
        <v>4620207490709</v>
      </c>
      <c r="E226" s="375"/>
      <c r="F226" s="62">
        <v>0.65</v>
      </c>
      <c r="G226" s="37">
        <v>8</v>
      </c>
      <c r="H226" s="62">
        <v>5.2</v>
      </c>
      <c r="I226" s="62">
        <v>5.47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5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77"/>
      <c r="R226" s="377"/>
      <c r="S226" s="377"/>
      <c r="T226" s="37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3" t="s">
        <v>340</v>
      </c>
      <c r="AG226" s="81"/>
      <c r="AJ226" s="87" t="s">
        <v>89</v>
      </c>
      <c r="AK226" s="87">
        <v>1</v>
      </c>
      <c r="BB226" s="23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82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383"/>
      <c r="P227" s="379" t="s">
        <v>40</v>
      </c>
      <c r="Q227" s="380"/>
      <c r="R227" s="380"/>
      <c r="S227" s="380"/>
      <c r="T227" s="380"/>
      <c r="U227" s="380"/>
      <c r="V227" s="381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383"/>
      <c r="P228" s="379" t="s">
        <v>40</v>
      </c>
      <c r="Q228" s="380"/>
      <c r="R228" s="380"/>
      <c r="S228" s="380"/>
      <c r="T228" s="380"/>
      <c r="U228" s="380"/>
      <c r="V228" s="381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14.25" customHeight="1" x14ac:dyDescent="0.25">
      <c r="A229" s="374" t="s">
        <v>143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74"/>
      <c r="Z229" s="374"/>
      <c r="AA229" s="66"/>
      <c r="AB229" s="66"/>
      <c r="AC229" s="83"/>
    </row>
    <row r="230" spans="1:68" ht="27" customHeight="1" x14ac:dyDescent="0.25">
      <c r="A230" s="63" t="s">
        <v>341</v>
      </c>
      <c r="B230" s="63" t="s">
        <v>342</v>
      </c>
      <c r="C230" s="36">
        <v>4301135692</v>
      </c>
      <c r="D230" s="375">
        <v>4620207490570</v>
      </c>
      <c r="E230" s="375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96</v>
      </c>
      <c r="L230" s="37" t="s">
        <v>88</v>
      </c>
      <c r="M230" s="38" t="s">
        <v>86</v>
      </c>
      <c r="N230" s="38"/>
      <c r="O230" s="37">
        <v>180</v>
      </c>
      <c r="P230" s="45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77"/>
      <c r="R230" s="377"/>
      <c r="S230" s="377"/>
      <c r="T230" s="37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35" t="s">
        <v>343</v>
      </c>
      <c r="AG230" s="81"/>
      <c r="AJ230" s="87" t="s">
        <v>89</v>
      </c>
      <c r="AK230" s="87">
        <v>1</v>
      </c>
      <c r="BB230" s="236" t="s">
        <v>95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344</v>
      </c>
      <c r="B231" s="63" t="s">
        <v>345</v>
      </c>
      <c r="C231" s="36">
        <v>4301135691</v>
      </c>
      <c r="D231" s="375">
        <v>4620207490549</v>
      </c>
      <c r="E231" s="375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96</v>
      </c>
      <c r="L231" s="37" t="s">
        <v>88</v>
      </c>
      <c r="M231" s="38" t="s">
        <v>86</v>
      </c>
      <c r="N231" s="38"/>
      <c r="O231" s="37">
        <v>180</v>
      </c>
      <c r="P231" s="45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77"/>
      <c r="R231" s="377"/>
      <c r="S231" s="377"/>
      <c r="T231" s="378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37" t="s">
        <v>343</v>
      </c>
      <c r="AG231" s="81"/>
      <c r="AJ231" s="87" t="s">
        <v>89</v>
      </c>
      <c r="AK231" s="87">
        <v>1</v>
      </c>
      <c r="BB231" s="238" t="s">
        <v>95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346</v>
      </c>
      <c r="B232" s="63" t="s">
        <v>347</v>
      </c>
      <c r="C232" s="36">
        <v>4301135694</v>
      </c>
      <c r="D232" s="375">
        <v>4620207490501</v>
      </c>
      <c r="E232" s="375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96</v>
      </c>
      <c r="L232" s="37" t="s">
        <v>88</v>
      </c>
      <c r="M232" s="38" t="s">
        <v>86</v>
      </c>
      <c r="N232" s="38"/>
      <c r="O232" s="37">
        <v>180</v>
      </c>
      <c r="P232" s="4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77"/>
      <c r="R232" s="377"/>
      <c r="S232" s="377"/>
      <c r="T232" s="37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39" t="s">
        <v>343</v>
      </c>
      <c r="AG232" s="81"/>
      <c r="AJ232" s="87" t="s">
        <v>89</v>
      </c>
      <c r="AK232" s="87">
        <v>1</v>
      </c>
      <c r="BB232" s="240" t="s">
        <v>95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382"/>
      <c r="B233" s="382"/>
      <c r="C233" s="382"/>
      <c r="D233" s="382"/>
      <c r="E233" s="382"/>
      <c r="F233" s="382"/>
      <c r="G233" s="382"/>
      <c r="H233" s="382"/>
      <c r="I233" s="382"/>
      <c r="J233" s="382"/>
      <c r="K233" s="382"/>
      <c r="L233" s="382"/>
      <c r="M233" s="382"/>
      <c r="N233" s="382"/>
      <c r="O233" s="383"/>
      <c r="P233" s="379" t="s">
        <v>40</v>
      </c>
      <c r="Q233" s="380"/>
      <c r="R233" s="380"/>
      <c r="S233" s="380"/>
      <c r="T233" s="380"/>
      <c r="U233" s="380"/>
      <c r="V233" s="381"/>
      <c r="W233" s="42" t="s">
        <v>39</v>
      </c>
      <c r="X233" s="43">
        <f>IFERROR(SUM(X230:X232),"0")</f>
        <v>0</v>
      </c>
      <c r="Y233" s="43">
        <f>IFERROR(SUM(Y230:Y232),"0")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382"/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3"/>
      <c r="P234" s="379" t="s">
        <v>40</v>
      </c>
      <c r="Q234" s="380"/>
      <c r="R234" s="380"/>
      <c r="S234" s="380"/>
      <c r="T234" s="380"/>
      <c r="U234" s="380"/>
      <c r="V234" s="381"/>
      <c r="W234" s="42" t="s">
        <v>0</v>
      </c>
      <c r="X234" s="43">
        <f>IFERROR(SUMPRODUCT(X230:X232*H230:H232),"0")</f>
        <v>0</v>
      </c>
      <c r="Y234" s="43">
        <f>IFERROR(SUMPRODUCT(Y230:Y232*H230:H232),"0")</f>
        <v>0</v>
      </c>
      <c r="Z234" s="42"/>
      <c r="AA234" s="67"/>
      <c r="AB234" s="67"/>
      <c r="AC234" s="67"/>
    </row>
    <row r="235" spans="1:68" ht="16.5" customHeight="1" x14ac:dyDescent="0.25">
      <c r="A235" s="373" t="s">
        <v>348</v>
      </c>
      <c r="B235" s="373"/>
      <c r="C235" s="373"/>
      <c r="D235" s="373"/>
      <c r="E235" s="373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  <c r="X235" s="373"/>
      <c r="Y235" s="373"/>
      <c r="Z235" s="373"/>
      <c r="AA235" s="65"/>
      <c r="AB235" s="65"/>
      <c r="AC235" s="82"/>
    </row>
    <row r="236" spans="1:68" ht="14.25" customHeight="1" x14ac:dyDescent="0.25">
      <c r="A236" s="374" t="s">
        <v>82</v>
      </c>
      <c r="B236" s="374"/>
      <c r="C236" s="374"/>
      <c r="D236" s="374"/>
      <c r="E236" s="374"/>
      <c r="F236" s="374"/>
      <c r="G236" s="374"/>
      <c r="H236" s="374"/>
      <c r="I236" s="374"/>
      <c r="J236" s="374"/>
      <c r="K236" s="374"/>
      <c r="L236" s="374"/>
      <c r="M236" s="374"/>
      <c r="N236" s="374"/>
      <c r="O236" s="374"/>
      <c r="P236" s="374"/>
      <c r="Q236" s="374"/>
      <c r="R236" s="374"/>
      <c r="S236" s="374"/>
      <c r="T236" s="374"/>
      <c r="U236" s="374"/>
      <c r="V236" s="374"/>
      <c r="W236" s="374"/>
      <c r="X236" s="374"/>
      <c r="Y236" s="374"/>
      <c r="Z236" s="374"/>
      <c r="AA236" s="66"/>
      <c r="AB236" s="66"/>
      <c r="AC236" s="83"/>
    </row>
    <row r="237" spans="1:68" ht="16.5" customHeight="1" x14ac:dyDescent="0.25">
      <c r="A237" s="63" t="s">
        <v>349</v>
      </c>
      <c r="B237" s="63" t="s">
        <v>350</v>
      </c>
      <c r="C237" s="36">
        <v>4301071063</v>
      </c>
      <c r="D237" s="375">
        <v>4607111039019</v>
      </c>
      <c r="E237" s="375"/>
      <c r="F237" s="62">
        <v>0.43</v>
      </c>
      <c r="G237" s="37">
        <v>16</v>
      </c>
      <c r="H237" s="62">
        <v>6.88</v>
      </c>
      <c r="I237" s="62">
        <v>7.2060000000000004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77"/>
      <c r="R237" s="377"/>
      <c r="S237" s="377"/>
      <c r="T237" s="37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41" t="s">
        <v>351</v>
      </c>
      <c r="AG237" s="81"/>
      <c r="AJ237" s="87" t="s">
        <v>89</v>
      </c>
      <c r="AK237" s="87">
        <v>1</v>
      </c>
      <c r="BB237" s="242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16.5" customHeight="1" x14ac:dyDescent="0.25">
      <c r="A238" s="63" t="s">
        <v>352</v>
      </c>
      <c r="B238" s="63" t="s">
        <v>353</v>
      </c>
      <c r="C238" s="36">
        <v>4301071000</v>
      </c>
      <c r="D238" s="375">
        <v>4607111038708</v>
      </c>
      <c r="E238" s="375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180</v>
      </c>
      <c r="P238" s="4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77"/>
      <c r="R238" s="377"/>
      <c r="S238" s="377"/>
      <c r="T238" s="378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43" t="s">
        <v>351</v>
      </c>
      <c r="AG238" s="81"/>
      <c r="AJ238" s="87" t="s">
        <v>89</v>
      </c>
      <c r="AK238" s="87">
        <v>1</v>
      </c>
      <c r="BB238" s="244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82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383"/>
      <c r="P239" s="379" t="s">
        <v>40</v>
      </c>
      <c r="Q239" s="380"/>
      <c r="R239" s="380"/>
      <c r="S239" s="380"/>
      <c r="T239" s="380"/>
      <c r="U239" s="380"/>
      <c r="V239" s="381"/>
      <c r="W239" s="42" t="s">
        <v>39</v>
      </c>
      <c r="X239" s="43">
        <f>IFERROR(SUM(X237:X238),"0")</f>
        <v>0</v>
      </c>
      <c r="Y239" s="43">
        <f>IFERROR(SUM(Y237:Y238),"0")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383"/>
      <c r="P240" s="379" t="s">
        <v>40</v>
      </c>
      <c r="Q240" s="380"/>
      <c r="R240" s="380"/>
      <c r="S240" s="380"/>
      <c r="T240" s="380"/>
      <c r="U240" s="380"/>
      <c r="V240" s="381"/>
      <c r="W240" s="42" t="s">
        <v>0</v>
      </c>
      <c r="X240" s="43">
        <f>IFERROR(SUMPRODUCT(X237:X238*H237:H238),"0")</f>
        <v>0</v>
      </c>
      <c r="Y240" s="43">
        <f>IFERROR(SUMPRODUCT(Y237:Y238*H237:H238),"0")</f>
        <v>0</v>
      </c>
      <c r="Z240" s="42"/>
      <c r="AA240" s="67"/>
      <c r="AB240" s="67"/>
      <c r="AC240" s="67"/>
    </row>
    <row r="241" spans="1:68" ht="27.75" customHeight="1" x14ac:dyDescent="0.2">
      <c r="A241" s="372" t="s">
        <v>354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372"/>
      <c r="Y241" s="372"/>
      <c r="Z241" s="372"/>
      <c r="AA241" s="54"/>
      <c r="AB241" s="54"/>
      <c r="AC241" s="54"/>
    </row>
    <row r="242" spans="1:68" ht="16.5" customHeight="1" x14ac:dyDescent="0.25">
      <c r="A242" s="373" t="s">
        <v>355</v>
      </c>
      <c r="B242" s="373"/>
      <c r="C242" s="373"/>
      <c r="D242" s="373"/>
      <c r="E242" s="373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  <c r="AA242" s="65"/>
      <c r="AB242" s="65"/>
      <c r="AC242" s="82"/>
    </row>
    <row r="243" spans="1:68" ht="14.25" customHeight="1" x14ac:dyDescent="0.25">
      <c r="A243" s="374" t="s">
        <v>82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374"/>
      <c r="Y243" s="374"/>
      <c r="Z243" s="374"/>
      <c r="AA243" s="66"/>
      <c r="AB243" s="66"/>
      <c r="AC243" s="83"/>
    </row>
    <row r="244" spans="1:68" ht="27" customHeight="1" x14ac:dyDescent="0.25">
      <c r="A244" s="63" t="s">
        <v>356</v>
      </c>
      <c r="B244" s="63" t="s">
        <v>357</v>
      </c>
      <c r="C244" s="36">
        <v>4301071036</v>
      </c>
      <c r="D244" s="375">
        <v>4607111036162</v>
      </c>
      <c r="E244" s="375"/>
      <c r="F244" s="62">
        <v>0.8</v>
      </c>
      <c r="G244" s="37">
        <v>8</v>
      </c>
      <c r="H244" s="62">
        <v>6.4</v>
      </c>
      <c r="I244" s="62">
        <v>6.6811999999999996</v>
      </c>
      <c r="J244" s="37">
        <v>84</v>
      </c>
      <c r="K244" s="37" t="s">
        <v>87</v>
      </c>
      <c r="L244" s="37" t="s">
        <v>88</v>
      </c>
      <c r="M244" s="38" t="s">
        <v>86</v>
      </c>
      <c r="N244" s="38"/>
      <c r="O244" s="37">
        <v>90</v>
      </c>
      <c r="P244" s="46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77"/>
      <c r="R244" s="377"/>
      <c r="S244" s="377"/>
      <c r="T244" s="378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45" t="s">
        <v>358</v>
      </c>
      <c r="AG244" s="81"/>
      <c r="AJ244" s="87" t="s">
        <v>89</v>
      </c>
      <c r="AK244" s="87">
        <v>1</v>
      </c>
      <c r="BB244" s="24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82"/>
      <c r="B245" s="382"/>
      <c r="C245" s="382"/>
      <c r="D245" s="382"/>
      <c r="E245" s="382"/>
      <c r="F245" s="382"/>
      <c r="G245" s="382"/>
      <c r="H245" s="382"/>
      <c r="I245" s="382"/>
      <c r="J245" s="382"/>
      <c r="K245" s="382"/>
      <c r="L245" s="382"/>
      <c r="M245" s="382"/>
      <c r="N245" s="382"/>
      <c r="O245" s="383"/>
      <c r="P245" s="379" t="s">
        <v>40</v>
      </c>
      <c r="Q245" s="380"/>
      <c r="R245" s="380"/>
      <c r="S245" s="380"/>
      <c r="T245" s="380"/>
      <c r="U245" s="380"/>
      <c r="V245" s="381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382"/>
      <c r="B246" s="382"/>
      <c r="C246" s="382"/>
      <c r="D246" s="382"/>
      <c r="E246" s="382"/>
      <c r="F246" s="382"/>
      <c r="G246" s="382"/>
      <c r="H246" s="382"/>
      <c r="I246" s="382"/>
      <c r="J246" s="382"/>
      <c r="K246" s="382"/>
      <c r="L246" s="382"/>
      <c r="M246" s="382"/>
      <c r="N246" s="382"/>
      <c r="O246" s="383"/>
      <c r="P246" s="379" t="s">
        <v>40</v>
      </c>
      <c r="Q246" s="380"/>
      <c r="R246" s="380"/>
      <c r="S246" s="380"/>
      <c r="T246" s="380"/>
      <c r="U246" s="380"/>
      <c r="V246" s="381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72" t="s">
        <v>359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372"/>
      <c r="Y247" s="372"/>
      <c r="Z247" s="372"/>
      <c r="AA247" s="54"/>
      <c r="AB247" s="54"/>
      <c r="AC247" s="54"/>
    </row>
    <row r="248" spans="1:68" ht="16.5" customHeight="1" x14ac:dyDescent="0.25">
      <c r="A248" s="373" t="s">
        <v>360</v>
      </c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373"/>
      <c r="Z248" s="373"/>
      <c r="AA248" s="65"/>
      <c r="AB248" s="65"/>
      <c r="AC248" s="82"/>
    </row>
    <row r="249" spans="1:68" ht="14.25" customHeight="1" x14ac:dyDescent="0.25">
      <c r="A249" s="374" t="s">
        <v>82</v>
      </c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  <c r="X249" s="374"/>
      <c r="Y249" s="374"/>
      <c r="Z249" s="374"/>
      <c r="AA249" s="66"/>
      <c r="AB249" s="66"/>
      <c r="AC249" s="83"/>
    </row>
    <row r="250" spans="1:68" ht="27" customHeight="1" x14ac:dyDescent="0.25">
      <c r="A250" s="63" t="s">
        <v>361</v>
      </c>
      <c r="B250" s="63" t="s">
        <v>362</v>
      </c>
      <c r="C250" s="36">
        <v>4301071029</v>
      </c>
      <c r="D250" s="375">
        <v>4607111035899</v>
      </c>
      <c r="E250" s="375"/>
      <c r="F250" s="62">
        <v>1</v>
      </c>
      <c r="G250" s="37">
        <v>5</v>
      </c>
      <c r="H250" s="62">
        <v>5</v>
      </c>
      <c r="I250" s="62">
        <v>5.2619999999999996</v>
      </c>
      <c r="J250" s="37">
        <v>84</v>
      </c>
      <c r="K250" s="37" t="s">
        <v>87</v>
      </c>
      <c r="L250" s="37" t="s">
        <v>88</v>
      </c>
      <c r="M250" s="38" t="s">
        <v>86</v>
      </c>
      <c r="N250" s="38"/>
      <c r="O250" s="37">
        <v>180</v>
      </c>
      <c r="P250" s="46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77"/>
      <c r="R250" s="377"/>
      <c r="S250" s="377"/>
      <c r="T250" s="378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47" t="s">
        <v>263</v>
      </c>
      <c r="AG250" s="81"/>
      <c r="AJ250" s="87" t="s">
        <v>89</v>
      </c>
      <c r="AK250" s="87">
        <v>1</v>
      </c>
      <c r="BB250" s="248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363</v>
      </c>
      <c r="B251" s="63" t="s">
        <v>364</v>
      </c>
      <c r="C251" s="36">
        <v>4301070991</v>
      </c>
      <c r="D251" s="375">
        <v>4607111038180</v>
      </c>
      <c r="E251" s="375"/>
      <c r="F251" s="62">
        <v>0.4</v>
      </c>
      <c r="G251" s="37">
        <v>16</v>
      </c>
      <c r="H251" s="62">
        <v>6.4</v>
      </c>
      <c r="I251" s="62">
        <v>6.71</v>
      </c>
      <c r="J251" s="37">
        <v>84</v>
      </c>
      <c r="K251" s="37" t="s">
        <v>87</v>
      </c>
      <c r="L251" s="37" t="s">
        <v>88</v>
      </c>
      <c r="M251" s="38" t="s">
        <v>86</v>
      </c>
      <c r="N251" s="38"/>
      <c r="O251" s="37">
        <v>180</v>
      </c>
      <c r="P251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77"/>
      <c r="R251" s="377"/>
      <c r="S251" s="377"/>
      <c r="T251" s="378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49" t="s">
        <v>365</v>
      </c>
      <c r="AG251" s="81"/>
      <c r="AJ251" s="87" t="s">
        <v>89</v>
      </c>
      <c r="AK251" s="87">
        <v>1</v>
      </c>
      <c r="BB251" s="250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383"/>
      <c r="P252" s="379" t="s">
        <v>40</v>
      </c>
      <c r="Q252" s="380"/>
      <c r="R252" s="380"/>
      <c r="S252" s="380"/>
      <c r="T252" s="380"/>
      <c r="U252" s="380"/>
      <c r="V252" s="381"/>
      <c r="W252" s="42" t="s">
        <v>39</v>
      </c>
      <c r="X252" s="43">
        <f>IFERROR(SUM(X250:X251),"0")</f>
        <v>0</v>
      </c>
      <c r="Y252" s="43">
        <f>IFERROR(SUM(Y250:Y251),"0")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382"/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3"/>
      <c r="P253" s="379" t="s">
        <v>40</v>
      </c>
      <c r="Q253" s="380"/>
      <c r="R253" s="380"/>
      <c r="S253" s="380"/>
      <c r="T253" s="380"/>
      <c r="U253" s="380"/>
      <c r="V253" s="381"/>
      <c r="W253" s="42" t="s">
        <v>0</v>
      </c>
      <c r="X253" s="43">
        <f>IFERROR(SUMPRODUCT(X250:X251*H250:H251),"0")</f>
        <v>0</v>
      </c>
      <c r="Y253" s="43">
        <f>IFERROR(SUMPRODUCT(Y250:Y251*H250:H251),"0")</f>
        <v>0</v>
      </c>
      <c r="Z253" s="42"/>
      <c r="AA253" s="67"/>
      <c r="AB253" s="67"/>
      <c r="AC253" s="67"/>
    </row>
    <row r="254" spans="1:68" ht="27.75" customHeight="1" x14ac:dyDescent="0.2">
      <c r="A254" s="372" t="s">
        <v>366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72"/>
      <c r="AA254" s="54"/>
      <c r="AB254" s="54"/>
      <c r="AC254" s="54"/>
    </row>
    <row r="255" spans="1:68" ht="16.5" customHeight="1" x14ac:dyDescent="0.25">
      <c r="A255" s="373" t="s">
        <v>367</v>
      </c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373"/>
      <c r="Z255" s="373"/>
      <c r="AA255" s="65"/>
      <c r="AB255" s="65"/>
      <c r="AC255" s="82"/>
    </row>
    <row r="256" spans="1:68" ht="14.25" customHeight="1" x14ac:dyDescent="0.25">
      <c r="A256" s="374" t="s">
        <v>368</v>
      </c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374"/>
      <c r="N256" s="374"/>
      <c r="O256" s="374"/>
      <c r="P256" s="374"/>
      <c r="Q256" s="374"/>
      <c r="R256" s="374"/>
      <c r="S256" s="374"/>
      <c r="T256" s="374"/>
      <c r="U256" s="374"/>
      <c r="V256" s="374"/>
      <c r="W256" s="374"/>
      <c r="X256" s="374"/>
      <c r="Y256" s="374"/>
      <c r="Z256" s="374"/>
      <c r="AA256" s="66"/>
      <c r="AB256" s="66"/>
      <c r="AC256" s="83"/>
    </row>
    <row r="257" spans="1:68" ht="27" customHeight="1" x14ac:dyDescent="0.25">
      <c r="A257" s="63" t="s">
        <v>369</v>
      </c>
      <c r="B257" s="63" t="s">
        <v>370</v>
      </c>
      <c r="C257" s="36">
        <v>4301133004</v>
      </c>
      <c r="D257" s="375">
        <v>4607111039774</v>
      </c>
      <c r="E257" s="375"/>
      <c r="F257" s="62">
        <v>0.25</v>
      </c>
      <c r="G257" s="37">
        <v>12</v>
      </c>
      <c r="H257" s="62">
        <v>3</v>
      </c>
      <c r="I257" s="62">
        <v>3.22</v>
      </c>
      <c r="J257" s="37">
        <v>70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46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77"/>
      <c r="R257" s="377"/>
      <c r="S257" s="377"/>
      <c r="T257" s="378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51" t="s">
        <v>371</v>
      </c>
      <c r="AG257" s="81"/>
      <c r="AJ257" s="87" t="s">
        <v>89</v>
      </c>
      <c r="AK257" s="87">
        <v>1</v>
      </c>
      <c r="BB257" s="252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2"/>
      <c r="M258" s="382"/>
      <c r="N258" s="382"/>
      <c r="O258" s="383"/>
      <c r="P258" s="379" t="s">
        <v>40</v>
      </c>
      <c r="Q258" s="380"/>
      <c r="R258" s="380"/>
      <c r="S258" s="380"/>
      <c r="T258" s="380"/>
      <c r="U258" s="380"/>
      <c r="V258" s="381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3"/>
      <c r="P259" s="379" t="s">
        <v>40</v>
      </c>
      <c r="Q259" s="380"/>
      <c r="R259" s="380"/>
      <c r="S259" s="380"/>
      <c r="T259" s="380"/>
      <c r="U259" s="380"/>
      <c r="V259" s="381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74" t="s">
        <v>143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374"/>
      <c r="Y260" s="374"/>
      <c r="Z260" s="374"/>
      <c r="AA260" s="66"/>
      <c r="AB260" s="66"/>
      <c r="AC260" s="83"/>
    </row>
    <row r="261" spans="1:68" ht="37.5" customHeight="1" x14ac:dyDescent="0.25">
      <c r="A261" s="63" t="s">
        <v>372</v>
      </c>
      <c r="B261" s="63" t="s">
        <v>373</v>
      </c>
      <c r="C261" s="36">
        <v>4301135400</v>
      </c>
      <c r="D261" s="375">
        <v>4607111039361</v>
      </c>
      <c r="E261" s="375"/>
      <c r="F261" s="62">
        <v>0.25</v>
      </c>
      <c r="G261" s="37">
        <v>12</v>
      </c>
      <c r="H261" s="62">
        <v>3</v>
      </c>
      <c r="I261" s="62">
        <v>3.7035999999999998</v>
      </c>
      <c r="J261" s="37">
        <v>70</v>
      </c>
      <c r="K261" s="37" t="s">
        <v>96</v>
      </c>
      <c r="L261" s="37" t="s">
        <v>88</v>
      </c>
      <c r="M261" s="38" t="s">
        <v>86</v>
      </c>
      <c r="N261" s="38"/>
      <c r="O261" s="37">
        <v>180</v>
      </c>
      <c r="P261" s="46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77"/>
      <c r="R261" s="377"/>
      <c r="S261" s="377"/>
      <c r="T261" s="378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IFERROR(IF(X261="","",X261*0.01788),"")</f>
        <v>0</v>
      </c>
      <c r="AA261" s="68" t="s">
        <v>46</v>
      </c>
      <c r="AB261" s="69" t="s">
        <v>46</v>
      </c>
      <c r="AC261" s="253" t="s">
        <v>371</v>
      </c>
      <c r="AG261" s="81"/>
      <c r="AJ261" s="87" t="s">
        <v>89</v>
      </c>
      <c r="AK261" s="87">
        <v>1</v>
      </c>
      <c r="BB261" s="254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383"/>
      <c r="P262" s="379" t="s">
        <v>40</v>
      </c>
      <c r="Q262" s="380"/>
      <c r="R262" s="380"/>
      <c r="S262" s="380"/>
      <c r="T262" s="380"/>
      <c r="U262" s="380"/>
      <c r="V262" s="381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3"/>
      <c r="P263" s="379" t="s">
        <v>40</v>
      </c>
      <c r="Q263" s="380"/>
      <c r="R263" s="380"/>
      <c r="S263" s="380"/>
      <c r="T263" s="380"/>
      <c r="U263" s="380"/>
      <c r="V263" s="381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27.75" customHeight="1" x14ac:dyDescent="0.2">
      <c r="A264" s="372" t="s">
        <v>250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54"/>
      <c r="AB264" s="54"/>
      <c r="AC264" s="54"/>
    </row>
    <row r="265" spans="1:68" ht="16.5" customHeight="1" x14ac:dyDescent="0.25">
      <c r="A265" s="373" t="s">
        <v>250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373"/>
      <c r="Y265" s="373"/>
      <c r="Z265" s="373"/>
      <c r="AA265" s="65"/>
      <c r="AB265" s="65"/>
      <c r="AC265" s="82"/>
    </row>
    <row r="266" spans="1:68" ht="14.25" customHeight="1" x14ac:dyDescent="0.25">
      <c r="A266" s="374" t="s">
        <v>82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374"/>
      <c r="Y266" s="374"/>
      <c r="Z266" s="374"/>
      <c r="AA266" s="66"/>
      <c r="AB266" s="66"/>
      <c r="AC266" s="83"/>
    </row>
    <row r="267" spans="1:68" ht="27" customHeight="1" x14ac:dyDescent="0.25">
      <c r="A267" s="63" t="s">
        <v>374</v>
      </c>
      <c r="B267" s="63" t="s">
        <v>375</v>
      </c>
      <c r="C267" s="36">
        <v>4301071014</v>
      </c>
      <c r="D267" s="375">
        <v>4640242181264</v>
      </c>
      <c r="E267" s="375"/>
      <c r="F267" s="62">
        <v>0.7</v>
      </c>
      <c r="G267" s="37">
        <v>10</v>
      </c>
      <c r="H267" s="62">
        <v>7</v>
      </c>
      <c r="I267" s="62">
        <v>7.28</v>
      </c>
      <c r="J267" s="37">
        <v>84</v>
      </c>
      <c r="K267" s="37" t="s">
        <v>87</v>
      </c>
      <c r="L267" s="37" t="s">
        <v>88</v>
      </c>
      <c r="M267" s="38" t="s">
        <v>86</v>
      </c>
      <c r="N267" s="38"/>
      <c r="O267" s="37">
        <v>180</v>
      </c>
      <c r="P267" s="466" t="s">
        <v>376</v>
      </c>
      <c r="Q267" s="377"/>
      <c r="R267" s="377"/>
      <c r="S267" s="377"/>
      <c r="T267" s="378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5" t="s">
        <v>377</v>
      </c>
      <c r="AG267" s="81"/>
      <c r="AJ267" s="87" t="s">
        <v>89</v>
      </c>
      <c r="AK267" s="87">
        <v>1</v>
      </c>
      <c r="BB267" s="256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4301071021</v>
      </c>
      <c r="D268" s="375">
        <v>4640242181325</v>
      </c>
      <c r="E268" s="375"/>
      <c r="F268" s="62">
        <v>0.7</v>
      </c>
      <c r="G268" s="37">
        <v>10</v>
      </c>
      <c r="H268" s="62">
        <v>7</v>
      </c>
      <c r="I268" s="62">
        <v>7.28</v>
      </c>
      <c r="J268" s="37">
        <v>84</v>
      </c>
      <c r="K268" s="37" t="s">
        <v>87</v>
      </c>
      <c r="L268" s="37" t="s">
        <v>88</v>
      </c>
      <c r="M268" s="38" t="s">
        <v>86</v>
      </c>
      <c r="N268" s="38"/>
      <c r="O268" s="37">
        <v>180</v>
      </c>
      <c r="P268" s="467" t="s">
        <v>380</v>
      </c>
      <c r="Q268" s="377"/>
      <c r="R268" s="377"/>
      <c r="S268" s="377"/>
      <c r="T268" s="37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7" t="s">
        <v>377</v>
      </c>
      <c r="AG268" s="81"/>
      <c r="AJ268" s="87" t="s">
        <v>89</v>
      </c>
      <c r="AK268" s="87">
        <v>1</v>
      </c>
      <c r="BB268" s="258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381</v>
      </c>
      <c r="B269" s="63" t="s">
        <v>382</v>
      </c>
      <c r="C269" s="36">
        <v>4301070993</v>
      </c>
      <c r="D269" s="375">
        <v>4640242180670</v>
      </c>
      <c r="E269" s="375"/>
      <c r="F269" s="62">
        <v>1</v>
      </c>
      <c r="G269" s="37">
        <v>6</v>
      </c>
      <c r="H269" s="62">
        <v>6</v>
      </c>
      <c r="I269" s="62">
        <v>6.23</v>
      </c>
      <c r="J269" s="37">
        <v>84</v>
      </c>
      <c r="K269" s="37" t="s">
        <v>87</v>
      </c>
      <c r="L269" s="37" t="s">
        <v>88</v>
      </c>
      <c r="M269" s="38" t="s">
        <v>86</v>
      </c>
      <c r="N269" s="38"/>
      <c r="O269" s="37">
        <v>180</v>
      </c>
      <c r="P269" s="468" t="s">
        <v>383</v>
      </c>
      <c r="Q269" s="377"/>
      <c r="R269" s="377"/>
      <c r="S269" s="377"/>
      <c r="T269" s="37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59" t="s">
        <v>384</v>
      </c>
      <c r="AG269" s="81"/>
      <c r="AJ269" s="87" t="s">
        <v>89</v>
      </c>
      <c r="AK269" s="87">
        <v>1</v>
      </c>
      <c r="BB269" s="260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2"/>
      <c r="M270" s="382"/>
      <c r="N270" s="382"/>
      <c r="O270" s="383"/>
      <c r="P270" s="379" t="s">
        <v>40</v>
      </c>
      <c r="Q270" s="380"/>
      <c r="R270" s="380"/>
      <c r="S270" s="380"/>
      <c r="T270" s="380"/>
      <c r="U270" s="380"/>
      <c r="V270" s="381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82"/>
      <c r="B271" s="382"/>
      <c r="C271" s="382"/>
      <c r="D271" s="382"/>
      <c r="E271" s="382"/>
      <c r="F271" s="382"/>
      <c r="G271" s="382"/>
      <c r="H271" s="382"/>
      <c r="I271" s="382"/>
      <c r="J271" s="382"/>
      <c r="K271" s="382"/>
      <c r="L271" s="382"/>
      <c r="M271" s="382"/>
      <c r="N271" s="382"/>
      <c r="O271" s="383"/>
      <c r="P271" s="379" t="s">
        <v>40</v>
      </c>
      <c r="Q271" s="380"/>
      <c r="R271" s="380"/>
      <c r="S271" s="380"/>
      <c r="T271" s="380"/>
      <c r="U271" s="380"/>
      <c r="V271" s="381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74" t="s">
        <v>91</v>
      </c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4"/>
      <c r="O272" s="374"/>
      <c r="P272" s="374"/>
      <c r="Q272" s="374"/>
      <c r="R272" s="374"/>
      <c r="S272" s="374"/>
      <c r="T272" s="374"/>
      <c r="U272" s="374"/>
      <c r="V272" s="374"/>
      <c r="W272" s="374"/>
      <c r="X272" s="374"/>
      <c r="Y272" s="374"/>
      <c r="Z272" s="374"/>
      <c r="AA272" s="66"/>
      <c r="AB272" s="66"/>
      <c r="AC272" s="83"/>
    </row>
    <row r="273" spans="1:68" ht="27" customHeight="1" x14ac:dyDescent="0.25">
      <c r="A273" s="63" t="s">
        <v>385</v>
      </c>
      <c r="B273" s="63" t="s">
        <v>386</v>
      </c>
      <c r="C273" s="36">
        <v>4301132080</v>
      </c>
      <c r="D273" s="375">
        <v>4640242180397</v>
      </c>
      <c r="E273" s="375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87</v>
      </c>
      <c r="L273" s="37" t="s">
        <v>88</v>
      </c>
      <c r="M273" s="38" t="s">
        <v>86</v>
      </c>
      <c r="N273" s="38"/>
      <c r="O273" s="37">
        <v>180</v>
      </c>
      <c r="P273" s="46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77"/>
      <c r="R273" s="377"/>
      <c r="S273" s="377"/>
      <c r="T273" s="378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1" t="s">
        <v>387</v>
      </c>
      <c r="AG273" s="81"/>
      <c r="AJ273" s="87" t="s">
        <v>89</v>
      </c>
      <c r="AK273" s="87">
        <v>1</v>
      </c>
      <c r="BB273" s="262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383"/>
      <c r="P274" s="379" t="s">
        <v>40</v>
      </c>
      <c r="Q274" s="380"/>
      <c r="R274" s="380"/>
      <c r="S274" s="380"/>
      <c r="T274" s="380"/>
      <c r="U274" s="380"/>
      <c r="V274" s="381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3"/>
      <c r="P275" s="379" t="s">
        <v>40</v>
      </c>
      <c r="Q275" s="380"/>
      <c r="R275" s="380"/>
      <c r="S275" s="380"/>
      <c r="T275" s="380"/>
      <c r="U275" s="380"/>
      <c r="V275" s="381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14.25" customHeight="1" x14ac:dyDescent="0.25">
      <c r="A276" s="374" t="s">
        <v>137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374"/>
      <c r="Z276" s="374"/>
      <c r="AA276" s="66"/>
      <c r="AB276" s="66"/>
      <c r="AC276" s="83"/>
    </row>
    <row r="277" spans="1:68" ht="27" customHeight="1" x14ac:dyDescent="0.25">
      <c r="A277" s="63" t="s">
        <v>388</v>
      </c>
      <c r="B277" s="63" t="s">
        <v>389</v>
      </c>
      <c r="C277" s="36">
        <v>4301136051</v>
      </c>
      <c r="D277" s="375">
        <v>4640242180304</v>
      </c>
      <c r="E277" s="375"/>
      <c r="F277" s="62">
        <v>2.7</v>
      </c>
      <c r="G277" s="37">
        <v>1</v>
      </c>
      <c r="H277" s="62">
        <v>2.7</v>
      </c>
      <c r="I277" s="62">
        <v>2.8906000000000001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470" t="s">
        <v>390</v>
      </c>
      <c r="Q277" s="377"/>
      <c r="R277" s="377"/>
      <c r="S277" s="377"/>
      <c r="T277" s="378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3" t="s">
        <v>391</v>
      </c>
      <c r="AG277" s="81"/>
      <c r="AJ277" s="87" t="s">
        <v>89</v>
      </c>
      <c r="AK277" s="87">
        <v>1</v>
      </c>
      <c r="BB277" s="264" t="s">
        <v>95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392</v>
      </c>
      <c r="B278" s="63" t="s">
        <v>393</v>
      </c>
      <c r="C278" s="36">
        <v>4301136052</v>
      </c>
      <c r="D278" s="375">
        <v>4640242180410</v>
      </c>
      <c r="E278" s="375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96</v>
      </c>
      <c r="L278" s="37" t="s">
        <v>115</v>
      </c>
      <c r="M278" s="38" t="s">
        <v>86</v>
      </c>
      <c r="N278" s="38"/>
      <c r="O278" s="37">
        <v>180</v>
      </c>
      <c r="P278" s="47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77"/>
      <c r="R278" s="377"/>
      <c r="S278" s="377"/>
      <c r="T278" s="37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5" t="s">
        <v>391</v>
      </c>
      <c r="AG278" s="81"/>
      <c r="AJ278" s="87" t="s">
        <v>116</v>
      </c>
      <c r="AK278" s="87">
        <v>126</v>
      </c>
      <c r="BB278" s="266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2"/>
      <c r="M279" s="382"/>
      <c r="N279" s="382"/>
      <c r="O279" s="383"/>
      <c r="P279" s="379" t="s">
        <v>40</v>
      </c>
      <c r="Q279" s="380"/>
      <c r="R279" s="380"/>
      <c r="S279" s="380"/>
      <c r="T279" s="380"/>
      <c r="U279" s="380"/>
      <c r="V279" s="381"/>
      <c r="W279" s="42" t="s">
        <v>39</v>
      </c>
      <c r="X279" s="43">
        <f>IFERROR(SUM(X277:X278),"0")</f>
        <v>0</v>
      </c>
      <c r="Y279" s="43">
        <f>IFERROR(SUM(Y277:Y278),"0")</f>
        <v>0</v>
      </c>
      <c r="Z279" s="43">
        <f>IFERROR(IF(Z277="",0,Z277),"0")+IFERROR(IF(Z278="",0,Z278),"0")</f>
        <v>0</v>
      </c>
      <c r="AA279" s="67"/>
      <c r="AB279" s="67"/>
      <c r="AC279" s="67"/>
    </row>
    <row r="280" spans="1:68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2"/>
      <c r="N280" s="382"/>
      <c r="O280" s="383"/>
      <c r="P280" s="379" t="s">
        <v>40</v>
      </c>
      <c r="Q280" s="380"/>
      <c r="R280" s="380"/>
      <c r="S280" s="380"/>
      <c r="T280" s="380"/>
      <c r="U280" s="380"/>
      <c r="V280" s="381"/>
      <c r="W280" s="42" t="s">
        <v>0</v>
      </c>
      <c r="X280" s="43">
        <f>IFERROR(SUMPRODUCT(X277:X278*H277:H278),"0")</f>
        <v>0</v>
      </c>
      <c r="Y280" s="43">
        <f>IFERROR(SUMPRODUCT(Y277:Y278*H277:H278),"0")</f>
        <v>0</v>
      </c>
      <c r="Z280" s="42"/>
      <c r="AA280" s="67"/>
      <c r="AB280" s="67"/>
      <c r="AC280" s="67"/>
    </row>
    <row r="281" spans="1:68" ht="14.25" customHeight="1" x14ac:dyDescent="0.25">
      <c r="A281" s="374" t="s">
        <v>143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374"/>
      <c r="Y281" s="374"/>
      <c r="Z281" s="374"/>
      <c r="AA281" s="66"/>
      <c r="AB281" s="66"/>
      <c r="AC281" s="83"/>
    </row>
    <row r="282" spans="1:68" ht="37.5" customHeight="1" x14ac:dyDescent="0.25">
      <c r="A282" s="63" t="s">
        <v>394</v>
      </c>
      <c r="B282" s="63" t="s">
        <v>395</v>
      </c>
      <c r="C282" s="36">
        <v>4301135504</v>
      </c>
      <c r="D282" s="375">
        <v>4640242181554</v>
      </c>
      <c r="E282" s="375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472" t="s">
        <v>396</v>
      </c>
      <c r="Q282" s="377"/>
      <c r="R282" s="377"/>
      <c r="S282" s="377"/>
      <c r="T282" s="378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298" si="12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67" t="s">
        <v>397</v>
      </c>
      <c r="AG282" s="81"/>
      <c r="AJ282" s="87" t="s">
        <v>89</v>
      </c>
      <c r="AK282" s="87">
        <v>1</v>
      </c>
      <c r="BB282" s="268" t="s">
        <v>95</v>
      </c>
      <c r="BM282" s="81">
        <f t="shared" ref="BM282:BM298" si="13">IFERROR(X282*I282,"0")</f>
        <v>0</v>
      </c>
      <c r="BN282" s="81">
        <f t="shared" ref="BN282:BN298" si="14">IFERROR(Y282*I282,"0")</f>
        <v>0</v>
      </c>
      <c r="BO282" s="81">
        <f t="shared" ref="BO282:BO298" si="15">IFERROR(X282/J282,"0")</f>
        <v>0</v>
      </c>
      <c r="BP282" s="81">
        <f t="shared" ref="BP282:BP298" si="16">IFERROR(Y282/J282,"0")</f>
        <v>0</v>
      </c>
    </row>
    <row r="283" spans="1:68" ht="27" customHeight="1" x14ac:dyDescent="0.25">
      <c r="A283" s="63" t="s">
        <v>398</v>
      </c>
      <c r="B283" s="63" t="s">
        <v>399</v>
      </c>
      <c r="C283" s="36">
        <v>4301135518</v>
      </c>
      <c r="D283" s="375">
        <v>4640242181561</v>
      </c>
      <c r="E283" s="375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88</v>
      </c>
      <c r="M283" s="38" t="s">
        <v>86</v>
      </c>
      <c r="N283" s="38"/>
      <c r="O283" s="37">
        <v>180</v>
      </c>
      <c r="P283" s="473" t="s">
        <v>400</v>
      </c>
      <c r="Q283" s="377"/>
      <c r="R283" s="377"/>
      <c r="S283" s="377"/>
      <c r="T283" s="37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69" t="s">
        <v>401</v>
      </c>
      <c r="AG283" s="81"/>
      <c r="AJ283" s="87" t="s">
        <v>89</v>
      </c>
      <c r="AK283" s="87">
        <v>1</v>
      </c>
      <c r="BB283" s="270" t="s">
        <v>95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402</v>
      </c>
      <c r="B284" s="63" t="s">
        <v>403</v>
      </c>
      <c r="C284" s="36">
        <v>4301135374</v>
      </c>
      <c r="D284" s="375">
        <v>4640242181424</v>
      </c>
      <c r="E284" s="375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87</v>
      </c>
      <c r="L284" s="37" t="s">
        <v>88</v>
      </c>
      <c r="M284" s="38" t="s">
        <v>86</v>
      </c>
      <c r="N284" s="38"/>
      <c r="O284" s="37">
        <v>180</v>
      </c>
      <c r="P284" s="47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377"/>
      <c r="R284" s="377"/>
      <c r="S284" s="377"/>
      <c r="T284" s="37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71" t="s">
        <v>397</v>
      </c>
      <c r="AG284" s="81"/>
      <c r="AJ284" s="87" t="s">
        <v>89</v>
      </c>
      <c r="AK284" s="87">
        <v>1</v>
      </c>
      <c r="BB284" s="272" t="s">
        <v>95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37.5" customHeight="1" x14ac:dyDescent="0.25">
      <c r="A285" s="63" t="s">
        <v>404</v>
      </c>
      <c r="B285" s="63" t="s">
        <v>405</v>
      </c>
      <c r="C285" s="36">
        <v>4301135552</v>
      </c>
      <c r="D285" s="375">
        <v>4640242181431</v>
      </c>
      <c r="E285" s="375"/>
      <c r="F285" s="62">
        <v>3.5</v>
      </c>
      <c r="G285" s="37">
        <v>1</v>
      </c>
      <c r="H285" s="62">
        <v>3.5</v>
      </c>
      <c r="I285" s="62">
        <v>3.6920000000000002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475" t="s">
        <v>406</v>
      </c>
      <c r="Q285" s="377"/>
      <c r="R285" s="377"/>
      <c r="S285" s="377"/>
      <c r="T285" s="37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 t="shared" ref="Z285:Z292" si="17">IFERROR(IF(X285="","",X285*0.00936),"")</f>
        <v>0</v>
      </c>
      <c r="AA285" s="68" t="s">
        <v>46</v>
      </c>
      <c r="AB285" s="69" t="s">
        <v>46</v>
      </c>
      <c r="AC285" s="273" t="s">
        <v>407</v>
      </c>
      <c r="AG285" s="81"/>
      <c r="AJ285" s="87" t="s">
        <v>89</v>
      </c>
      <c r="AK285" s="87">
        <v>1</v>
      </c>
      <c r="BB285" s="274" t="s">
        <v>95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408</v>
      </c>
      <c r="B286" s="63" t="s">
        <v>409</v>
      </c>
      <c r="C286" s="36">
        <v>4301135405</v>
      </c>
      <c r="D286" s="375">
        <v>4640242181523</v>
      </c>
      <c r="E286" s="375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47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377"/>
      <c r="R286" s="377"/>
      <c r="S286" s="377"/>
      <c r="T286" s="37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 t="shared" si="17"/>
        <v>0</v>
      </c>
      <c r="AA286" s="68" t="s">
        <v>46</v>
      </c>
      <c r="AB286" s="69" t="s">
        <v>46</v>
      </c>
      <c r="AC286" s="275" t="s">
        <v>401</v>
      </c>
      <c r="AG286" s="81"/>
      <c r="AJ286" s="87" t="s">
        <v>89</v>
      </c>
      <c r="AK286" s="87">
        <v>1</v>
      </c>
      <c r="BB286" s="276" t="s">
        <v>95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37.5" customHeight="1" x14ac:dyDescent="0.25">
      <c r="A287" s="63" t="s">
        <v>410</v>
      </c>
      <c r="B287" s="63" t="s">
        <v>411</v>
      </c>
      <c r="C287" s="36">
        <v>4301135404</v>
      </c>
      <c r="D287" s="375">
        <v>4640242181516</v>
      </c>
      <c r="E287" s="375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477" t="s">
        <v>412</v>
      </c>
      <c r="Q287" s="377"/>
      <c r="R287" s="377"/>
      <c r="S287" s="377"/>
      <c r="T287" s="37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 t="shared" si="17"/>
        <v>0</v>
      </c>
      <c r="AA287" s="68" t="s">
        <v>46</v>
      </c>
      <c r="AB287" s="69" t="s">
        <v>46</v>
      </c>
      <c r="AC287" s="277" t="s">
        <v>407</v>
      </c>
      <c r="AG287" s="81"/>
      <c r="AJ287" s="87" t="s">
        <v>89</v>
      </c>
      <c r="AK287" s="87">
        <v>1</v>
      </c>
      <c r="BB287" s="278" t="s">
        <v>95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ht="27" customHeight="1" x14ac:dyDescent="0.25">
      <c r="A288" s="63" t="s">
        <v>413</v>
      </c>
      <c r="B288" s="63" t="s">
        <v>414</v>
      </c>
      <c r="C288" s="36">
        <v>4301135375</v>
      </c>
      <c r="D288" s="375">
        <v>4640242181486</v>
      </c>
      <c r="E288" s="375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47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8" s="377"/>
      <c r="R288" s="377"/>
      <c r="S288" s="377"/>
      <c r="T288" s="37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2"/>
        <v>0</v>
      </c>
      <c r="Z288" s="41">
        <f t="shared" si="17"/>
        <v>0</v>
      </c>
      <c r="AA288" s="68" t="s">
        <v>46</v>
      </c>
      <c r="AB288" s="69" t="s">
        <v>46</v>
      </c>
      <c r="AC288" s="279" t="s">
        <v>397</v>
      </c>
      <c r="AG288" s="81"/>
      <c r="AJ288" s="87" t="s">
        <v>89</v>
      </c>
      <c r="AK288" s="87">
        <v>1</v>
      </c>
      <c r="BB288" s="280" t="s">
        <v>95</v>
      </c>
      <c r="BM288" s="81">
        <f t="shared" si="13"/>
        <v>0</v>
      </c>
      <c r="BN288" s="81">
        <f t="shared" si="14"/>
        <v>0</v>
      </c>
      <c r="BO288" s="81">
        <f t="shared" si="15"/>
        <v>0</v>
      </c>
      <c r="BP288" s="81">
        <f t="shared" si="16"/>
        <v>0</v>
      </c>
    </row>
    <row r="289" spans="1:68" ht="37.5" customHeight="1" x14ac:dyDescent="0.25">
      <c r="A289" s="63" t="s">
        <v>415</v>
      </c>
      <c r="B289" s="63" t="s">
        <v>416</v>
      </c>
      <c r="C289" s="36">
        <v>4301135402</v>
      </c>
      <c r="D289" s="375">
        <v>4640242181493</v>
      </c>
      <c r="E289" s="375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479" t="s">
        <v>417</v>
      </c>
      <c r="Q289" s="377"/>
      <c r="R289" s="377"/>
      <c r="S289" s="377"/>
      <c r="T289" s="37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2"/>
        <v>0</v>
      </c>
      <c r="Z289" s="41">
        <f t="shared" si="17"/>
        <v>0</v>
      </c>
      <c r="AA289" s="68" t="s">
        <v>46</v>
      </c>
      <c r="AB289" s="69" t="s">
        <v>46</v>
      </c>
      <c r="AC289" s="281" t="s">
        <v>397</v>
      </c>
      <c r="AG289" s="81"/>
      <c r="AJ289" s="87" t="s">
        <v>89</v>
      </c>
      <c r="AK289" s="87">
        <v>1</v>
      </c>
      <c r="BB289" s="282" t="s">
        <v>95</v>
      </c>
      <c r="BM289" s="81">
        <f t="shared" si="13"/>
        <v>0</v>
      </c>
      <c r="BN289" s="81">
        <f t="shared" si="14"/>
        <v>0</v>
      </c>
      <c r="BO289" s="81">
        <f t="shared" si="15"/>
        <v>0</v>
      </c>
      <c r="BP289" s="81">
        <f t="shared" si="16"/>
        <v>0</v>
      </c>
    </row>
    <row r="290" spans="1:68" ht="37.5" customHeight="1" x14ac:dyDescent="0.25">
      <c r="A290" s="63" t="s">
        <v>418</v>
      </c>
      <c r="B290" s="63" t="s">
        <v>419</v>
      </c>
      <c r="C290" s="36">
        <v>4301135403</v>
      </c>
      <c r="D290" s="375">
        <v>4640242181509</v>
      </c>
      <c r="E290" s="375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48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0" s="377"/>
      <c r="R290" s="377"/>
      <c r="S290" s="377"/>
      <c r="T290" s="37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2"/>
        <v>0</v>
      </c>
      <c r="Z290" s="41">
        <f t="shared" si="17"/>
        <v>0</v>
      </c>
      <c r="AA290" s="68" t="s">
        <v>46</v>
      </c>
      <c r="AB290" s="69" t="s">
        <v>46</v>
      </c>
      <c r="AC290" s="283" t="s">
        <v>397</v>
      </c>
      <c r="AG290" s="81"/>
      <c r="AJ290" s="87" t="s">
        <v>89</v>
      </c>
      <c r="AK290" s="87">
        <v>1</v>
      </c>
      <c r="BB290" s="284" t="s">
        <v>95</v>
      </c>
      <c r="BM290" s="81">
        <f t="shared" si="13"/>
        <v>0</v>
      </c>
      <c r="BN290" s="81">
        <f t="shared" si="14"/>
        <v>0</v>
      </c>
      <c r="BO290" s="81">
        <f t="shared" si="15"/>
        <v>0</v>
      </c>
      <c r="BP290" s="81">
        <f t="shared" si="16"/>
        <v>0</v>
      </c>
    </row>
    <row r="291" spans="1:68" ht="27" customHeight="1" x14ac:dyDescent="0.25">
      <c r="A291" s="63" t="s">
        <v>420</v>
      </c>
      <c r="B291" s="63" t="s">
        <v>421</v>
      </c>
      <c r="C291" s="36">
        <v>4301135304</v>
      </c>
      <c r="D291" s="375">
        <v>4640242181240</v>
      </c>
      <c r="E291" s="375"/>
      <c r="F291" s="62">
        <v>0.3</v>
      </c>
      <c r="G291" s="37">
        <v>9</v>
      </c>
      <c r="H291" s="62">
        <v>2.7</v>
      </c>
      <c r="I291" s="62">
        <v>2.88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481" t="s">
        <v>422</v>
      </c>
      <c r="Q291" s="377"/>
      <c r="R291" s="377"/>
      <c r="S291" s="377"/>
      <c r="T291" s="37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2"/>
        <v>0</v>
      </c>
      <c r="Z291" s="41">
        <f t="shared" si="17"/>
        <v>0</v>
      </c>
      <c r="AA291" s="68" t="s">
        <v>46</v>
      </c>
      <c r="AB291" s="69" t="s">
        <v>46</v>
      </c>
      <c r="AC291" s="285" t="s">
        <v>397</v>
      </c>
      <c r="AG291" s="81"/>
      <c r="AJ291" s="87" t="s">
        <v>89</v>
      </c>
      <c r="AK291" s="87">
        <v>1</v>
      </c>
      <c r="BB291" s="286" t="s">
        <v>95</v>
      </c>
      <c r="BM291" s="81">
        <f t="shared" si="13"/>
        <v>0</v>
      </c>
      <c r="BN291" s="81">
        <f t="shared" si="14"/>
        <v>0</v>
      </c>
      <c r="BO291" s="81">
        <f t="shared" si="15"/>
        <v>0</v>
      </c>
      <c r="BP291" s="81">
        <f t="shared" si="16"/>
        <v>0</v>
      </c>
    </row>
    <row r="292" spans="1:68" ht="27" customHeight="1" x14ac:dyDescent="0.25">
      <c r="A292" s="63" t="s">
        <v>423</v>
      </c>
      <c r="B292" s="63" t="s">
        <v>424</v>
      </c>
      <c r="C292" s="36">
        <v>4301135610</v>
      </c>
      <c r="D292" s="375">
        <v>4640242181318</v>
      </c>
      <c r="E292" s="375"/>
      <c r="F292" s="62">
        <v>0.3</v>
      </c>
      <c r="G292" s="37">
        <v>9</v>
      </c>
      <c r="H292" s="62">
        <v>2.7</v>
      </c>
      <c r="I292" s="62">
        <v>2.988</v>
      </c>
      <c r="J292" s="37">
        <v>126</v>
      </c>
      <c r="K292" s="37" t="s">
        <v>96</v>
      </c>
      <c r="L292" s="37" t="s">
        <v>88</v>
      </c>
      <c r="M292" s="38" t="s">
        <v>86</v>
      </c>
      <c r="N292" s="38"/>
      <c r="O292" s="37">
        <v>180</v>
      </c>
      <c r="P292" s="482" t="s">
        <v>425</v>
      </c>
      <c r="Q292" s="377"/>
      <c r="R292" s="377"/>
      <c r="S292" s="377"/>
      <c r="T292" s="37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2"/>
        <v>0</v>
      </c>
      <c r="Z292" s="41">
        <f t="shared" si="17"/>
        <v>0</v>
      </c>
      <c r="AA292" s="68" t="s">
        <v>46</v>
      </c>
      <c r="AB292" s="69" t="s">
        <v>46</v>
      </c>
      <c r="AC292" s="287" t="s">
        <v>401</v>
      </c>
      <c r="AG292" s="81"/>
      <c r="AJ292" s="87" t="s">
        <v>89</v>
      </c>
      <c r="AK292" s="87">
        <v>1</v>
      </c>
      <c r="BB292" s="288" t="s">
        <v>95</v>
      </c>
      <c r="BM292" s="81">
        <f t="shared" si="13"/>
        <v>0</v>
      </c>
      <c r="BN292" s="81">
        <f t="shared" si="14"/>
        <v>0</v>
      </c>
      <c r="BO292" s="81">
        <f t="shared" si="15"/>
        <v>0</v>
      </c>
      <c r="BP292" s="81">
        <f t="shared" si="16"/>
        <v>0</v>
      </c>
    </row>
    <row r="293" spans="1:68" ht="27" customHeight="1" x14ac:dyDescent="0.25">
      <c r="A293" s="63" t="s">
        <v>426</v>
      </c>
      <c r="B293" s="63" t="s">
        <v>427</v>
      </c>
      <c r="C293" s="36">
        <v>4301135306</v>
      </c>
      <c r="D293" s="375">
        <v>4640242181387</v>
      </c>
      <c r="E293" s="375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155</v>
      </c>
      <c r="L293" s="37" t="s">
        <v>88</v>
      </c>
      <c r="M293" s="38" t="s">
        <v>86</v>
      </c>
      <c r="N293" s="38"/>
      <c r="O293" s="37">
        <v>180</v>
      </c>
      <c r="P293" s="483" t="s">
        <v>428</v>
      </c>
      <c r="Q293" s="377"/>
      <c r="R293" s="377"/>
      <c r="S293" s="377"/>
      <c r="T293" s="37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2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89" t="s">
        <v>397</v>
      </c>
      <c r="AG293" s="81"/>
      <c r="AJ293" s="87" t="s">
        <v>89</v>
      </c>
      <c r="AK293" s="87">
        <v>1</v>
      </c>
      <c r="BB293" s="290" t="s">
        <v>95</v>
      </c>
      <c r="BM293" s="81">
        <f t="shared" si="13"/>
        <v>0</v>
      </c>
      <c r="BN293" s="81">
        <f t="shared" si="14"/>
        <v>0</v>
      </c>
      <c r="BO293" s="81">
        <f t="shared" si="15"/>
        <v>0</v>
      </c>
      <c r="BP293" s="81">
        <f t="shared" si="16"/>
        <v>0</v>
      </c>
    </row>
    <row r="294" spans="1:68" ht="27" customHeight="1" x14ac:dyDescent="0.25">
      <c r="A294" s="63" t="s">
        <v>429</v>
      </c>
      <c r="B294" s="63" t="s">
        <v>430</v>
      </c>
      <c r="C294" s="36">
        <v>4301135305</v>
      </c>
      <c r="D294" s="375">
        <v>4640242181394</v>
      </c>
      <c r="E294" s="375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155</v>
      </c>
      <c r="L294" s="37" t="s">
        <v>88</v>
      </c>
      <c r="M294" s="38" t="s">
        <v>86</v>
      </c>
      <c r="N294" s="38"/>
      <c r="O294" s="37">
        <v>180</v>
      </c>
      <c r="P294" s="484" t="s">
        <v>431</v>
      </c>
      <c r="Q294" s="377"/>
      <c r="R294" s="377"/>
      <c r="S294" s="377"/>
      <c r="T294" s="37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2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1" t="s">
        <v>397</v>
      </c>
      <c r="AG294" s="81"/>
      <c r="AJ294" s="87" t="s">
        <v>89</v>
      </c>
      <c r="AK294" s="87">
        <v>1</v>
      </c>
      <c r="BB294" s="292" t="s">
        <v>95</v>
      </c>
      <c r="BM294" s="81">
        <f t="shared" si="13"/>
        <v>0</v>
      </c>
      <c r="BN294" s="81">
        <f t="shared" si="14"/>
        <v>0</v>
      </c>
      <c r="BO294" s="81">
        <f t="shared" si="15"/>
        <v>0</v>
      </c>
      <c r="BP294" s="81">
        <f t="shared" si="16"/>
        <v>0</v>
      </c>
    </row>
    <row r="295" spans="1:68" ht="27" customHeight="1" x14ac:dyDescent="0.25">
      <c r="A295" s="63" t="s">
        <v>432</v>
      </c>
      <c r="B295" s="63" t="s">
        <v>433</v>
      </c>
      <c r="C295" s="36">
        <v>4301135309</v>
      </c>
      <c r="D295" s="375">
        <v>4640242181332</v>
      </c>
      <c r="E295" s="375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155</v>
      </c>
      <c r="L295" s="37" t="s">
        <v>88</v>
      </c>
      <c r="M295" s="38" t="s">
        <v>86</v>
      </c>
      <c r="N295" s="38"/>
      <c r="O295" s="37">
        <v>180</v>
      </c>
      <c r="P295" s="485" t="s">
        <v>434</v>
      </c>
      <c r="Q295" s="377"/>
      <c r="R295" s="377"/>
      <c r="S295" s="377"/>
      <c r="T295" s="378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2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293" t="s">
        <v>397</v>
      </c>
      <c r="AG295" s="81"/>
      <c r="AJ295" s="87" t="s">
        <v>89</v>
      </c>
      <c r="AK295" s="87">
        <v>1</v>
      </c>
      <c r="BB295" s="294" t="s">
        <v>95</v>
      </c>
      <c r="BM295" s="81">
        <f t="shared" si="13"/>
        <v>0</v>
      </c>
      <c r="BN295" s="81">
        <f t="shared" si="14"/>
        <v>0</v>
      </c>
      <c r="BO295" s="81">
        <f t="shared" si="15"/>
        <v>0</v>
      </c>
      <c r="BP295" s="81">
        <f t="shared" si="16"/>
        <v>0</v>
      </c>
    </row>
    <row r="296" spans="1:68" ht="27" customHeight="1" x14ac:dyDescent="0.25">
      <c r="A296" s="63" t="s">
        <v>435</v>
      </c>
      <c r="B296" s="63" t="s">
        <v>436</v>
      </c>
      <c r="C296" s="36">
        <v>4301135308</v>
      </c>
      <c r="D296" s="375">
        <v>4640242181349</v>
      </c>
      <c r="E296" s="375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155</v>
      </c>
      <c r="L296" s="37" t="s">
        <v>88</v>
      </c>
      <c r="M296" s="38" t="s">
        <v>86</v>
      </c>
      <c r="N296" s="38"/>
      <c r="O296" s="37">
        <v>180</v>
      </c>
      <c r="P296" s="486" t="s">
        <v>437</v>
      </c>
      <c r="Q296" s="377"/>
      <c r="R296" s="377"/>
      <c r="S296" s="377"/>
      <c r="T296" s="37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2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295" t="s">
        <v>397</v>
      </c>
      <c r="AG296" s="81"/>
      <c r="AJ296" s="87" t="s">
        <v>89</v>
      </c>
      <c r="AK296" s="87">
        <v>1</v>
      </c>
      <c r="BB296" s="296" t="s">
        <v>95</v>
      </c>
      <c r="BM296" s="81">
        <f t="shared" si="13"/>
        <v>0</v>
      </c>
      <c r="BN296" s="81">
        <f t="shared" si="14"/>
        <v>0</v>
      </c>
      <c r="BO296" s="81">
        <f t="shared" si="15"/>
        <v>0</v>
      </c>
      <c r="BP296" s="81">
        <f t="shared" si="16"/>
        <v>0</v>
      </c>
    </row>
    <row r="297" spans="1:68" ht="27" customHeight="1" x14ac:dyDescent="0.25">
      <c r="A297" s="63" t="s">
        <v>438</v>
      </c>
      <c r="B297" s="63" t="s">
        <v>439</v>
      </c>
      <c r="C297" s="36">
        <v>4301135307</v>
      </c>
      <c r="D297" s="375">
        <v>4640242181370</v>
      </c>
      <c r="E297" s="375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155</v>
      </c>
      <c r="L297" s="37" t="s">
        <v>88</v>
      </c>
      <c r="M297" s="38" t="s">
        <v>86</v>
      </c>
      <c r="N297" s="38"/>
      <c r="O297" s="37">
        <v>180</v>
      </c>
      <c r="P297" s="487" t="s">
        <v>440</v>
      </c>
      <c r="Q297" s="377"/>
      <c r="R297" s="377"/>
      <c r="S297" s="377"/>
      <c r="T297" s="37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2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297" t="s">
        <v>441</v>
      </c>
      <c r="AG297" s="81"/>
      <c r="AJ297" s="87" t="s">
        <v>89</v>
      </c>
      <c r="AK297" s="87">
        <v>1</v>
      </c>
      <c r="BB297" s="298" t="s">
        <v>95</v>
      </c>
      <c r="BM297" s="81">
        <f t="shared" si="13"/>
        <v>0</v>
      </c>
      <c r="BN297" s="81">
        <f t="shared" si="14"/>
        <v>0</v>
      </c>
      <c r="BO297" s="81">
        <f t="shared" si="15"/>
        <v>0</v>
      </c>
      <c r="BP297" s="81">
        <f t="shared" si="16"/>
        <v>0</v>
      </c>
    </row>
    <row r="298" spans="1:68" ht="27" customHeight="1" x14ac:dyDescent="0.25">
      <c r="A298" s="63" t="s">
        <v>442</v>
      </c>
      <c r="B298" s="63" t="s">
        <v>443</v>
      </c>
      <c r="C298" s="36">
        <v>4301135198</v>
      </c>
      <c r="D298" s="375">
        <v>4640242180663</v>
      </c>
      <c r="E298" s="375"/>
      <c r="F298" s="62">
        <v>0.9</v>
      </c>
      <c r="G298" s="37">
        <v>4</v>
      </c>
      <c r="H298" s="62">
        <v>3.6</v>
      </c>
      <c r="I298" s="62">
        <v>3.83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488" t="s">
        <v>444</v>
      </c>
      <c r="Q298" s="377"/>
      <c r="R298" s="377"/>
      <c r="S298" s="377"/>
      <c r="T298" s="37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2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445</v>
      </c>
      <c r="AG298" s="81"/>
      <c r="AJ298" s="87" t="s">
        <v>89</v>
      </c>
      <c r="AK298" s="87">
        <v>1</v>
      </c>
      <c r="BB298" s="300" t="s">
        <v>95</v>
      </c>
      <c r="BM298" s="81">
        <f t="shared" si="13"/>
        <v>0</v>
      </c>
      <c r="BN298" s="81">
        <f t="shared" si="14"/>
        <v>0</v>
      </c>
      <c r="BO298" s="81">
        <f t="shared" si="15"/>
        <v>0</v>
      </c>
      <c r="BP298" s="81">
        <f t="shared" si="16"/>
        <v>0</v>
      </c>
    </row>
    <row r="299" spans="1:68" x14ac:dyDescent="0.2">
      <c r="A299" s="382"/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3"/>
      <c r="P299" s="379" t="s">
        <v>40</v>
      </c>
      <c r="Q299" s="380"/>
      <c r="R299" s="380"/>
      <c r="S299" s="380"/>
      <c r="T299" s="380"/>
      <c r="U299" s="380"/>
      <c r="V299" s="381"/>
      <c r="W299" s="42" t="s">
        <v>39</v>
      </c>
      <c r="X299" s="43">
        <f>IFERROR(SUM(X282:X298),"0")</f>
        <v>0</v>
      </c>
      <c r="Y299" s="43">
        <f>IFERROR(SUM(Y282:Y298),"0")</f>
        <v>0</v>
      </c>
      <c r="Z299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382"/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3"/>
      <c r="P300" s="379" t="s">
        <v>40</v>
      </c>
      <c r="Q300" s="380"/>
      <c r="R300" s="380"/>
      <c r="S300" s="380"/>
      <c r="T300" s="380"/>
      <c r="U300" s="380"/>
      <c r="V300" s="381"/>
      <c r="W300" s="42" t="s">
        <v>0</v>
      </c>
      <c r="X300" s="43">
        <f>IFERROR(SUMPRODUCT(X282:X298*H282:H298),"0")</f>
        <v>0</v>
      </c>
      <c r="Y300" s="43">
        <f>IFERROR(SUMPRODUCT(Y282:Y298*H282:H298),"0")</f>
        <v>0</v>
      </c>
      <c r="Z300" s="42"/>
      <c r="AA300" s="67"/>
      <c r="AB300" s="67"/>
      <c r="AC300" s="67"/>
    </row>
    <row r="301" spans="1:68" ht="16.5" customHeight="1" x14ac:dyDescent="0.25">
      <c r="A301" s="373" t="s">
        <v>446</v>
      </c>
      <c r="B301" s="373"/>
      <c r="C301" s="373"/>
      <c r="D301" s="373"/>
      <c r="E301" s="373"/>
      <c r="F301" s="373"/>
      <c r="G301" s="373"/>
      <c r="H301" s="373"/>
      <c r="I301" s="373"/>
      <c r="J301" s="373"/>
      <c r="K301" s="373"/>
      <c r="L301" s="373"/>
      <c r="M301" s="373"/>
      <c r="N301" s="373"/>
      <c r="O301" s="373"/>
      <c r="P301" s="373"/>
      <c r="Q301" s="373"/>
      <c r="R301" s="373"/>
      <c r="S301" s="373"/>
      <c r="T301" s="373"/>
      <c r="U301" s="373"/>
      <c r="V301" s="373"/>
      <c r="W301" s="373"/>
      <c r="X301" s="373"/>
      <c r="Y301" s="373"/>
      <c r="Z301" s="373"/>
      <c r="AA301" s="65"/>
      <c r="AB301" s="65"/>
      <c r="AC301" s="82"/>
    </row>
    <row r="302" spans="1:68" ht="14.25" customHeight="1" x14ac:dyDescent="0.25">
      <c r="A302" s="374" t="s">
        <v>143</v>
      </c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4"/>
      <c r="O302" s="374"/>
      <c r="P302" s="374"/>
      <c r="Q302" s="374"/>
      <c r="R302" s="374"/>
      <c r="S302" s="374"/>
      <c r="T302" s="374"/>
      <c r="U302" s="374"/>
      <c r="V302" s="374"/>
      <c r="W302" s="374"/>
      <c r="X302" s="374"/>
      <c r="Y302" s="374"/>
      <c r="Z302" s="374"/>
      <c r="AA302" s="66"/>
      <c r="AB302" s="66"/>
      <c r="AC302" s="83"/>
    </row>
    <row r="303" spans="1:68" ht="27" customHeight="1" x14ac:dyDescent="0.25">
      <c r="A303" s="63" t="s">
        <v>447</v>
      </c>
      <c r="B303" s="63" t="s">
        <v>448</v>
      </c>
      <c r="C303" s="36">
        <v>4301135268</v>
      </c>
      <c r="D303" s="375">
        <v>4640242181134</v>
      </c>
      <c r="E303" s="375"/>
      <c r="F303" s="62">
        <v>0.8</v>
      </c>
      <c r="G303" s="37">
        <v>5</v>
      </c>
      <c r="H303" s="62">
        <v>4</v>
      </c>
      <c r="I303" s="62">
        <v>4.2830000000000004</v>
      </c>
      <c r="J303" s="37">
        <v>84</v>
      </c>
      <c r="K303" s="37" t="s">
        <v>87</v>
      </c>
      <c r="L303" s="37" t="s">
        <v>88</v>
      </c>
      <c r="M303" s="38" t="s">
        <v>86</v>
      </c>
      <c r="N303" s="38"/>
      <c r="O303" s="37">
        <v>180</v>
      </c>
      <c r="P303" s="489" t="s">
        <v>449</v>
      </c>
      <c r="Q303" s="377"/>
      <c r="R303" s="377"/>
      <c r="S303" s="377"/>
      <c r="T303" s="378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01" t="s">
        <v>450</v>
      </c>
      <c r="AG303" s="81"/>
      <c r="AJ303" s="87" t="s">
        <v>89</v>
      </c>
      <c r="AK303" s="87">
        <v>1</v>
      </c>
      <c r="BB303" s="302" t="s">
        <v>95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x14ac:dyDescent="0.2">
      <c r="A304" s="382"/>
      <c r="B304" s="382"/>
      <c r="C304" s="382"/>
      <c r="D304" s="382"/>
      <c r="E304" s="382"/>
      <c r="F304" s="382"/>
      <c r="G304" s="382"/>
      <c r="H304" s="382"/>
      <c r="I304" s="382"/>
      <c r="J304" s="382"/>
      <c r="K304" s="382"/>
      <c r="L304" s="382"/>
      <c r="M304" s="382"/>
      <c r="N304" s="382"/>
      <c r="O304" s="383"/>
      <c r="P304" s="379" t="s">
        <v>40</v>
      </c>
      <c r="Q304" s="380"/>
      <c r="R304" s="380"/>
      <c r="S304" s="380"/>
      <c r="T304" s="380"/>
      <c r="U304" s="380"/>
      <c r="V304" s="381"/>
      <c r="W304" s="42" t="s">
        <v>39</v>
      </c>
      <c r="X304" s="43">
        <f>IFERROR(SUM(X303:X303),"0")</f>
        <v>0</v>
      </c>
      <c r="Y304" s="43">
        <f>IFERROR(SUM(Y303:Y303),"0")</f>
        <v>0</v>
      </c>
      <c r="Z304" s="43">
        <f>IFERROR(IF(Z303="",0,Z303),"0")</f>
        <v>0</v>
      </c>
      <c r="AA304" s="67"/>
      <c r="AB304" s="67"/>
      <c r="AC304" s="67"/>
    </row>
    <row r="305" spans="1:35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2"/>
      <c r="M305" s="382"/>
      <c r="N305" s="382"/>
      <c r="O305" s="383"/>
      <c r="P305" s="379" t="s">
        <v>40</v>
      </c>
      <c r="Q305" s="380"/>
      <c r="R305" s="380"/>
      <c r="S305" s="380"/>
      <c r="T305" s="380"/>
      <c r="U305" s="380"/>
      <c r="V305" s="381"/>
      <c r="W305" s="42" t="s">
        <v>0</v>
      </c>
      <c r="X305" s="43">
        <f>IFERROR(SUMPRODUCT(X303:X303*H303:H303),"0")</f>
        <v>0</v>
      </c>
      <c r="Y305" s="43">
        <f>IFERROR(SUMPRODUCT(Y303:Y303*H303:H303),"0")</f>
        <v>0</v>
      </c>
      <c r="Z305" s="42"/>
      <c r="AA305" s="67"/>
      <c r="AB305" s="67"/>
      <c r="AC305" s="67"/>
    </row>
    <row r="306" spans="1:35" ht="15" customHeight="1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2"/>
      <c r="N306" s="382"/>
      <c r="O306" s="493"/>
      <c r="P306" s="490" t="s">
        <v>33</v>
      </c>
      <c r="Q306" s="491"/>
      <c r="R306" s="491"/>
      <c r="S306" s="491"/>
      <c r="T306" s="491"/>
      <c r="U306" s="491"/>
      <c r="V306" s="492"/>
      <c r="W306" s="42" t="s">
        <v>0</v>
      </c>
      <c r="X306" s="43">
        <f>IFERROR(X24+X31+X38+X48+X53+X57+X61+X66+X72+X78+X84+X90+X99+X104+X114+X118+X124+X130+X136+X141+X146+X151+X156+X162+X169+X173+X181+X185+X191+X198+X205+X210+X218+X223+X228+X234+X240+X246+X253+X259+X263+X271+X275+X280+X300+X305,"0")</f>
        <v>0</v>
      </c>
      <c r="Y306" s="43">
        <f>IFERROR(Y24+Y31+Y38+Y48+Y53+Y57+Y61+Y66+Y72+Y78+Y84+Y90+Y99+Y104+Y114+Y118+Y124+Y130+Y136+Y141+Y146+Y151+Y156+Y162+Y169+Y173+Y181+Y185+Y191+Y198+Y205+Y210+Y218+Y223+Y228+Y234+Y240+Y246+Y253+Y259+Y263+Y271+Y275+Y280+Y300+Y305,"0")</f>
        <v>0</v>
      </c>
      <c r="Z306" s="42"/>
      <c r="AA306" s="67"/>
      <c r="AB306" s="67"/>
      <c r="AC306" s="67"/>
    </row>
    <row r="307" spans="1:35" x14ac:dyDescent="0.2">
      <c r="A307" s="382"/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493"/>
      <c r="P307" s="490" t="s">
        <v>34</v>
      </c>
      <c r="Q307" s="491"/>
      <c r="R307" s="491"/>
      <c r="S307" s="491"/>
      <c r="T307" s="491"/>
      <c r="U307" s="491"/>
      <c r="V307" s="492"/>
      <c r="W307" s="42" t="s">
        <v>0</v>
      </c>
      <c r="X307" s="43">
        <f>IFERROR(SUM(BM22:BM303),"0")</f>
        <v>0</v>
      </c>
      <c r="Y307" s="43">
        <f>IFERROR(SUM(BN22:BN303),"0")</f>
        <v>0</v>
      </c>
      <c r="Z307" s="42"/>
      <c r="AA307" s="67"/>
      <c r="AB307" s="67"/>
      <c r="AC307" s="67"/>
    </row>
    <row r="308" spans="1:35" x14ac:dyDescent="0.2">
      <c r="A308" s="382"/>
      <c r="B308" s="382"/>
      <c r="C308" s="382"/>
      <c r="D308" s="382"/>
      <c r="E308" s="382"/>
      <c r="F308" s="382"/>
      <c r="G308" s="382"/>
      <c r="H308" s="382"/>
      <c r="I308" s="382"/>
      <c r="J308" s="382"/>
      <c r="K308" s="382"/>
      <c r="L308" s="382"/>
      <c r="M308" s="382"/>
      <c r="N308" s="382"/>
      <c r="O308" s="493"/>
      <c r="P308" s="490" t="s">
        <v>35</v>
      </c>
      <c r="Q308" s="491"/>
      <c r="R308" s="491"/>
      <c r="S308" s="491"/>
      <c r="T308" s="491"/>
      <c r="U308" s="491"/>
      <c r="V308" s="492"/>
      <c r="W308" s="42" t="s">
        <v>20</v>
      </c>
      <c r="X308" s="44">
        <f>ROUNDUP(SUM(BO22:BO303),0)</f>
        <v>0</v>
      </c>
      <c r="Y308" s="44">
        <f>ROUNDUP(SUM(BP22:BP303),0)</f>
        <v>0</v>
      </c>
      <c r="Z308" s="42"/>
      <c r="AA308" s="67"/>
      <c r="AB308" s="67"/>
      <c r="AC308" s="67"/>
    </row>
    <row r="309" spans="1:35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93"/>
      <c r="P309" s="490" t="s">
        <v>36</v>
      </c>
      <c r="Q309" s="491"/>
      <c r="R309" s="491"/>
      <c r="S309" s="491"/>
      <c r="T309" s="491"/>
      <c r="U309" s="491"/>
      <c r="V309" s="492"/>
      <c r="W309" s="42" t="s">
        <v>0</v>
      </c>
      <c r="X309" s="43">
        <f>GrossWeightTotal+PalletQtyTotal*25</f>
        <v>0</v>
      </c>
      <c r="Y309" s="43">
        <f>GrossWeightTotalR+PalletQtyTotalR*25</f>
        <v>0</v>
      </c>
      <c r="Z309" s="42"/>
      <c r="AA309" s="67"/>
      <c r="AB309" s="67"/>
      <c r="AC309" s="67"/>
    </row>
    <row r="310" spans="1:35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93"/>
      <c r="P310" s="490" t="s">
        <v>37</v>
      </c>
      <c r="Q310" s="491"/>
      <c r="R310" s="491"/>
      <c r="S310" s="491"/>
      <c r="T310" s="491"/>
      <c r="U310" s="491"/>
      <c r="V310" s="492"/>
      <c r="W310" s="42" t="s">
        <v>20</v>
      </c>
      <c r="X310" s="43">
        <f>IFERROR(X23+X30+X37+X47+X52+X56+X60+X65+X71+X77+X83+X89+X98+X103+X113+X117+X123+X129+X135+X140+X145+X150+X155+X161+X168+X172+X180+X184+X190+X197+X204+X209+X217+X222+X227+X233+X239+X245+X252+X258+X262+X270+X274+X279+X299+X304,"0")</f>
        <v>0</v>
      </c>
      <c r="Y310" s="43">
        <f>IFERROR(Y23+Y30+Y37+Y47+Y52+Y56+Y60+Y65+Y71+Y77+Y83+Y89+Y98+Y103+Y113+Y117+Y123+Y129+Y135+Y140+Y145+Y150+Y155+Y161+Y168+Y172+Y180+Y184+Y190+Y197+Y204+Y209+Y217+Y222+Y227+Y233+Y239+Y245+Y252+Y258+Y262+Y270+Y274+Y279+Y299+Y304,"0")</f>
        <v>0</v>
      </c>
      <c r="Z310" s="42"/>
      <c r="AA310" s="67"/>
      <c r="AB310" s="67"/>
      <c r="AC310" s="67"/>
    </row>
    <row r="311" spans="1:35" ht="14.25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493"/>
      <c r="P311" s="490" t="s">
        <v>38</v>
      </c>
      <c r="Q311" s="491"/>
      <c r="R311" s="491"/>
      <c r="S311" s="491"/>
      <c r="T311" s="491"/>
      <c r="U311" s="491"/>
      <c r="V311" s="492"/>
      <c r="W311" s="45" t="s">
        <v>52</v>
      </c>
      <c r="X311" s="42"/>
      <c r="Y311" s="42"/>
      <c r="Z311" s="42">
        <f>IFERROR(Z23+Z30+Z37+Z47+Z52+Z56+Z60+Z65+Z71+Z77+Z83+Z89+Z98+Z103+Z113+Z117+Z123+Z129+Z135+Z140+Z145+Z150+Z155+Z161+Z168+Z172+Z180+Z184+Z190+Z197+Z204+Z209+Z217+Z222+Z227+Z233+Z239+Z245+Z252+Z258+Z262+Z270+Z274+Z279+Z299+Z304,"0")</f>
        <v>0</v>
      </c>
      <c r="AA311" s="67"/>
      <c r="AB311" s="67"/>
      <c r="AC311" s="67"/>
    </row>
    <row r="312" spans="1:35" ht="13.5" thickBot="1" x14ac:dyDescent="0.25"/>
    <row r="313" spans="1:35" ht="27" thickTop="1" thickBot="1" x14ac:dyDescent="0.25">
      <c r="A313" s="46" t="s">
        <v>9</v>
      </c>
      <c r="B313" s="88" t="s">
        <v>81</v>
      </c>
      <c r="C313" s="494" t="s">
        <v>45</v>
      </c>
      <c r="D313" s="494" t="s">
        <v>45</v>
      </c>
      <c r="E313" s="494" t="s">
        <v>45</v>
      </c>
      <c r="F313" s="494" t="s">
        <v>45</v>
      </c>
      <c r="G313" s="494" t="s">
        <v>45</v>
      </c>
      <c r="H313" s="494" t="s">
        <v>45</v>
      </c>
      <c r="I313" s="494" t="s">
        <v>45</v>
      </c>
      <c r="J313" s="494" t="s">
        <v>45</v>
      </c>
      <c r="K313" s="494" t="s">
        <v>45</v>
      </c>
      <c r="L313" s="494" t="s">
        <v>45</v>
      </c>
      <c r="M313" s="494" t="s">
        <v>45</v>
      </c>
      <c r="N313" s="495"/>
      <c r="O313" s="494" t="s">
        <v>45</v>
      </c>
      <c r="P313" s="494" t="s">
        <v>45</v>
      </c>
      <c r="Q313" s="494" t="s">
        <v>45</v>
      </c>
      <c r="R313" s="494" t="s">
        <v>45</v>
      </c>
      <c r="S313" s="494" t="s">
        <v>45</v>
      </c>
      <c r="T313" s="494" t="s">
        <v>45</v>
      </c>
      <c r="U313" s="494" t="s">
        <v>249</v>
      </c>
      <c r="V313" s="494" t="s">
        <v>249</v>
      </c>
      <c r="W313" s="88" t="s">
        <v>271</v>
      </c>
      <c r="X313" s="494" t="s">
        <v>290</v>
      </c>
      <c r="Y313" s="494" t="s">
        <v>290</v>
      </c>
      <c r="Z313" s="494" t="s">
        <v>290</v>
      </c>
      <c r="AA313" s="494" t="s">
        <v>290</v>
      </c>
      <c r="AB313" s="494" t="s">
        <v>290</v>
      </c>
      <c r="AC313" s="494" t="s">
        <v>290</v>
      </c>
      <c r="AD313" s="494" t="s">
        <v>290</v>
      </c>
      <c r="AE313" s="88" t="s">
        <v>354</v>
      </c>
      <c r="AF313" s="88" t="s">
        <v>359</v>
      </c>
      <c r="AG313" s="88" t="s">
        <v>366</v>
      </c>
      <c r="AH313" s="494" t="s">
        <v>250</v>
      </c>
      <c r="AI313" s="494" t="s">
        <v>250</v>
      </c>
    </row>
    <row r="314" spans="1:35" ht="14.25" customHeight="1" thickTop="1" x14ac:dyDescent="0.2">
      <c r="A314" s="496" t="s">
        <v>10</v>
      </c>
      <c r="B314" s="494" t="s">
        <v>81</v>
      </c>
      <c r="C314" s="494" t="s">
        <v>90</v>
      </c>
      <c r="D314" s="494" t="s">
        <v>99</v>
      </c>
      <c r="E314" s="494" t="s">
        <v>109</v>
      </c>
      <c r="F314" s="494" t="s">
        <v>126</v>
      </c>
      <c r="G314" s="494" t="s">
        <v>151</v>
      </c>
      <c r="H314" s="494" t="s">
        <v>158</v>
      </c>
      <c r="I314" s="494" t="s">
        <v>164</v>
      </c>
      <c r="J314" s="494" t="s">
        <v>172</v>
      </c>
      <c r="K314" s="494" t="s">
        <v>189</v>
      </c>
      <c r="L314" s="494" t="s">
        <v>193</v>
      </c>
      <c r="M314" s="494" t="s">
        <v>212</v>
      </c>
      <c r="N314" s="1"/>
      <c r="O314" s="494" t="s">
        <v>218</v>
      </c>
      <c r="P314" s="494" t="s">
        <v>225</v>
      </c>
      <c r="Q314" s="494" t="s">
        <v>232</v>
      </c>
      <c r="R314" s="494" t="s">
        <v>236</v>
      </c>
      <c r="S314" s="494" t="s">
        <v>239</v>
      </c>
      <c r="T314" s="494" t="s">
        <v>245</v>
      </c>
      <c r="U314" s="494" t="s">
        <v>250</v>
      </c>
      <c r="V314" s="494" t="s">
        <v>256</v>
      </c>
      <c r="W314" s="494" t="s">
        <v>272</v>
      </c>
      <c r="X314" s="494" t="s">
        <v>291</v>
      </c>
      <c r="Y314" s="494" t="s">
        <v>307</v>
      </c>
      <c r="Z314" s="494" t="s">
        <v>317</v>
      </c>
      <c r="AA314" s="494" t="s">
        <v>321</v>
      </c>
      <c r="AB314" s="494" t="s">
        <v>332</v>
      </c>
      <c r="AC314" s="494" t="s">
        <v>337</v>
      </c>
      <c r="AD314" s="494" t="s">
        <v>348</v>
      </c>
      <c r="AE314" s="494" t="s">
        <v>355</v>
      </c>
      <c r="AF314" s="494" t="s">
        <v>360</v>
      </c>
      <c r="AG314" s="494" t="s">
        <v>367</v>
      </c>
      <c r="AH314" s="494" t="s">
        <v>250</v>
      </c>
      <c r="AI314" s="494" t="s">
        <v>446</v>
      </c>
    </row>
    <row r="315" spans="1:35" ht="13.5" thickBot="1" x14ac:dyDescent="0.25">
      <c r="A315" s="497"/>
      <c r="B315" s="494"/>
      <c r="C315" s="494"/>
      <c r="D315" s="494"/>
      <c r="E315" s="494"/>
      <c r="F315" s="494"/>
      <c r="G315" s="494"/>
      <c r="H315" s="494"/>
      <c r="I315" s="494"/>
      <c r="J315" s="494"/>
      <c r="K315" s="494"/>
      <c r="L315" s="494"/>
      <c r="M315" s="494"/>
      <c r="N315" s="1"/>
      <c r="O315" s="494"/>
      <c r="P315" s="494"/>
      <c r="Q315" s="494"/>
      <c r="R315" s="494"/>
      <c r="S315" s="494"/>
      <c r="T315" s="494"/>
      <c r="U315" s="494"/>
      <c r="V315" s="494"/>
      <c r="W315" s="494"/>
      <c r="X315" s="494"/>
      <c r="Y315" s="494"/>
      <c r="Z315" s="494"/>
      <c r="AA315" s="494"/>
      <c r="AB315" s="494"/>
      <c r="AC315" s="494"/>
      <c r="AD315" s="494"/>
      <c r="AE315" s="494"/>
      <c r="AF315" s="494"/>
      <c r="AG315" s="494"/>
      <c r="AH315" s="494"/>
      <c r="AI315" s="494"/>
    </row>
    <row r="316" spans="1:35" ht="18" thickTop="1" thickBot="1" x14ac:dyDescent="0.25">
      <c r="A316" s="46" t="s">
        <v>13</v>
      </c>
      <c r="B316" s="52">
        <f>IFERROR(X22*H22,"0")</f>
        <v>0</v>
      </c>
      <c r="C316" s="52">
        <f>IFERROR(X28*H28,"0")+IFERROR(X29*H29,"0")</f>
        <v>0</v>
      </c>
      <c r="D316" s="52">
        <f>IFERROR(X34*H34,"0")+IFERROR(X35*H35,"0")+IFERROR(X36*H36,"0")</f>
        <v>0</v>
      </c>
      <c r="E316" s="52">
        <f>IFERROR(X41*H41,"0")+IFERROR(X42*H42,"0")+IFERROR(X43*H43,"0")+IFERROR(X44*H44,"0")+IFERROR(X45*H45,"0")+IFERROR(X46*H46,"0")</f>
        <v>0</v>
      </c>
      <c r="F316" s="52">
        <f>IFERROR(X51*H51,"0")+IFERROR(X55*H55,"0")+IFERROR(X59*H59,"0")+IFERROR(X63*H63,"0")+IFERROR(X64*H64,"0")+IFERROR(X68*H68,"0")+IFERROR(X69*H69,"0")+IFERROR(X70*H70,"0")</f>
        <v>0</v>
      </c>
      <c r="G316" s="52">
        <f>IFERROR(X75*H75,"0")+IFERROR(X76*H76,"0")</f>
        <v>0</v>
      </c>
      <c r="H316" s="52">
        <f>IFERROR(X81*H81,"0")+IFERROR(X82*H82,"0")</f>
        <v>0</v>
      </c>
      <c r="I316" s="52">
        <f>IFERROR(X87*H87,"0")+IFERROR(X88*H88,"0")</f>
        <v>0</v>
      </c>
      <c r="J316" s="52">
        <f>IFERROR(X93*H93,"0")+IFERROR(X94*H94,"0")+IFERROR(X95*H95,"0")+IFERROR(X96*H96,"0")+IFERROR(X97*H97,"0")</f>
        <v>0</v>
      </c>
      <c r="K316" s="52">
        <f>IFERROR(X102*H102,"0")</f>
        <v>0</v>
      </c>
      <c r="L316" s="52">
        <f>IFERROR(X107*H107,"0")+IFERROR(X108*H108,"0")+IFERROR(X109*H109,"0")+IFERROR(X110*H110,"0")+IFERROR(X111*H111,"0")+IFERROR(X112*H112,"0")+IFERROR(X116*H116,"0")</f>
        <v>0</v>
      </c>
      <c r="M316" s="52">
        <f>IFERROR(X121*H121,"0")+IFERROR(X122*H122,"0")</f>
        <v>0</v>
      </c>
      <c r="N316" s="1"/>
      <c r="O316" s="52">
        <f>IFERROR(X127*H127,"0")+IFERROR(X128*H128,"0")</f>
        <v>0</v>
      </c>
      <c r="P316" s="52">
        <f>IFERROR(X133*H133,"0")+IFERROR(X134*H134,"0")</f>
        <v>0</v>
      </c>
      <c r="Q316" s="52">
        <f>IFERROR(X139*H139,"0")</f>
        <v>0</v>
      </c>
      <c r="R316" s="52">
        <f>IFERROR(X144*H144,"0")</f>
        <v>0</v>
      </c>
      <c r="S316" s="52">
        <f>IFERROR(X149*H149,"0")</f>
        <v>0</v>
      </c>
      <c r="T316" s="52">
        <f>IFERROR(X154*H154,"0")</f>
        <v>0</v>
      </c>
      <c r="U316" s="52">
        <f>IFERROR(X160*H160,"0")</f>
        <v>0</v>
      </c>
      <c r="V316" s="52">
        <f>IFERROR(X165*H165,"0")+IFERROR(X166*H166,"0")+IFERROR(X167*H167,"0")+IFERROR(X171*H171,"0")</f>
        <v>0</v>
      </c>
      <c r="W316" s="52">
        <f>IFERROR(X177*H177,"0")+IFERROR(X178*H178,"0")+IFERROR(X179*H179,"0")+IFERROR(X183*H183,"0")</f>
        <v>0</v>
      </c>
      <c r="X316" s="52">
        <f>IFERROR(X189*H189,"0")+IFERROR(X193*H193,"0")+IFERROR(X194*H194,"0")+IFERROR(X195*H195,"0")+IFERROR(X196*H196,"0")</f>
        <v>0</v>
      </c>
      <c r="Y316" s="52">
        <f>IFERROR(X201*H201,"0")+IFERROR(X202*H202,"0")+IFERROR(X203*H203,"0")</f>
        <v>0</v>
      </c>
      <c r="Z316" s="52">
        <f>IFERROR(X208*H208,"0")</f>
        <v>0</v>
      </c>
      <c r="AA316" s="52">
        <f>IFERROR(X213*H213,"0")+IFERROR(X214*H214,"0")+IFERROR(X215*H215,"0")+IFERROR(X216*H216,"0")</f>
        <v>0</v>
      </c>
      <c r="AB316" s="52">
        <f>IFERROR(X221*H221,"0")</f>
        <v>0</v>
      </c>
      <c r="AC316" s="52">
        <f>IFERROR(X226*H226,"0")+IFERROR(X230*H230,"0")+IFERROR(X231*H231,"0")+IFERROR(X232*H232,"0")</f>
        <v>0</v>
      </c>
      <c r="AD316" s="52">
        <f>IFERROR(X237*H237,"0")+IFERROR(X238*H238,"0")</f>
        <v>0</v>
      </c>
      <c r="AE316" s="52">
        <f>IFERROR(X244*H244,"0")</f>
        <v>0</v>
      </c>
      <c r="AF316" s="52">
        <f>IFERROR(X250*H250,"0")+IFERROR(X251*H251,"0")</f>
        <v>0</v>
      </c>
      <c r="AG316" s="52">
        <f>IFERROR(X257*H257,"0")+IFERROR(X261*H261,"0")</f>
        <v>0</v>
      </c>
      <c r="AH316" s="52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0</v>
      </c>
      <c r="AI316" s="52">
        <f>IFERROR(X303*H303,"0")</f>
        <v>0</v>
      </c>
    </row>
    <row r="317" spans="1:35" ht="13.5" thickTop="1" x14ac:dyDescent="0.2">
      <c r="C317" s="1"/>
    </row>
    <row r="318" spans="1:35" ht="19.5" customHeight="1" x14ac:dyDescent="0.2">
      <c r="A318" s="70" t="s">
        <v>62</v>
      </c>
      <c r="B318" s="70" t="s">
        <v>63</v>
      </c>
      <c r="C318" s="70" t="s">
        <v>65</v>
      </c>
    </row>
    <row r="319" spans="1:35" x14ac:dyDescent="0.2">
      <c r="A319" s="71">
        <f>SUMPRODUCT(--(BB:BB="ЗПФ"),--(W:W="кор"),H:H,Y:Y)+SUMPRODUCT(--(BB:BB="ЗПФ"),--(W:W="кг"),Y:Y)</f>
        <v>0</v>
      </c>
      <c r="B319" s="72">
        <f>SUMPRODUCT(--(BB:BB="ПГП"),--(W:W="кор"),H:H,Y:Y)+SUMPRODUCT(--(BB:BB="ПГП"),--(W:W="кг"),Y:Y)</f>
        <v>0</v>
      </c>
      <c r="C319" s="72">
        <f>SUMPRODUCT(--(BB:BB="КИЗ"),--(W:W="кор"),H:H,Y:Y)+SUMPRODUCT(--(BB:BB="КИЗ"),--(W:W="кг"),Y:Y)</f>
        <v>0</v>
      </c>
    </row>
  </sheetData>
  <sheetProtection algorithmName="SHA-512" hashValue="k53PCk4BtCmi4zqH9pcoZNgrCn1xYdnNc12dGLzCeTWFEBggG1MAzxRv0NzYgHwEtJDmEsAHWLvKrMByPC2hrQ==" saltValue="To6DeTBy8n+0nvrOiswv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1">
    <mergeCell ref="AG314:AG315"/>
    <mergeCell ref="AH314:AH315"/>
    <mergeCell ref="AI314:AI315"/>
    <mergeCell ref="X314:X315"/>
    <mergeCell ref="Y314:Y315"/>
    <mergeCell ref="Z314:Z315"/>
    <mergeCell ref="AA314:AA315"/>
    <mergeCell ref="AB314:AB315"/>
    <mergeCell ref="AC314:AC315"/>
    <mergeCell ref="AD314:AD315"/>
    <mergeCell ref="AE314:AE315"/>
    <mergeCell ref="AF314:AF315"/>
    <mergeCell ref="X313:AD313"/>
    <mergeCell ref="AH313:AI313"/>
    <mergeCell ref="A314:A315"/>
    <mergeCell ref="B314:B315"/>
    <mergeCell ref="C314:C315"/>
    <mergeCell ref="D314:D315"/>
    <mergeCell ref="E314:E315"/>
    <mergeCell ref="F314:F315"/>
    <mergeCell ref="G314:G315"/>
    <mergeCell ref="H314:H315"/>
    <mergeCell ref="I314:I315"/>
    <mergeCell ref="J314:J315"/>
    <mergeCell ref="K314:K315"/>
    <mergeCell ref="L314:L315"/>
    <mergeCell ref="M314:M315"/>
    <mergeCell ref="O314:O315"/>
    <mergeCell ref="P314:P315"/>
    <mergeCell ref="Q314:Q315"/>
    <mergeCell ref="R314:R315"/>
    <mergeCell ref="S314:S315"/>
    <mergeCell ref="T314:T315"/>
    <mergeCell ref="U314:U315"/>
    <mergeCell ref="V314:V315"/>
    <mergeCell ref="W314:W315"/>
    <mergeCell ref="P306:V306"/>
    <mergeCell ref="A306:O311"/>
    <mergeCell ref="P307:V307"/>
    <mergeCell ref="P308:V308"/>
    <mergeCell ref="P309:V309"/>
    <mergeCell ref="P310:V310"/>
    <mergeCell ref="P311:V311"/>
    <mergeCell ref="C313:T313"/>
    <mergeCell ref="U313:V313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P258:V258"/>
    <mergeCell ref="A258:O259"/>
    <mergeCell ref="P259:V259"/>
    <mergeCell ref="P245:V245"/>
    <mergeCell ref="A245:O246"/>
    <mergeCell ref="P246:V246"/>
    <mergeCell ref="A247:Z247"/>
    <mergeCell ref="A248:Z248"/>
    <mergeCell ref="A249:Z249"/>
    <mergeCell ref="D250:E250"/>
    <mergeCell ref="P250:T250"/>
    <mergeCell ref="D251:E251"/>
    <mergeCell ref="P251:T251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A225:Z225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06:Z206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70:Z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A137:Z137"/>
    <mergeCell ref="A138:Z138"/>
    <mergeCell ref="D139:E139"/>
    <mergeCell ref="P139:T139"/>
    <mergeCell ref="P140:V140"/>
    <mergeCell ref="A140:O141"/>
    <mergeCell ref="P141:V141"/>
    <mergeCell ref="A142:Z142"/>
    <mergeCell ref="A143:Z143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P117:V117"/>
    <mergeCell ref="A117:O118"/>
    <mergeCell ref="P118:V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A100:Z100"/>
    <mergeCell ref="A101:Z101"/>
    <mergeCell ref="D102:E102"/>
    <mergeCell ref="P102:T102"/>
    <mergeCell ref="P103:V103"/>
    <mergeCell ref="A103:O104"/>
    <mergeCell ref="P104:V104"/>
    <mergeCell ref="A105:Z105"/>
    <mergeCell ref="A106:Z106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D51:E51"/>
    <mergeCell ref="P51:T51"/>
    <mergeCell ref="P52:V52"/>
    <mergeCell ref="A52:O53"/>
    <mergeCell ref="P53:V53"/>
    <mergeCell ref="A54:Z54"/>
    <mergeCell ref="D55:E55"/>
    <mergeCell ref="P55:T55"/>
    <mergeCell ref="P56:V56"/>
    <mergeCell ref="A56:O57"/>
    <mergeCell ref="P57:V57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3 X282:X298 X277 X273 X267:X269 X261 X257 X250:X251 X244 X237:X238 X230:X232 X226 X221 X215:X216 X213 X208 X202 X193:X196 X189 X183 X177:X179 X171 X165:X167 X154 X149 X144 X139 X133:X134 X127:X128 X121:X122 X116 X107:X112 X102 X93:X97 X87:X88 X81:X82 X75 X68:X70 X63:X64 X59 X55 X51 X43:X46 X41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278 X214 X201 X76" xr:uid="{00000000-0002-0000-0000-000018000000}">
      <formula1>IF(AK42&gt;0,OR(X42=0,AND(IF(X42-AK42&gt;=0,TRUE,FALSE),X42&gt;0,IF(X42/J42=ROUND(X42/J42,0),TRUE,FALSE))),FALSE)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0 X203" xr:uid="{00000000-0002-0000-0000-000042000000}">
      <formula1>IF(AK160&gt;0,OR(X160=0,AND(IF(X160-AK160&gt;=0,TRUE,FALSE),X160&gt;0,IF(X160/K160=ROUND(X160/K160,0),TRUE,FALSE))),FALSE)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451</v>
      </c>
      <c r="H1" s="9"/>
    </row>
    <row r="3" spans="2:8" x14ac:dyDescent="0.2">
      <c r="B3" s="53" t="s">
        <v>452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453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454</v>
      </c>
      <c r="D6" s="53" t="s">
        <v>455</v>
      </c>
      <c r="E6" s="53" t="s">
        <v>46</v>
      </c>
    </row>
    <row r="8" spans="2:8" x14ac:dyDescent="0.2">
      <c r="B8" s="53" t="s">
        <v>80</v>
      </c>
      <c r="C8" s="53" t="s">
        <v>454</v>
      </c>
      <c r="D8" s="53" t="s">
        <v>46</v>
      </c>
      <c r="E8" s="53" t="s">
        <v>46</v>
      </c>
    </row>
    <row r="10" spans="2:8" x14ac:dyDescent="0.2">
      <c r="B10" s="53" t="s">
        <v>456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457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458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459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460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461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462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463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464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465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466</v>
      </c>
      <c r="C20" s="53" t="s">
        <v>46</v>
      </c>
      <c r="D20" s="53" t="s">
        <v>46</v>
      </c>
      <c r="E20" s="53" t="s">
        <v>46</v>
      </c>
    </row>
  </sheetData>
  <sheetProtection algorithmName="SHA-512" hashValue="iBtY8MUoBD/mNwmXpQberx0Tv9Ugm1+VtezL8E7trhGqqm3+c2t5wwqDIF2/ekZfG4SX2vZQsPinHp6MyTHX0w==" saltValue="Jj3E/hEq37N+nTGRtpan6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470</vt:i4>
      </vt:variant>
    </vt:vector>
  </HeadingPairs>
  <TitlesOfParts>
    <vt:vector size="4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2025-07-10T06:28:47Z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