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4D8724F3-DB71-4984-A652-CF3A379350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Y291" i="1" s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Z272" i="1" s="1"/>
  <c r="Y269" i="1"/>
  <c r="Y273" i="1" s="1"/>
  <c r="X267" i="1"/>
  <c r="Z266" i="1"/>
  <c r="X266" i="1"/>
  <c r="BO265" i="1"/>
  <c r="BM265" i="1"/>
  <c r="Z265" i="1"/>
  <c r="Y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Z231" i="1" s="1"/>
  <c r="Y229" i="1"/>
  <c r="P229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X220" i="1"/>
  <c r="Z219" i="1"/>
  <c r="X219" i="1"/>
  <c r="BO218" i="1"/>
  <c r="BM218" i="1"/>
  <c r="Z218" i="1"/>
  <c r="Y218" i="1"/>
  <c r="Y220" i="1" s="1"/>
  <c r="P218" i="1"/>
  <c r="X215" i="1"/>
  <c r="Z214" i="1"/>
  <c r="X214" i="1"/>
  <c r="BO213" i="1"/>
  <c r="BM213" i="1"/>
  <c r="Z213" i="1"/>
  <c r="Y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Y202" i="1" s="1"/>
  <c r="P196" i="1"/>
  <c r="BP195" i="1"/>
  <c r="BO195" i="1"/>
  <c r="BN195" i="1"/>
  <c r="BM195" i="1"/>
  <c r="Z195" i="1"/>
  <c r="Z201" i="1" s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N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Z191" i="1" s="1"/>
  <c r="Y187" i="1"/>
  <c r="P187" i="1"/>
  <c r="X185" i="1"/>
  <c r="Y184" i="1"/>
  <c r="X184" i="1"/>
  <c r="BP183" i="1"/>
  <c r="BO183" i="1"/>
  <c r="BN183" i="1"/>
  <c r="BM183" i="1"/>
  <c r="Z183" i="1"/>
  <c r="Z184" i="1" s="1"/>
  <c r="Y183" i="1"/>
  <c r="Y185" i="1" s="1"/>
  <c r="X179" i="1"/>
  <c r="Z178" i="1"/>
  <c r="X178" i="1"/>
  <c r="BO177" i="1"/>
  <c r="BM177" i="1"/>
  <c r="Z177" i="1"/>
  <c r="Y177" i="1"/>
  <c r="Y179" i="1" s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Y174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Y166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Z139" i="1" s="1"/>
  <c r="Y137" i="1"/>
  <c r="Y140" i="1" s="1"/>
  <c r="X134" i="1"/>
  <c r="X133" i="1"/>
  <c r="BO132" i="1"/>
  <c r="BM132" i="1"/>
  <c r="Z132" i="1"/>
  <c r="Y132" i="1"/>
  <c r="Y134" i="1" s="1"/>
  <c r="P132" i="1"/>
  <c r="BP131" i="1"/>
  <c r="BO131" i="1"/>
  <c r="BN131" i="1"/>
  <c r="BM131" i="1"/>
  <c r="Z131" i="1"/>
  <c r="Z133" i="1" s="1"/>
  <c r="Y131" i="1"/>
  <c r="Y133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Z127" i="1" s="1"/>
  <c r="Y125" i="1"/>
  <c r="Y127" i="1" s="1"/>
  <c r="P125" i="1"/>
  <c r="X122" i="1"/>
  <c r="Z121" i="1"/>
  <c r="X121" i="1"/>
  <c r="BO120" i="1"/>
  <c r="BM120" i="1"/>
  <c r="Z120" i="1"/>
  <c r="Y120" i="1"/>
  <c r="Y122" i="1" s="1"/>
  <c r="X118" i="1"/>
  <c r="Y117" i="1"/>
  <c r="X117" i="1"/>
  <c r="BP116" i="1"/>
  <c r="BO116" i="1"/>
  <c r="BN116" i="1"/>
  <c r="BM116" i="1"/>
  <c r="Z116" i="1"/>
  <c r="Z117" i="1" s="1"/>
  <c r="Y116" i="1"/>
  <c r="Y118" i="1" s="1"/>
  <c r="P116" i="1"/>
  <c r="X114" i="1"/>
  <c r="X113" i="1"/>
  <c r="BP112" i="1"/>
  <c r="BO112" i="1"/>
  <c r="BN112" i="1"/>
  <c r="BM112" i="1"/>
  <c r="Z112" i="1"/>
  <c r="Y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3" i="1" s="1"/>
  <c r="P108" i="1"/>
  <c r="BP107" i="1"/>
  <c r="BO107" i="1"/>
  <c r="BN107" i="1"/>
  <c r="BM107" i="1"/>
  <c r="Z107" i="1"/>
  <c r="Z113" i="1" s="1"/>
  <c r="Y107" i="1"/>
  <c r="Y114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6" i="1" s="1"/>
  <c r="BO22" i="1"/>
  <c r="X294" i="1" s="1"/>
  <c r="BM22" i="1"/>
  <c r="X293" i="1" s="1"/>
  <c r="X295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2" i="1"/>
  <c r="BN28" i="1"/>
  <c r="BP28" i="1"/>
  <c r="Y31" i="1"/>
  <c r="Y292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20" i="1"/>
  <c r="BP120" i="1"/>
  <c r="Y121" i="1"/>
  <c r="BN125" i="1"/>
  <c r="BP125" i="1"/>
  <c r="Y128" i="1"/>
  <c r="BN132" i="1"/>
  <c r="BP132" i="1"/>
  <c r="BN164" i="1"/>
  <c r="BP164" i="1"/>
  <c r="Y167" i="1"/>
  <c r="BN172" i="1"/>
  <c r="Y175" i="1"/>
  <c r="BN177" i="1"/>
  <c r="BP177" i="1"/>
  <c r="Y178" i="1"/>
  <c r="Y192" i="1"/>
  <c r="BN188" i="1"/>
  <c r="Y201" i="1"/>
  <c r="Y210" i="1"/>
  <c r="BP205" i="1"/>
  <c r="BN205" i="1"/>
  <c r="BP207" i="1"/>
  <c r="BN207" i="1"/>
  <c r="Y209" i="1"/>
  <c r="Y214" i="1"/>
  <c r="BP213" i="1"/>
  <c r="BN213" i="1"/>
  <c r="Y225" i="1"/>
  <c r="BP222" i="1"/>
  <c r="BN222" i="1"/>
  <c r="BP224" i="1"/>
  <c r="BN224" i="1"/>
  <c r="Y266" i="1"/>
  <c r="BP264" i="1"/>
  <c r="BN264" i="1"/>
  <c r="BP265" i="1"/>
  <c r="BN265" i="1"/>
  <c r="H9" i="1"/>
  <c r="Y191" i="1"/>
  <c r="BP196" i="1"/>
  <c r="BN196" i="1"/>
  <c r="BP198" i="1"/>
  <c r="BN198" i="1"/>
  <c r="BP200" i="1"/>
  <c r="BN200" i="1"/>
  <c r="Z209" i="1"/>
  <c r="Z297" i="1" s="1"/>
  <c r="Y215" i="1"/>
  <c r="Y219" i="1"/>
  <c r="BP218" i="1"/>
  <c r="BN218" i="1"/>
  <c r="Y226" i="1"/>
  <c r="Y232" i="1"/>
  <c r="BP229" i="1"/>
  <c r="BN229" i="1"/>
  <c r="Y231" i="1"/>
  <c r="Y261" i="1"/>
  <c r="BP258" i="1"/>
  <c r="BN258" i="1"/>
  <c r="BP259" i="1"/>
  <c r="BN259" i="1"/>
  <c r="BP260" i="1"/>
  <c r="BN260" i="1"/>
  <c r="Y267" i="1"/>
  <c r="BP270" i="1"/>
  <c r="BN270" i="1"/>
  <c r="Y272" i="1"/>
  <c r="Y290" i="1"/>
  <c r="BP275" i="1"/>
  <c r="BN275" i="1"/>
  <c r="BP276" i="1"/>
  <c r="BN276" i="1"/>
  <c r="BP279" i="1"/>
  <c r="BN279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A305" i="1" l="1"/>
  <c r="Y294" i="1"/>
  <c r="Y296" i="1"/>
  <c r="Y293" i="1"/>
  <c r="Y295" i="1" s="1"/>
  <c r="B305" i="1" l="1"/>
  <c r="C305" i="1"/>
</calcChain>
</file>

<file path=xl/sharedStrings.xml><?xml version="1.0" encoding="utf-8"?>
<sst xmlns="http://schemas.openxmlformats.org/spreadsheetml/2006/main" count="1367" uniqueCount="451">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</sst>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4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2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45" t="s">
        <v>0</v>
      </c>
      <c r="E1" s="313"/>
      <c r="F1" s="313"/>
      <c r="G1" s="12" t="s">
        <v>1</v>
      </c>
      <c r="H1" s="345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2" t="s">
        <v>7</v>
      </c>
      <c r="B5" s="375"/>
      <c r="C5" s="376"/>
      <c r="D5" s="351"/>
      <c r="E5" s="352"/>
      <c r="F5" s="475" t="s">
        <v>8</v>
      </c>
      <c r="G5" s="376"/>
      <c r="H5" s="351"/>
      <c r="I5" s="439"/>
      <c r="J5" s="439"/>
      <c r="K5" s="439"/>
      <c r="L5" s="439"/>
      <c r="M5" s="352"/>
      <c r="N5" s="61"/>
      <c r="P5" s="24" t="s">
        <v>9</v>
      </c>
      <c r="Q5" s="479">
        <v>45877</v>
      </c>
      <c r="R5" s="380"/>
      <c r="T5" s="407" t="s">
        <v>10</v>
      </c>
      <c r="U5" s="350"/>
      <c r="V5" s="408" t="s">
        <v>11</v>
      </c>
      <c r="W5" s="380"/>
      <c r="AB5" s="51"/>
      <c r="AC5" s="51"/>
      <c r="AD5" s="51"/>
      <c r="AE5" s="51"/>
    </row>
    <row r="6" spans="1:32" s="287" customFormat="1" ht="24" customHeight="1" x14ac:dyDescent="0.2">
      <c r="A6" s="382" t="s">
        <v>12</v>
      </c>
      <c r="B6" s="375"/>
      <c r="C6" s="376"/>
      <c r="D6" s="440" t="s">
        <v>13</v>
      </c>
      <c r="E6" s="441"/>
      <c r="F6" s="441"/>
      <c r="G6" s="441"/>
      <c r="H6" s="441"/>
      <c r="I6" s="441"/>
      <c r="J6" s="441"/>
      <c r="K6" s="441"/>
      <c r="L6" s="441"/>
      <c r="M6" s="380"/>
      <c r="N6" s="62"/>
      <c r="P6" s="24" t="s">
        <v>14</v>
      </c>
      <c r="Q6" s="482" t="str">
        <f>IF(Q5=0," ",CHOOSE(WEEKDAY(Q5,2),"Понедельник","Вторник","Среда","Четверг","Пятница","Суббота","Воскресенье"))</f>
        <v>Пятница</v>
      </c>
      <c r="R6" s="299"/>
      <c r="T6" s="409" t="s">
        <v>15</v>
      </c>
      <c r="U6" s="350"/>
      <c r="V6" s="428" t="s">
        <v>16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4"/>
      <c r="U7" s="350"/>
      <c r="V7" s="429"/>
      <c r="W7" s="430"/>
      <c r="AB7" s="51"/>
      <c r="AC7" s="51"/>
      <c r="AD7" s="51"/>
      <c r="AE7" s="51"/>
    </row>
    <row r="8" spans="1:32" s="287" customFormat="1" ht="25.5" customHeight="1" x14ac:dyDescent="0.2">
      <c r="A8" s="488" t="s">
        <v>17</v>
      </c>
      <c r="B8" s="301"/>
      <c r="C8" s="302"/>
      <c r="D8" s="339" t="s">
        <v>18</v>
      </c>
      <c r="E8" s="340"/>
      <c r="F8" s="340"/>
      <c r="G8" s="340"/>
      <c r="H8" s="340"/>
      <c r="I8" s="340"/>
      <c r="J8" s="340"/>
      <c r="K8" s="340"/>
      <c r="L8" s="340"/>
      <c r="M8" s="341"/>
      <c r="N8" s="64"/>
      <c r="P8" s="24" t="s">
        <v>19</v>
      </c>
      <c r="Q8" s="383">
        <v>0.375</v>
      </c>
      <c r="R8" s="329"/>
      <c r="T8" s="304"/>
      <c r="U8" s="350"/>
      <c r="V8" s="429"/>
      <c r="W8" s="430"/>
      <c r="AB8" s="51"/>
      <c r="AC8" s="51"/>
      <c r="AD8" s="51"/>
      <c r="AE8" s="51"/>
    </row>
    <row r="9" spans="1:32" s="28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88"/>
      <c r="E9" s="306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288"/>
      <c r="P9" s="26" t="s">
        <v>20</v>
      </c>
      <c r="Q9" s="377"/>
      <c r="R9" s="378"/>
      <c r="T9" s="304"/>
      <c r="U9" s="350"/>
      <c r="V9" s="431"/>
      <c r="W9" s="432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88"/>
      <c r="E10" s="306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3" t="str">
        <f>IFERROR(VLOOKUP($D$10,Proxy,2,FALSE),"")</f>
        <v/>
      </c>
      <c r="I10" s="304"/>
      <c r="J10" s="304"/>
      <c r="K10" s="304"/>
      <c r="L10" s="304"/>
      <c r="M10" s="304"/>
      <c r="N10" s="286"/>
      <c r="P10" s="26" t="s">
        <v>21</v>
      </c>
      <c r="Q10" s="410"/>
      <c r="R10" s="411"/>
      <c r="U10" s="24" t="s">
        <v>22</v>
      </c>
      <c r="V10" s="323" t="s">
        <v>23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9"/>
      <c r="R11" s="380"/>
      <c r="U11" s="24" t="s">
        <v>26</v>
      </c>
      <c r="V11" s="454" t="s">
        <v>27</v>
      </c>
      <c r="W11" s="378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404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383"/>
      <c r="R12" s="329"/>
      <c r="S12" s="23"/>
      <c r="U12" s="24"/>
      <c r="V12" s="313"/>
      <c r="W12" s="304"/>
      <c r="AB12" s="51"/>
      <c r="AC12" s="51"/>
      <c r="AD12" s="51"/>
      <c r="AE12" s="51"/>
    </row>
    <row r="13" spans="1:32" s="287" customFormat="1" ht="23.25" customHeight="1" x14ac:dyDescent="0.2">
      <c r="A13" s="404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454"/>
      <c r="R13" s="3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404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5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398" t="s">
        <v>34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9"/>
      <c r="Q16" s="399"/>
      <c r="R16" s="399"/>
      <c r="S16" s="399"/>
      <c r="T16" s="3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35</v>
      </c>
      <c r="B17" s="320" t="s">
        <v>36</v>
      </c>
      <c r="C17" s="386" t="s">
        <v>37</v>
      </c>
      <c r="D17" s="320" t="s">
        <v>38</v>
      </c>
      <c r="E17" s="36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59"/>
      <c r="R17" s="359"/>
      <c r="S17" s="359"/>
      <c r="T17" s="360"/>
      <c r="U17" s="485" t="s">
        <v>50</v>
      </c>
      <c r="V17" s="376"/>
      <c r="W17" s="320" t="s">
        <v>51</v>
      </c>
      <c r="X17" s="320" t="s">
        <v>52</v>
      </c>
      <c r="Y17" s="486" t="s">
        <v>53</v>
      </c>
      <c r="Z17" s="437" t="s">
        <v>54</v>
      </c>
      <c r="AA17" s="424" t="s">
        <v>55</v>
      </c>
      <c r="AB17" s="424" t="s">
        <v>56</v>
      </c>
      <c r="AC17" s="424" t="s">
        <v>57</v>
      </c>
      <c r="AD17" s="424" t="s">
        <v>58</v>
      </c>
      <c r="AE17" s="470"/>
      <c r="AF17" s="471"/>
      <c r="AG17" s="69"/>
      <c r="BD17" s="68" t="s">
        <v>59</v>
      </c>
    </row>
    <row r="18" spans="1:68" ht="14.25" customHeight="1" x14ac:dyDescent="0.2">
      <c r="A18" s="321"/>
      <c r="B18" s="321"/>
      <c r="C18" s="321"/>
      <c r="D18" s="361"/>
      <c r="E18" s="363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1"/>
      <c r="Q18" s="362"/>
      <c r="R18" s="362"/>
      <c r="S18" s="362"/>
      <c r="T18" s="363"/>
      <c r="U18" s="70" t="s">
        <v>60</v>
      </c>
      <c r="V18" s="70" t="s">
        <v>61</v>
      </c>
      <c r="W18" s="321"/>
      <c r="X18" s="321"/>
      <c r="Y18" s="487"/>
      <c r="Z18" s="438"/>
      <c r="AA18" s="425"/>
      <c r="AB18" s="425"/>
      <c r="AC18" s="425"/>
      <c r="AD18" s="472"/>
      <c r="AE18" s="473"/>
      <c r="AF18" s="474"/>
      <c r="AG18" s="69"/>
      <c r="BD18" s="68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03" t="s">
        <v>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5"/>
      <c r="AB20" s="285"/>
      <c r="AC20" s="285"/>
    </row>
    <row r="21" spans="1:68" ht="14.25" customHeight="1" x14ac:dyDescent="0.25">
      <c r="A21" s="307" t="s">
        <v>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4"/>
      <c r="AB21" s="284"/>
      <c r="AC21" s="28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8">
        <v>4607111035752</v>
      </c>
      <c r="E22" s="299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8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9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9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03" t="s">
        <v>75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5"/>
      <c r="AB26" s="285"/>
      <c r="AC26" s="285"/>
    </row>
    <row r="27" spans="1:68" ht="14.25" customHeight="1" x14ac:dyDescent="0.25">
      <c r="A27" s="307" t="s">
        <v>76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4"/>
      <c r="AB27" s="284"/>
      <c r="AC27" s="28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8">
        <v>4607111036537</v>
      </c>
      <c r="E28" s="299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126</v>
      </c>
      <c r="Y28" s="291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8">
        <v>4607111036605</v>
      </c>
      <c r="E29" s="299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8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9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2">
        <f>IFERROR(SUM(X28:X29),"0")</f>
        <v>126</v>
      </c>
      <c r="Y30" s="292">
        <f>IFERROR(SUM(Y28:Y29),"0")</f>
        <v>126</v>
      </c>
      <c r="Z30" s="292">
        <f>IFERROR(IF(Z28="",0,Z28),"0")+IFERROR(IF(Z29="",0,Z29),"0")</f>
        <v>1.1856599999999999</v>
      </c>
      <c r="AA30" s="293"/>
      <c r="AB30" s="293"/>
      <c r="AC30" s="293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9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2">
        <f>IFERROR(SUMPRODUCT(X28:X29*H28:H29),"0")</f>
        <v>189</v>
      </c>
      <c r="Y31" s="292">
        <f>IFERROR(SUMPRODUCT(Y28:Y29*H28:H29),"0")</f>
        <v>189</v>
      </c>
      <c r="Z31" s="37"/>
      <c r="AA31" s="293"/>
      <c r="AB31" s="293"/>
      <c r="AC31" s="293"/>
    </row>
    <row r="32" spans="1:68" ht="16.5" customHeight="1" x14ac:dyDescent="0.25">
      <c r="A32" s="303" t="s">
        <v>84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5"/>
      <c r="AB32" s="285"/>
      <c r="AC32" s="285"/>
    </row>
    <row r="33" spans="1:68" ht="14.25" customHeight="1" x14ac:dyDescent="0.25">
      <c r="A33" s="307" t="s">
        <v>63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4"/>
      <c r="AB33" s="284"/>
      <c r="AC33" s="28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8">
        <v>4620207490075</v>
      </c>
      <c r="E34" s="299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8">
        <v>4620207490174</v>
      </c>
      <c r="E35" s="299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12</v>
      </c>
      <c r="Y35" s="29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8">
        <v>4620207490044</v>
      </c>
      <c r="E36" s="299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8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9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2">
        <f>IFERROR(SUM(X34:X36),"0")</f>
        <v>12</v>
      </c>
      <c r="Y37" s="292">
        <f>IFERROR(SUM(Y34:Y36),"0")</f>
        <v>12</v>
      </c>
      <c r="Z37" s="292">
        <f>IFERROR(IF(Z34="",0,Z34),"0")+IFERROR(IF(Z35="",0,Z35),"0")+IFERROR(IF(Z36="",0,Z36),"0")</f>
        <v>0.186</v>
      </c>
      <c r="AA37" s="293"/>
      <c r="AB37" s="293"/>
      <c r="AC37" s="293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9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2">
        <f>IFERROR(SUMPRODUCT(X34:X36*H34:H36),"0")</f>
        <v>67.199999999999989</v>
      </c>
      <c r="Y38" s="292">
        <f>IFERROR(SUMPRODUCT(Y34:Y36*H34:H36),"0")</f>
        <v>67.199999999999989</v>
      </c>
      <c r="Z38" s="37"/>
      <c r="AA38" s="293"/>
      <c r="AB38" s="293"/>
      <c r="AC38" s="293"/>
    </row>
    <row r="39" spans="1:68" ht="16.5" customHeight="1" x14ac:dyDescent="0.25">
      <c r="A39" s="303" t="s">
        <v>94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5"/>
      <c r="AB39" s="285"/>
      <c r="AC39" s="285"/>
    </row>
    <row r="40" spans="1:68" ht="14.25" customHeight="1" x14ac:dyDescent="0.25">
      <c r="A40" s="307" t="s">
        <v>63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4"/>
      <c r="AB40" s="284"/>
      <c r="AC40" s="28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8">
        <v>4607111039385</v>
      </c>
      <c r="E41" s="299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60</v>
      </c>
      <c r="Y41" s="291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8">
        <v>4607111038982</v>
      </c>
      <c r="E42" s="299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36</v>
      </c>
      <c r="Y42" s="291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105</v>
      </c>
      <c r="B43" s="54" t="s">
        <v>106</v>
      </c>
      <c r="C43" s="31">
        <v>4301071046</v>
      </c>
      <c r="D43" s="298">
        <v>4607111039354</v>
      </c>
      <c r="E43" s="299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4301071047</v>
      </c>
      <c r="D44" s="298">
        <v>4607111039330</v>
      </c>
      <c r="E44" s="299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34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84</v>
      </c>
      <c r="Y44" s="291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308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9"/>
      <c r="P45" s="300" t="s">
        <v>72</v>
      </c>
      <c r="Q45" s="301"/>
      <c r="R45" s="301"/>
      <c r="S45" s="301"/>
      <c r="T45" s="301"/>
      <c r="U45" s="301"/>
      <c r="V45" s="302"/>
      <c r="W45" s="37" t="s">
        <v>69</v>
      </c>
      <c r="X45" s="292">
        <f>IFERROR(SUM(X41:X44),"0")</f>
        <v>180</v>
      </c>
      <c r="Y45" s="292">
        <f>IFERROR(SUM(Y41:Y44),"0")</f>
        <v>180</v>
      </c>
      <c r="Z45" s="292">
        <f>IFERROR(IF(Z41="",0,Z41),"0")+IFERROR(IF(Z42="",0,Z42),"0")+IFERROR(IF(Z43="",0,Z43),"0")+IFERROR(IF(Z44="",0,Z44),"0")</f>
        <v>2.79</v>
      </c>
      <c r="AA45" s="293"/>
      <c r="AB45" s="293"/>
      <c r="AC45" s="293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9"/>
      <c r="P46" s="300" t="s">
        <v>72</v>
      </c>
      <c r="Q46" s="301"/>
      <c r="R46" s="301"/>
      <c r="S46" s="301"/>
      <c r="T46" s="301"/>
      <c r="U46" s="301"/>
      <c r="V46" s="302"/>
      <c r="W46" s="37" t="s">
        <v>73</v>
      </c>
      <c r="X46" s="292">
        <f>IFERROR(SUMPRODUCT(X41:X44*H41:H44),"0")</f>
        <v>1260</v>
      </c>
      <c r="Y46" s="292">
        <f>IFERROR(SUMPRODUCT(Y41:Y44*H41:H44),"0")</f>
        <v>1260</v>
      </c>
      <c r="Z46" s="37"/>
      <c r="AA46" s="293"/>
      <c r="AB46" s="293"/>
      <c r="AC46" s="293"/>
    </row>
    <row r="47" spans="1:68" ht="16.5" customHeight="1" x14ac:dyDescent="0.25">
      <c r="A47" s="303" t="s">
        <v>109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5"/>
      <c r="AB47" s="285"/>
      <c r="AC47" s="285"/>
    </row>
    <row r="48" spans="1:68" ht="14.25" customHeight="1" x14ac:dyDescent="0.25">
      <c r="A48" s="307" t="s">
        <v>63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4"/>
      <c r="AB48" s="284"/>
      <c r="AC48" s="284"/>
    </row>
    <row r="49" spans="1:68" ht="16.5" customHeight="1" x14ac:dyDescent="0.25">
      <c r="A49" s="54" t="s">
        <v>110</v>
      </c>
      <c r="B49" s="54" t="s">
        <v>111</v>
      </c>
      <c r="C49" s="31">
        <v>4301071073</v>
      </c>
      <c r="D49" s="298">
        <v>4620207490822</v>
      </c>
      <c r="E49" s="299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8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9"/>
      <c r="P50" s="300" t="s">
        <v>72</v>
      </c>
      <c r="Q50" s="301"/>
      <c r="R50" s="301"/>
      <c r="S50" s="301"/>
      <c r="T50" s="301"/>
      <c r="U50" s="301"/>
      <c r="V50" s="302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9"/>
      <c r="P51" s="300" t="s">
        <v>72</v>
      </c>
      <c r="Q51" s="301"/>
      <c r="R51" s="301"/>
      <c r="S51" s="301"/>
      <c r="T51" s="301"/>
      <c r="U51" s="301"/>
      <c r="V51" s="302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07" t="s">
        <v>113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4"/>
      <c r="AB52" s="284"/>
      <c r="AC52" s="284"/>
    </row>
    <row r="53" spans="1:68" ht="16.5" customHeight="1" x14ac:dyDescent="0.25">
      <c r="A53" s="54" t="s">
        <v>114</v>
      </c>
      <c r="B53" s="54" t="s">
        <v>115</v>
      </c>
      <c r="C53" s="31">
        <v>4301100087</v>
      </c>
      <c r="D53" s="298">
        <v>4607111039743</v>
      </c>
      <c r="E53" s="299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9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8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9"/>
      <c r="P54" s="300" t="s">
        <v>72</v>
      </c>
      <c r="Q54" s="301"/>
      <c r="R54" s="301"/>
      <c r="S54" s="301"/>
      <c r="T54" s="301"/>
      <c r="U54" s="301"/>
      <c r="V54" s="302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9"/>
      <c r="P55" s="300" t="s">
        <v>72</v>
      </c>
      <c r="Q55" s="301"/>
      <c r="R55" s="301"/>
      <c r="S55" s="301"/>
      <c r="T55" s="301"/>
      <c r="U55" s="301"/>
      <c r="V55" s="302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07" t="s">
        <v>76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4"/>
      <c r="AB56" s="284"/>
      <c r="AC56" s="284"/>
    </row>
    <row r="57" spans="1:68" ht="16.5" customHeight="1" x14ac:dyDescent="0.25">
      <c r="A57" s="54" t="s">
        <v>117</v>
      </c>
      <c r="B57" s="54" t="s">
        <v>118</v>
      </c>
      <c r="C57" s="31">
        <v>4301132194</v>
      </c>
      <c r="D57" s="298">
        <v>4607111039712</v>
      </c>
      <c r="E57" s="299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8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9"/>
      <c r="P58" s="300" t="s">
        <v>72</v>
      </c>
      <c r="Q58" s="301"/>
      <c r="R58" s="301"/>
      <c r="S58" s="301"/>
      <c r="T58" s="301"/>
      <c r="U58" s="301"/>
      <c r="V58" s="302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9"/>
      <c r="P59" s="300" t="s">
        <v>72</v>
      </c>
      <c r="Q59" s="301"/>
      <c r="R59" s="301"/>
      <c r="S59" s="301"/>
      <c r="T59" s="301"/>
      <c r="U59" s="301"/>
      <c r="V59" s="302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07" t="s">
        <v>120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4"/>
      <c r="AB60" s="284"/>
      <c r="AC60" s="284"/>
    </row>
    <row r="61" spans="1:68" ht="16.5" customHeight="1" x14ac:dyDescent="0.25">
      <c r="A61" s="54" t="s">
        <v>121</v>
      </c>
      <c r="B61" s="54" t="s">
        <v>122</v>
      </c>
      <c r="C61" s="31">
        <v>4301136018</v>
      </c>
      <c r="D61" s="298">
        <v>4607111037008</v>
      </c>
      <c r="E61" s="299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124</v>
      </c>
      <c r="B62" s="54" t="s">
        <v>125</v>
      </c>
      <c r="C62" s="31">
        <v>4301136015</v>
      </c>
      <c r="D62" s="298">
        <v>4607111037398</v>
      </c>
      <c r="E62" s="299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8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9"/>
      <c r="P63" s="300" t="s">
        <v>72</v>
      </c>
      <c r="Q63" s="301"/>
      <c r="R63" s="301"/>
      <c r="S63" s="301"/>
      <c r="T63" s="301"/>
      <c r="U63" s="301"/>
      <c r="V63" s="302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9"/>
      <c r="P64" s="300" t="s">
        <v>72</v>
      </c>
      <c r="Q64" s="301"/>
      <c r="R64" s="301"/>
      <c r="S64" s="301"/>
      <c r="T64" s="301"/>
      <c r="U64" s="301"/>
      <c r="V64" s="302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07" t="s">
        <v>126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4"/>
      <c r="AB65" s="284"/>
      <c r="AC65" s="284"/>
    </row>
    <row r="66" spans="1:68" ht="16.5" customHeight="1" x14ac:dyDescent="0.25">
      <c r="A66" s="54" t="s">
        <v>127</v>
      </c>
      <c r="B66" s="54" t="s">
        <v>128</v>
      </c>
      <c r="C66" s="31">
        <v>4301135664</v>
      </c>
      <c r="D66" s="298">
        <v>4607111039705</v>
      </c>
      <c r="E66" s="299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8">
        <v>4607111039729</v>
      </c>
      <c r="E67" s="299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298">
        <v>4620207490228</v>
      </c>
      <c r="E68" s="299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8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9"/>
      <c r="P69" s="300" t="s">
        <v>72</v>
      </c>
      <c r="Q69" s="301"/>
      <c r="R69" s="301"/>
      <c r="S69" s="301"/>
      <c r="T69" s="301"/>
      <c r="U69" s="301"/>
      <c r="V69" s="302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9"/>
      <c r="P70" s="300" t="s">
        <v>72</v>
      </c>
      <c r="Q70" s="301"/>
      <c r="R70" s="301"/>
      <c r="S70" s="301"/>
      <c r="T70" s="301"/>
      <c r="U70" s="301"/>
      <c r="V70" s="302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customHeight="1" x14ac:dyDescent="0.25">
      <c r="A71" s="303" t="s">
        <v>134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5"/>
      <c r="AB71" s="285"/>
      <c r="AC71" s="285"/>
    </row>
    <row r="72" spans="1:68" ht="14.25" customHeight="1" x14ac:dyDescent="0.25">
      <c r="A72" s="307" t="s">
        <v>63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4"/>
      <c r="AB72" s="284"/>
      <c r="AC72" s="284"/>
    </row>
    <row r="73" spans="1:68" ht="27" customHeight="1" x14ac:dyDescent="0.25">
      <c r="A73" s="54" t="s">
        <v>135</v>
      </c>
      <c r="B73" s="54" t="s">
        <v>136</v>
      </c>
      <c r="C73" s="31">
        <v>4301070977</v>
      </c>
      <c r="D73" s="298">
        <v>4607111037411</v>
      </c>
      <c r="E73" s="299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8">
        <v>4607111036728</v>
      </c>
      <c r="E74" s="299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60</v>
      </c>
      <c r="Y74" s="291">
        <f>IFERROR(IF(X74="","",X74),"")</f>
        <v>60</v>
      </c>
      <c r="Z74" s="36">
        <f>IFERROR(IF(X74="","",X74*0.00866),"")</f>
        <v>0.51959999999999995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312.79199999999997</v>
      </c>
      <c r="BN74" s="67">
        <f>IFERROR(Y74*I74,"0")</f>
        <v>312.79199999999997</v>
      </c>
      <c r="BO74" s="67">
        <f>IFERROR(X74/J74,"0")</f>
        <v>0.41666666666666669</v>
      </c>
      <c r="BP74" s="67">
        <f>IFERROR(Y74/J74,"0")</f>
        <v>0.41666666666666669</v>
      </c>
    </row>
    <row r="75" spans="1:68" x14ac:dyDescent="0.2">
      <c r="A75" s="308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9"/>
      <c r="P75" s="300" t="s">
        <v>72</v>
      </c>
      <c r="Q75" s="301"/>
      <c r="R75" s="301"/>
      <c r="S75" s="301"/>
      <c r="T75" s="301"/>
      <c r="U75" s="301"/>
      <c r="V75" s="302"/>
      <c r="W75" s="37" t="s">
        <v>69</v>
      </c>
      <c r="X75" s="292">
        <f>IFERROR(SUM(X73:X74),"0")</f>
        <v>60</v>
      </c>
      <c r="Y75" s="292">
        <f>IFERROR(SUM(Y73:Y74),"0")</f>
        <v>60</v>
      </c>
      <c r="Z75" s="292">
        <f>IFERROR(IF(Z73="",0,Z73),"0")+IFERROR(IF(Z74="",0,Z74),"0")</f>
        <v>0.51959999999999995</v>
      </c>
      <c r="AA75" s="293"/>
      <c r="AB75" s="293"/>
      <c r="AC75" s="293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9"/>
      <c r="P76" s="300" t="s">
        <v>72</v>
      </c>
      <c r="Q76" s="301"/>
      <c r="R76" s="301"/>
      <c r="S76" s="301"/>
      <c r="T76" s="301"/>
      <c r="U76" s="301"/>
      <c r="V76" s="302"/>
      <c r="W76" s="37" t="s">
        <v>73</v>
      </c>
      <c r="X76" s="292">
        <f>IFERROR(SUMPRODUCT(X73:X74*H73:H74),"0")</f>
        <v>300</v>
      </c>
      <c r="Y76" s="292">
        <f>IFERROR(SUMPRODUCT(Y73:Y74*H73:H74),"0")</f>
        <v>300</v>
      </c>
      <c r="Z76" s="37"/>
      <c r="AA76" s="293"/>
      <c r="AB76" s="293"/>
      <c r="AC76" s="293"/>
    </row>
    <row r="77" spans="1:68" ht="16.5" customHeight="1" x14ac:dyDescent="0.25">
      <c r="A77" s="303" t="s">
        <v>141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5"/>
      <c r="AB77" s="285"/>
      <c r="AC77" s="285"/>
    </row>
    <row r="78" spans="1:68" ht="14.25" customHeight="1" x14ac:dyDescent="0.25">
      <c r="A78" s="307" t="s">
        <v>126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4"/>
      <c r="AB78" s="284"/>
      <c r="AC78" s="284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298">
        <v>4607111033659</v>
      </c>
      <c r="E79" s="299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145</v>
      </c>
      <c r="B80" s="54" t="s">
        <v>146</v>
      </c>
      <c r="C80" s="31">
        <v>4301135586</v>
      </c>
      <c r="D80" s="298">
        <v>4607111033659</v>
      </c>
      <c r="E80" s="299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3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144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8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9"/>
      <c r="P81" s="300" t="s">
        <v>72</v>
      </c>
      <c r="Q81" s="301"/>
      <c r="R81" s="301"/>
      <c r="S81" s="301"/>
      <c r="T81" s="301"/>
      <c r="U81" s="301"/>
      <c r="V81" s="302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9"/>
      <c r="P82" s="300" t="s">
        <v>72</v>
      </c>
      <c r="Q82" s="301"/>
      <c r="R82" s="301"/>
      <c r="S82" s="301"/>
      <c r="T82" s="301"/>
      <c r="U82" s="301"/>
      <c r="V82" s="302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customHeight="1" x14ac:dyDescent="0.25">
      <c r="A83" s="303" t="s">
        <v>147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5"/>
      <c r="AB83" s="285"/>
      <c r="AC83" s="285"/>
    </row>
    <row r="84" spans="1:68" ht="14.25" customHeight="1" x14ac:dyDescent="0.25">
      <c r="A84" s="307" t="s">
        <v>148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4"/>
      <c r="AB84" s="284"/>
      <c r="AC84" s="284"/>
    </row>
    <row r="85" spans="1:68" ht="27" customHeight="1" x14ac:dyDescent="0.25">
      <c r="A85" s="54" t="s">
        <v>149</v>
      </c>
      <c r="B85" s="54" t="s">
        <v>150</v>
      </c>
      <c r="C85" s="31">
        <v>4301131047</v>
      </c>
      <c r="D85" s="298">
        <v>4607111034120</v>
      </c>
      <c r="E85" s="299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42</v>
      </c>
      <c r="Y85" s="291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151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ht="27" customHeight="1" x14ac:dyDescent="0.25">
      <c r="A86" s="54" t="s">
        <v>152</v>
      </c>
      <c r="B86" s="54" t="s">
        <v>153</v>
      </c>
      <c r="C86" s="31">
        <v>4301131046</v>
      </c>
      <c r="D86" s="298">
        <v>4607111034137</v>
      </c>
      <c r="E86" s="299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42</v>
      </c>
      <c r="Y86" s="291">
        <f>IFERROR(IF(X86="","",X86),"")</f>
        <v>42</v>
      </c>
      <c r="Z86" s="36">
        <f>IFERROR(IF(X86="","",X86*0.01788),"")</f>
        <v>0.75095999999999996</v>
      </c>
      <c r="AA86" s="56"/>
      <c r="AB86" s="57"/>
      <c r="AC86" s="118" t="s">
        <v>154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x14ac:dyDescent="0.2">
      <c r="A87" s="308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9"/>
      <c r="P87" s="300" t="s">
        <v>72</v>
      </c>
      <c r="Q87" s="301"/>
      <c r="R87" s="301"/>
      <c r="S87" s="301"/>
      <c r="T87" s="301"/>
      <c r="U87" s="301"/>
      <c r="V87" s="302"/>
      <c r="W87" s="37" t="s">
        <v>69</v>
      </c>
      <c r="X87" s="292">
        <f>IFERROR(SUM(X85:X86),"0")</f>
        <v>84</v>
      </c>
      <c r="Y87" s="292">
        <f>IFERROR(SUM(Y85:Y86),"0")</f>
        <v>84</v>
      </c>
      <c r="Z87" s="292">
        <f>IFERROR(IF(Z85="",0,Z85),"0")+IFERROR(IF(Z86="",0,Z86),"0")</f>
        <v>1.5019199999999999</v>
      </c>
      <c r="AA87" s="293"/>
      <c r="AB87" s="293"/>
      <c r="AC87" s="293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9"/>
      <c r="P88" s="300" t="s">
        <v>72</v>
      </c>
      <c r="Q88" s="301"/>
      <c r="R88" s="301"/>
      <c r="S88" s="301"/>
      <c r="T88" s="301"/>
      <c r="U88" s="301"/>
      <c r="V88" s="302"/>
      <c r="W88" s="37" t="s">
        <v>73</v>
      </c>
      <c r="X88" s="292">
        <f>IFERROR(SUMPRODUCT(X85:X86*H85:H86),"0")</f>
        <v>302.40000000000003</v>
      </c>
      <c r="Y88" s="292">
        <f>IFERROR(SUMPRODUCT(Y85:Y86*H85:H86),"0")</f>
        <v>302.40000000000003</v>
      </c>
      <c r="Z88" s="37"/>
      <c r="AA88" s="293"/>
      <c r="AB88" s="293"/>
      <c r="AC88" s="293"/>
    </row>
    <row r="89" spans="1:68" ht="16.5" customHeight="1" x14ac:dyDescent="0.25">
      <c r="A89" s="303" t="s">
        <v>155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5"/>
      <c r="AB89" s="285"/>
      <c r="AC89" s="285"/>
    </row>
    <row r="90" spans="1:68" ht="14.25" customHeight="1" x14ac:dyDescent="0.25">
      <c r="A90" s="307" t="s">
        <v>126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4"/>
      <c r="AB90" s="284"/>
      <c r="AC90" s="284"/>
    </row>
    <row r="91" spans="1:68" ht="27" customHeight="1" x14ac:dyDescent="0.25">
      <c r="A91" s="54" t="s">
        <v>156</v>
      </c>
      <c r="B91" s="54" t="s">
        <v>157</v>
      </c>
      <c r="C91" s="31">
        <v>4301135763</v>
      </c>
      <c r="D91" s="298">
        <v>4620207491027</v>
      </c>
      <c r="E91" s="299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22" t="s">
        <v>158</v>
      </c>
      <c r="Q91" s="295"/>
      <c r="R91" s="295"/>
      <c r="S91" s="295"/>
      <c r="T91" s="296"/>
      <c r="U91" s="34"/>
      <c r="V91" s="34"/>
      <c r="W91" s="35" t="s">
        <v>69</v>
      </c>
      <c r="X91" s="290">
        <v>28</v>
      </c>
      <c r="Y91" s="291">
        <f t="shared" ref="Y91:Y96" si="0">IFERROR(IF(X91="","",X91),"")</f>
        <v>28</v>
      </c>
      <c r="Z91" s="36">
        <f t="shared" ref="Z91:Z96" si="1">IFERROR(IF(X91="","",X91*0.01788),"")</f>
        <v>0.50063999999999997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100.3408</v>
      </c>
      <c r="BN91" s="67">
        <f t="shared" ref="BN91:BN96" si="3">IFERROR(Y91*I91,"0")</f>
        <v>100.3408</v>
      </c>
      <c r="BO91" s="67">
        <f t="shared" ref="BO91:BO96" si="4">IFERROR(X91/J91,"0")</f>
        <v>0.4</v>
      </c>
      <c r="BP91" s="67">
        <f t="shared" ref="BP91:BP96" si="5">IFERROR(Y91/J91,"0")</f>
        <v>0.4</v>
      </c>
    </row>
    <row r="92" spans="1:68" ht="27" customHeight="1" x14ac:dyDescent="0.25">
      <c r="A92" s="54" t="s">
        <v>159</v>
      </c>
      <c r="B92" s="54" t="s">
        <v>160</v>
      </c>
      <c r="C92" s="31">
        <v>4301135793</v>
      </c>
      <c r="D92" s="298">
        <v>4620207491003</v>
      </c>
      <c r="E92" s="299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3" t="s">
        <v>161</v>
      </c>
      <c r="Q92" s="295"/>
      <c r="R92" s="295"/>
      <c r="S92" s="295"/>
      <c r="T92" s="296"/>
      <c r="U92" s="34"/>
      <c r="V92" s="34"/>
      <c r="W92" s="35" t="s">
        <v>69</v>
      </c>
      <c r="X92" s="290">
        <v>98</v>
      </c>
      <c r="Y92" s="291">
        <f t="shared" si="0"/>
        <v>98</v>
      </c>
      <c r="Z92" s="36">
        <f t="shared" si="1"/>
        <v>1.75224</v>
      </c>
      <c r="AA92" s="56"/>
      <c r="AB92" s="57"/>
      <c r="AC92" s="122" t="s">
        <v>144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351.19280000000003</v>
      </c>
      <c r="BN92" s="67">
        <f t="shared" si="3"/>
        <v>351.19280000000003</v>
      </c>
      <c r="BO92" s="67">
        <f t="shared" si="4"/>
        <v>1.4</v>
      </c>
      <c r="BP92" s="67">
        <f t="shared" si="5"/>
        <v>1.4</v>
      </c>
    </row>
    <row r="93" spans="1:68" ht="27" customHeight="1" x14ac:dyDescent="0.25">
      <c r="A93" s="54" t="s">
        <v>162</v>
      </c>
      <c r="B93" s="54" t="s">
        <v>163</v>
      </c>
      <c r="C93" s="31">
        <v>4301135768</v>
      </c>
      <c r="D93" s="298">
        <v>4620207491034</v>
      </c>
      <c r="E93" s="299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43" t="s">
        <v>164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165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166</v>
      </c>
      <c r="B94" s="54" t="s">
        <v>167</v>
      </c>
      <c r="C94" s="31">
        <v>4301135760</v>
      </c>
      <c r="D94" s="298">
        <v>4620207491010</v>
      </c>
      <c r="E94" s="299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7" t="s">
        <v>168</v>
      </c>
      <c r="Q94" s="295"/>
      <c r="R94" s="295"/>
      <c r="S94" s="295"/>
      <c r="T94" s="296"/>
      <c r="U94" s="34"/>
      <c r="V94" s="34"/>
      <c r="W94" s="35" t="s">
        <v>69</v>
      </c>
      <c r="X94" s="290">
        <v>112</v>
      </c>
      <c r="Y94" s="291">
        <f t="shared" si="0"/>
        <v>112</v>
      </c>
      <c r="Z94" s="36">
        <f t="shared" si="1"/>
        <v>2.0025599999999999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401.36320000000001</v>
      </c>
      <c r="BN94" s="67">
        <f t="shared" si="3"/>
        <v>401.36320000000001</v>
      </c>
      <c r="BO94" s="67">
        <f t="shared" si="4"/>
        <v>1.6</v>
      </c>
      <c r="BP94" s="67">
        <f t="shared" si="5"/>
        <v>1.6</v>
      </c>
    </row>
    <row r="95" spans="1:68" ht="27" customHeight="1" x14ac:dyDescent="0.25">
      <c r="A95" s="54" t="s">
        <v>169</v>
      </c>
      <c r="B95" s="54" t="s">
        <v>170</v>
      </c>
      <c r="C95" s="31">
        <v>4301135571</v>
      </c>
      <c r="D95" s="298">
        <v>4607111035028</v>
      </c>
      <c r="E95" s="299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4" t="s">
        <v>171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144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172</v>
      </c>
      <c r="B96" s="54" t="s">
        <v>173</v>
      </c>
      <c r="C96" s="31">
        <v>4301135285</v>
      </c>
      <c r="D96" s="298">
        <v>4607111036407</v>
      </c>
      <c r="E96" s="299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102</v>
      </c>
      <c r="M96" s="33" t="s">
        <v>68</v>
      </c>
      <c r="N96" s="33"/>
      <c r="O96" s="32">
        <v>180</v>
      </c>
      <c r="P96" s="4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174</v>
      </c>
      <c r="AG96" s="67"/>
      <c r="AJ96" s="71" t="s">
        <v>104</v>
      </c>
      <c r="AK96" s="71">
        <v>14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8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9"/>
      <c r="P97" s="300" t="s">
        <v>72</v>
      </c>
      <c r="Q97" s="301"/>
      <c r="R97" s="301"/>
      <c r="S97" s="301"/>
      <c r="T97" s="301"/>
      <c r="U97" s="301"/>
      <c r="V97" s="302"/>
      <c r="W97" s="37" t="s">
        <v>69</v>
      </c>
      <c r="X97" s="292">
        <f>IFERROR(SUM(X91:X96),"0")</f>
        <v>238</v>
      </c>
      <c r="Y97" s="292">
        <f>IFERROR(SUM(Y91:Y96),"0")</f>
        <v>238</v>
      </c>
      <c r="Z97" s="292">
        <f>IFERROR(IF(Z91="",0,Z91),"0")+IFERROR(IF(Z92="",0,Z92),"0")+IFERROR(IF(Z93="",0,Z93),"0")+IFERROR(IF(Z94="",0,Z94),"0")+IFERROR(IF(Z95="",0,Z95),"0")+IFERROR(IF(Z96="",0,Z96),"0")</f>
        <v>4.2554400000000001</v>
      </c>
      <c r="AA97" s="293"/>
      <c r="AB97" s="293"/>
      <c r="AC97" s="293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9"/>
      <c r="P98" s="300" t="s">
        <v>72</v>
      </c>
      <c r="Q98" s="301"/>
      <c r="R98" s="301"/>
      <c r="S98" s="301"/>
      <c r="T98" s="301"/>
      <c r="U98" s="301"/>
      <c r="V98" s="302"/>
      <c r="W98" s="37" t="s">
        <v>73</v>
      </c>
      <c r="X98" s="292">
        <f>IFERROR(SUMPRODUCT(X91:X96*H91:H96),"0")</f>
        <v>685.44</v>
      </c>
      <c r="Y98" s="292">
        <f>IFERROR(SUMPRODUCT(Y91:Y96*H91:H96),"0")</f>
        <v>685.44</v>
      </c>
      <c r="Z98" s="37"/>
      <c r="AA98" s="293"/>
      <c r="AB98" s="293"/>
      <c r="AC98" s="293"/>
    </row>
    <row r="99" spans="1:68" ht="16.5" customHeight="1" x14ac:dyDescent="0.25">
      <c r="A99" s="303" t="s">
        <v>175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5"/>
      <c r="AB99" s="285"/>
      <c r="AC99" s="285"/>
    </row>
    <row r="100" spans="1:68" ht="14.25" customHeight="1" x14ac:dyDescent="0.25">
      <c r="A100" s="307" t="s">
        <v>120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4"/>
      <c r="AB100" s="284"/>
      <c r="AC100" s="284"/>
    </row>
    <row r="101" spans="1:68" ht="27" customHeight="1" x14ac:dyDescent="0.25">
      <c r="A101" s="54" t="s">
        <v>176</v>
      </c>
      <c r="B101" s="54" t="s">
        <v>177</v>
      </c>
      <c r="C101" s="31">
        <v>4301136070</v>
      </c>
      <c r="D101" s="298">
        <v>4607025784012</v>
      </c>
      <c r="E101" s="299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102</v>
      </c>
      <c r="M101" s="33" t="s">
        <v>68</v>
      </c>
      <c r="N101" s="33"/>
      <c r="O101" s="32">
        <v>180</v>
      </c>
      <c r="P101" s="4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0</v>
      </c>
      <c r="Y101" s="291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178</v>
      </c>
      <c r="AG101" s="67"/>
      <c r="AJ101" s="71" t="s">
        <v>104</v>
      </c>
      <c r="AK101" s="71">
        <v>14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179</v>
      </c>
      <c r="B102" s="54" t="s">
        <v>180</v>
      </c>
      <c r="C102" s="31">
        <v>4301136079</v>
      </c>
      <c r="D102" s="298">
        <v>4607025784319</v>
      </c>
      <c r="E102" s="299"/>
      <c r="F102" s="289">
        <v>0.36</v>
      </c>
      <c r="G102" s="32">
        <v>10</v>
      </c>
      <c r="H102" s="289">
        <v>3.6</v>
      </c>
      <c r="I102" s="289">
        <v>4.2439999999999998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4"/>
      <c r="V102" s="34"/>
      <c r="W102" s="35" t="s">
        <v>69</v>
      </c>
      <c r="X102" s="290">
        <v>0</v>
      </c>
      <c r="Y102" s="291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144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08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9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2">
        <f>IFERROR(SUM(X101:X102),"0")</f>
        <v>0</v>
      </c>
      <c r="Y103" s="292">
        <f>IFERROR(SUM(Y101:Y102),"0")</f>
        <v>0</v>
      </c>
      <c r="Z103" s="292">
        <f>IFERROR(IF(Z101="",0,Z101),"0")+IFERROR(IF(Z102="",0,Z102),"0")</f>
        <v>0</v>
      </c>
      <c r="AA103" s="293"/>
      <c r="AB103" s="293"/>
      <c r="AC103" s="293"/>
    </row>
    <row r="104" spans="1:68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9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2">
        <f>IFERROR(SUMPRODUCT(X101:X102*H101:H102),"0")</f>
        <v>0</v>
      </c>
      <c r="Y104" s="292">
        <f>IFERROR(SUMPRODUCT(Y101:Y102*H101:H102),"0")</f>
        <v>0</v>
      </c>
      <c r="Z104" s="37"/>
      <c r="AA104" s="293"/>
      <c r="AB104" s="293"/>
      <c r="AC104" s="293"/>
    </row>
    <row r="105" spans="1:68" ht="16.5" customHeight="1" x14ac:dyDescent="0.25">
      <c r="A105" s="303" t="s">
        <v>181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5"/>
      <c r="AB105" s="285"/>
      <c r="AC105" s="285"/>
    </row>
    <row r="106" spans="1:68" ht="14.25" customHeight="1" x14ac:dyDescent="0.25">
      <c r="A106" s="307" t="s">
        <v>63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284"/>
      <c r="AB106" s="284"/>
      <c r="AC106" s="284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298">
        <v>4620207491157</v>
      </c>
      <c r="E107" s="299"/>
      <c r="F107" s="289">
        <v>0.7</v>
      </c>
      <c r="G107" s="32">
        <v>10</v>
      </c>
      <c r="H107" s="289">
        <v>7</v>
      </c>
      <c r="I107" s="289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0</v>
      </c>
      <c r="Y107" s="291">
        <f t="shared" ref="Y107:Y112" si="6">IFERROR(IF(X107="","",X107),"")</f>
        <v>0</v>
      </c>
      <c r="Z107" s="36">
        <f t="shared" ref="Z107:Z112" si="7">IFERROR(IF(X107="","",X107*0.0155),"")</f>
        <v>0</v>
      </c>
      <c r="AA107" s="56"/>
      <c r="AB107" s="57"/>
      <c r="AC107" s="136" t="s">
        <v>184</v>
      </c>
      <c r="AG107" s="67"/>
      <c r="AJ107" s="71" t="s">
        <v>71</v>
      </c>
      <c r="AK107" s="71">
        <v>1</v>
      </c>
      <c r="BB107" s="137" t="s">
        <v>1</v>
      </c>
      <c r="BM107" s="67">
        <f t="shared" ref="BM107:BM112" si="8">IFERROR(X107*I107,"0")</f>
        <v>0</v>
      </c>
      <c r="BN107" s="67">
        <f t="shared" ref="BN107:BN112" si="9">IFERROR(Y107*I107,"0")</f>
        <v>0</v>
      </c>
      <c r="BO107" s="67">
        <f t="shared" ref="BO107:BO112" si="10">IFERROR(X107/J107,"0")</f>
        <v>0</v>
      </c>
      <c r="BP107" s="67">
        <f t="shared" ref="BP107:BP112" si="11">IFERROR(Y107/J107,"0")</f>
        <v>0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298">
        <v>4607111039262</v>
      </c>
      <c r="E108" s="299"/>
      <c r="F108" s="289">
        <v>0.4</v>
      </c>
      <c r="G108" s="32">
        <v>16</v>
      </c>
      <c r="H108" s="289">
        <v>6.4</v>
      </c>
      <c r="I108" s="289">
        <v>6.7195999999999998</v>
      </c>
      <c r="J108" s="32">
        <v>84</v>
      </c>
      <c r="K108" s="32" t="s">
        <v>66</v>
      </c>
      <c r="L108" s="32" t="s">
        <v>102</v>
      </c>
      <c r="M108" s="33" t="s">
        <v>68</v>
      </c>
      <c r="N108" s="33"/>
      <c r="O108" s="32">
        <v>180</v>
      </c>
      <c r="P108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0</v>
      </c>
      <c r="Y108" s="291">
        <f t="shared" si="6"/>
        <v>0</v>
      </c>
      <c r="Z108" s="36">
        <f t="shared" si="7"/>
        <v>0</v>
      </c>
      <c r="AA108" s="56"/>
      <c r="AB108" s="57"/>
      <c r="AC108" s="138" t="s">
        <v>138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298">
        <v>4607111039248</v>
      </c>
      <c r="E109" s="299"/>
      <c r="F109" s="289">
        <v>0.7</v>
      </c>
      <c r="G109" s="32">
        <v>10</v>
      </c>
      <c r="H109" s="289">
        <v>7</v>
      </c>
      <c r="I109" s="289">
        <v>7.3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4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228</v>
      </c>
      <c r="Y109" s="291">
        <f t="shared" si="6"/>
        <v>228</v>
      </c>
      <c r="Z109" s="36">
        <f t="shared" si="7"/>
        <v>3.5339999999999998</v>
      </c>
      <c r="AA109" s="56"/>
      <c r="AB109" s="57"/>
      <c r="AC109" s="140" t="s">
        <v>138</v>
      </c>
      <c r="AG109" s="67"/>
      <c r="AJ109" s="71" t="s">
        <v>99</v>
      </c>
      <c r="AK109" s="71">
        <v>84</v>
      </c>
      <c r="BB109" s="141" t="s">
        <v>1</v>
      </c>
      <c r="BM109" s="67">
        <f t="shared" si="8"/>
        <v>1664.3999999999999</v>
      </c>
      <c r="BN109" s="67">
        <f t="shared" si="9"/>
        <v>1664.3999999999999</v>
      </c>
      <c r="BO109" s="67">
        <f t="shared" si="10"/>
        <v>2.7142857142857144</v>
      </c>
      <c r="BP109" s="67">
        <f t="shared" si="11"/>
        <v>2.7142857142857144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298">
        <v>4607111039293</v>
      </c>
      <c r="E110" s="299"/>
      <c r="F110" s="289">
        <v>0.4</v>
      </c>
      <c r="G110" s="32">
        <v>16</v>
      </c>
      <c r="H110" s="289">
        <v>6.4</v>
      </c>
      <c r="I110" s="289">
        <v>6.7195999999999998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47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12</v>
      </c>
      <c r="Y110" s="291">
        <f t="shared" si="6"/>
        <v>12</v>
      </c>
      <c r="Z110" s="36">
        <f t="shared" si="7"/>
        <v>0.186</v>
      </c>
      <c r="AA110" s="56"/>
      <c r="AB110" s="57"/>
      <c r="AC110" s="142" t="s">
        <v>138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80.635199999999998</v>
      </c>
      <c r="BN110" s="67">
        <f t="shared" si="9"/>
        <v>80.635199999999998</v>
      </c>
      <c r="BO110" s="67">
        <f t="shared" si="10"/>
        <v>0.14285714285714285</v>
      </c>
      <c r="BP110" s="67">
        <f t="shared" si="11"/>
        <v>0.14285714285714285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298">
        <v>4607111039279</v>
      </c>
      <c r="E111" s="299"/>
      <c r="F111" s="289">
        <v>0.7</v>
      </c>
      <c r="G111" s="32">
        <v>10</v>
      </c>
      <c r="H111" s="289">
        <v>7</v>
      </c>
      <c r="I111" s="289">
        <v>7.3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4"/>
      <c r="V111" s="34"/>
      <c r="W111" s="35" t="s">
        <v>69</v>
      </c>
      <c r="X111" s="290">
        <v>216</v>
      </c>
      <c r="Y111" s="291">
        <f t="shared" si="6"/>
        <v>216</v>
      </c>
      <c r="Z111" s="36">
        <f t="shared" si="7"/>
        <v>3.3479999999999999</v>
      </c>
      <c r="AA111" s="56"/>
      <c r="AB111" s="57"/>
      <c r="AC111" s="144" t="s">
        <v>138</v>
      </c>
      <c r="AG111" s="67"/>
      <c r="AJ111" s="71" t="s">
        <v>99</v>
      </c>
      <c r="AK111" s="71">
        <v>84</v>
      </c>
      <c r="BB111" s="145" t="s">
        <v>1</v>
      </c>
      <c r="BM111" s="67">
        <f t="shared" si="8"/>
        <v>1576.8</v>
      </c>
      <c r="BN111" s="67">
        <f t="shared" si="9"/>
        <v>1576.8</v>
      </c>
      <c r="BO111" s="67">
        <f t="shared" si="10"/>
        <v>2.5714285714285716</v>
      </c>
      <c r="BP111" s="67">
        <f t="shared" si="11"/>
        <v>2.5714285714285716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298">
        <v>4620207491102</v>
      </c>
      <c r="E112" s="299"/>
      <c r="F112" s="289">
        <v>0.7</v>
      </c>
      <c r="G112" s="32">
        <v>10</v>
      </c>
      <c r="H112" s="289">
        <v>7</v>
      </c>
      <c r="I112" s="289">
        <v>7.23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53" t="s">
        <v>195</v>
      </c>
      <c r="Q112" s="295"/>
      <c r="R112" s="295"/>
      <c r="S112" s="295"/>
      <c r="T112" s="296"/>
      <c r="U112" s="34"/>
      <c r="V112" s="34"/>
      <c r="W112" s="35" t="s">
        <v>69</v>
      </c>
      <c r="X112" s="290">
        <v>0</v>
      </c>
      <c r="Y112" s="291">
        <f t="shared" si="6"/>
        <v>0</v>
      </c>
      <c r="Z112" s="36">
        <f t="shared" si="7"/>
        <v>0</v>
      </c>
      <c r="AA112" s="56"/>
      <c r="AB112" s="57"/>
      <c r="AC112" s="146" t="s">
        <v>196</v>
      </c>
      <c r="AG112" s="67"/>
      <c r="AJ112" s="71" t="s">
        <v>71</v>
      </c>
      <c r="AK112" s="71">
        <v>1</v>
      </c>
      <c r="BB112" s="147" t="s">
        <v>1</v>
      </c>
      <c r="BM112" s="67">
        <f t="shared" si="8"/>
        <v>0</v>
      </c>
      <c r="BN112" s="67">
        <f t="shared" si="9"/>
        <v>0</v>
      </c>
      <c r="BO112" s="67">
        <f t="shared" si="10"/>
        <v>0</v>
      </c>
      <c r="BP112" s="67">
        <f t="shared" si="11"/>
        <v>0</v>
      </c>
    </row>
    <row r="113" spans="1:68" x14ac:dyDescent="0.2">
      <c r="A113" s="308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9"/>
      <c r="P113" s="300" t="s">
        <v>72</v>
      </c>
      <c r="Q113" s="301"/>
      <c r="R113" s="301"/>
      <c r="S113" s="301"/>
      <c r="T113" s="301"/>
      <c r="U113" s="301"/>
      <c r="V113" s="302"/>
      <c r="W113" s="37" t="s">
        <v>69</v>
      </c>
      <c r="X113" s="292">
        <f>IFERROR(SUM(X107:X112),"0")</f>
        <v>456</v>
      </c>
      <c r="Y113" s="292">
        <f>IFERROR(SUM(Y107:Y112),"0")</f>
        <v>456</v>
      </c>
      <c r="Z113" s="292">
        <f>IFERROR(IF(Z107="",0,Z107),"0")+IFERROR(IF(Z108="",0,Z108),"0")+IFERROR(IF(Z109="",0,Z109),"0")+IFERROR(IF(Z110="",0,Z110),"0")+IFERROR(IF(Z111="",0,Z111),"0")+IFERROR(IF(Z112="",0,Z112),"0")</f>
        <v>7.0679999999999996</v>
      </c>
      <c r="AA113" s="293"/>
      <c r="AB113" s="293"/>
      <c r="AC113" s="293"/>
    </row>
    <row r="114" spans="1:68" x14ac:dyDescent="0.2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9"/>
      <c r="P114" s="300" t="s">
        <v>72</v>
      </c>
      <c r="Q114" s="301"/>
      <c r="R114" s="301"/>
      <c r="S114" s="301"/>
      <c r="T114" s="301"/>
      <c r="U114" s="301"/>
      <c r="V114" s="302"/>
      <c r="W114" s="37" t="s">
        <v>73</v>
      </c>
      <c r="X114" s="292">
        <f>IFERROR(SUMPRODUCT(X107:X112*H107:H112),"0")</f>
        <v>3184.8</v>
      </c>
      <c r="Y114" s="292">
        <f>IFERROR(SUMPRODUCT(Y107:Y112*H107:H112),"0")</f>
        <v>3184.8</v>
      </c>
      <c r="Z114" s="37"/>
      <c r="AA114" s="293"/>
      <c r="AB114" s="293"/>
      <c r="AC114" s="293"/>
    </row>
    <row r="115" spans="1:68" ht="14.25" customHeight="1" x14ac:dyDescent="0.25">
      <c r="A115" s="307" t="s">
        <v>126</v>
      </c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284"/>
      <c r="AB115" s="284"/>
      <c r="AC115" s="284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298">
        <v>4620207490983</v>
      </c>
      <c r="E116" s="299"/>
      <c r="F116" s="289">
        <v>0.22</v>
      </c>
      <c r="G116" s="32">
        <v>12</v>
      </c>
      <c r="H116" s="289">
        <v>2.64</v>
      </c>
      <c r="I116" s="289">
        <v>3.3435999999999999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5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4"/>
      <c r="V116" s="34"/>
      <c r="W116" s="35" t="s">
        <v>69</v>
      </c>
      <c r="X116" s="290">
        <v>0</v>
      </c>
      <c r="Y116" s="291">
        <f>IFERROR(IF(X116="","",X116),"")</f>
        <v>0</v>
      </c>
      <c r="Z116" s="36">
        <f>IFERROR(IF(X116="","",X116*0.01788),"")</f>
        <v>0</v>
      </c>
      <c r="AA116" s="56"/>
      <c r="AB116" s="57"/>
      <c r="AC116" s="148" t="s">
        <v>199</v>
      </c>
      <c r="AG116" s="67"/>
      <c r="AJ116" s="71" t="s">
        <v>71</v>
      </c>
      <c r="AK116" s="71">
        <v>1</v>
      </c>
      <c r="BB116" s="149" t="s">
        <v>81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x14ac:dyDescent="0.2">
      <c r="A117" s="308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9"/>
      <c r="P117" s="300" t="s">
        <v>72</v>
      </c>
      <c r="Q117" s="301"/>
      <c r="R117" s="301"/>
      <c r="S117" s="301"/>
      <c r="T117" s="301"/>
      <c r="U117" s="301"/>
      <c r="V117" s="302"/>
      <c r="W117" s="37" t="s">
        <v>69</v>
      </c>
      <c r="X117" s="292">
        <f>IFERROR(SUM(X116:X116),"0")</f>
        <v>0</v>
      </c>
      <c r="Y117" s="292">
        <f>IFERROR(SUM(Y116:Y116),"0")</f>
        <v>0</v>
      </c>
      <c r="Z117" s="292">
        <f>IFERROR(IF(Z116="",0,Z116),"0")</f>
        <v>0</v>
      </c>
      <c r="AA117" s="293"/>
      <c r="AB117" s="293"/>
      <c r="AC117" s="293"/>
    </row>
    <row r="118" spans="1:68" x14ac:dyDescent="0.2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9"/>
      <c r="P118" s="300" t="s">
        <v>72</v>
      </c>
      <c r="Q118" s="301"/>
      <c r="R118" s="301"/>
      <c r="S118" s="301"/>
      <c r="T118" s="301"/>
      <c r="U118" s="301"/>
      <c r="V118" s="302"/>
      <c r="W118" s="37" t="s">
        <v>73</v>
      </c>
      <c r="X118" s="292">
        <f>IFERROR(SUMPRODUCT(X116:X116*H116:H116),"0")</f>
        <v>0</v>
      </c>
      <c r="Y118" s="292">
        <f>IFERROR(SUMPRODUCT(Y116:Y116*H116:H116),"0")</f>
        <v>0</v>
      </c>
      <c r="Z118" s="37"/>
      <c r="AA118" s="293"/>
      <c r="AB118" s="293"/>
      <c r="AC118" s="293"/>
    </row>
    <row r="119" spans="1:68" ht="14.25" customHeight="1" x14ac:dyDescent="0.25">
      <c r="A119" s="307" t="s">
        <v>200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284"/>
      <c r="AB119" s="284"/>
      <c r="AC119" s="284"/>
    </row>
    <row r="120" spans="1:68" ht="27" customHeight="1" x14ac:dyDescent="0.25">
      <c r="A120" s="54" t="s">
        <v>201</v>
      </c>
      <c r="B120" s="54" t="s">
        <v>202</v>
      </c>
      <c r="C120" s="31">
        <v>4301071094</v>
      </c>
      <c r="D120" s="298">
        <v>4620207491140</v>
      </c>
      <c r="E120" s="299"/>
      <c r="F120" s="289">
        <v>0.6</v>
      </c>
      <c r="G120" s="32">
        <v>10</v>
      </c>
      <c r="H120" s="289">
        <v>6</v>
      </c>
      <c r="I120" s="289">
        <v>6.28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46" t="s">
        <v>203</v>
      </c>
      <c r="Q120" s="295"/>
      <c r="R120" s="295"/>
      <c r="S120" s="295"/>
      <c r="T120" s="296"/>
      <c r="U120" s="34"/>
      <c r="V120" s="34"/>
      <c r="W120" s="35" t="s">
        <v>69</v>
      </c>
      <c r="X120" s="290">
        <v>0</v>
      </c>
      <c r="Y120" s="291">
        <f>IFERROR(IF(X120="","",X120),"")</f>
        <v>0</v>
      </c>
      <c r="Z120" s="36">
        <f>IFERROR(IF(X120="","",X120*0.0155),"")</f>
        <v>0</v>
      </c>
      <c r="AA120" s="56"/>
      <c r="AB120" s="57"/>
      <c r="AC120" s="150" t="s">
        <v>204</v>
      </c>
      <c r="AG120" s="67"/>
      <c r="AJ120" s="71" t="s">
        <v>71</v>
      </c>
      <c r="AK120" s="71">
        <v>1</v>
      </c>
      <c r="BB120" s="151" t="s">
        <v>81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08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9"/>
      <c r="P121" s="300" t="s">
        <v>72</v>
      </c>
      <c r="Q121" s="301"/>
      <c r="R121" s="301"/>
      <c r="S121" s="301"/>
      <c r="T121" s="301"/>
      <c r="U121" s="301"/>
      <c r="V121" s="302"/>
      <c r="W121" s="37" t="s">
        <v>69</v>
      </c>
      <c r="X121" s="292">
        <f>IFERROR(SUM(X120:X120),"0")</f>
        <v>0</v>
      </c>
      <c r="Y121" s="292">
        <f>IFERROR(SUM(Y120:Y120),"0")</f>
        <v>0</v>
      </c>
      <c r="Z121" s="292">
        <f>IFERROR(IF(Z120="",0,Z120),"0")</f>
        <v>0</v>
      </c>
      <c r="AA121" s="293"/>
      <c r="AB121" s="293"/>
      <c r="AC121" s="293"/>
    </row>
    <row r="122" spans="1:68" x14ac:dyDescent="0.2">
      <c r="A122" s="304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9"/>
      <c r="P122" s="300" t="s">
        <v>72</v>
      </c>
      <c r="Q122" s="301"/>
      <c r="R122" s="301"/>
      <c r="S122" s="301"/>
      <c r="T122" s="301"/>
      <c r="U122" s="301"/>
      <c r="V122" s="302"/>
      <c r="W122" s="37" t="s">
        <v>73</v>
      </c>
      <c r="X122" s="292">
        <f>IFERROR(SUMPRODUCT(X120:X120*H120:H120),"0")</f>
        <v>0</v>
      </c>
      <c r="Y122" s="292">
        <f>IFERROR(SUMPRODUCT(Y120:Y120*H120:H120),"0")</f>
        <v>0</v>
      </c>
      <c r="Z122" s="37"/>
      <c r="AA122" s="293"/>
      <c r="AB122" s="293"/>
      <c r="AC122" s="293"/>
    </row>
    <row r="123" spans="1:68" ht="16.5" customHeight="1" x14ac:dyDescent="0.25">
      <c r="A123" s="303" t="s">
        <v>205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5"/>
      <c r="AB123" s="285"/>
      <c r="AC123" s="285"/>
    </row>
    <row r="124" spans="1:68" ht="14.25" customHeight="1" x14ac:dyDescent="0.25">
      <c r="A124" s="307" t="s">
        <v>126</v>
      </c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284"/>
      <c r="AB124" s="284"/>
      <c r="AC124" s="284"/>
    </row>
    <row r="125" spans="1:68" ht="27" customHeight="1" x14ac:dyDescent="0.25">
      <c r="A125" s="54" t="s">
        <v>206</v>
      </c>
      <c r="B125" s="54" t="s">
        <v>207</v>
      </c>
      <c r="C125" s="31">
        <v>4301135555</v>
      </c>
      <c r="D125" s="298">
        <v>4607111034014</v>
      </c>
      <c r="E125" s="299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4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69</v>
      </c>
      <c r="X125" s="290">
        <v>182</v>
      </c>
      <c r="Y125" s="291">
        <f>IFERROR(IF(X125="","",X125),"")</f>
        <v>182</v>
      </c>
      <c r="Z125" s="36">
        <f>IFERROR(IF(X125="","",X125*0.01788),"")</f>
        <v>3.2541600000000002</v>
      </c>
      <c r="AA125" s="56"/>
      <c r="AB125" s="57"/>
      <c r="AC125" s="152" t="s">
        <v>208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674.05520000000001</v>
      </c>
      <c r="BN125" s="67">
        <f>IFERROR(Y125*I125,"0")</f>
        <v>674.05520000000001</v>
      </c>
      <c r="BO125" s="67">
        <f>IFERROR(X125/J125,"0")</f>
        <v>2.6</v>
      </c>
      <c r="BP125" s="67">
        <f>IFERROR(Y125/J125,"0")</f>
        <v>2.6</v>
      </c>
    </row>
    <row r="126" spans="1:68" ht="27" customHeight="1" x14ac:dyDescent="0.25">
      <c r="A126" s="54" t="s">
        <v>209</v>
      </c>
      <c r="B126" s="54" t="s">
        <v>210</v>
      </c>
      <c r="C126" s="31">
        <v>4301135532</v>
      </c>
      <c r="D126" s="298">
        <v>4607111033994</v>
      </c>
      <c r="E126" s="299"/>
      <c r="F126" s="289">
        <v>0.25</v>
      </c>
      <c r="G126" s="32">
        <v>12</v>
      </c>
      <c r="H126" s="289">
        <v>3</v>
      </c>
      <c r="I126" s="289">
        <v>3.7035999999999998</v>
      </c>
      <c r="J126" s="32">
        <v>70</v>
      </c>
      <c r="K126" s="32" t="s">
        <v>79</v>
      </c>
      <c r="L126" s="32" t="s">
        <v>97</v>
      </c>
      <c r="M126" s="33" t="s">
        <v>68</v>
      </c>
      <c r="N126" s="33"/>
      <c r="O126" s="32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4"/>
      <c r="V126" s="34"/>
      <c r="W126" s="35" t="s">
        <v>69</v>
      </c>
      <c r="X126" s="290">
        <v>280</v>
      </c>
      <c r="Y126" s="291">
        <f>IFERROR(IF(X126="","",X126),"")</f>
        <v>280</v>
      </c>
      <c r="Z126" s="36">
        <f>IFERROR(IF(X126="","",X126*0.01788),"")</f>
        <v>5.0064000000000002</v>
      </c>
      <c r="AA126" s="56"/>
      <c r="AB126" s="57"/>
      <c r="AC126" s="154" t="s">
        <v>144</v>
      </c>
      <c r="AG126" s="67"/>
      <c r="AJ126" s="71" t="s">
        <v>99</v>
      </c>
      <c r="AK126" s="71">
        <v>70</v>
      </c>
      <c r="BB126" s="155" t="s">
        <v>81</v>
      </c>
      <c r="BM126" s="67">
        <f>IFERROR(X126*I126,"0")</f>
        <v>1037.008</v>
      </c>
      <c r="BN126" s="67">
        <f>IFERROR(Y126*I126,"0")</f>
        <v>1037.008</v>
      </c>
      <c r="BO126" s="67">
        <f>IFERROR(X126/J126,"0")</f>
        <v>4</v>
      </c>
      <c r="BP126" s="67">
        <f>IFERROR(Y126/J126,"0")</f>
        <v>4</v>
      </c>
    </row>
    <row r="127" spans="1:68" x14ac:dyDescent="0.2">
      <c r="A127" s="308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9"/>
      <c r="P127" s="300" t="s">
        <v>72</v>
      </c>
      <c r="Q127" s="301"/>
      <c r="R127" s="301"/>
      <c r="S127" s="301"/>
      <c r="T127" s="301"/>
      <c r="U127" s="301"/>
      <c r="V127" s="302"/>
      <c r="W127" s="37" t="s">
        <v>69</v>
      </c>
      <c r="X127" s="292">
        <f>IFERROR(SUM(X125:X126),"0")</f>
        <v>462</v>
      </c>
      <c r="Y127" s="292">
        <f>IFERROR(SUM(Y125:Y126),"0")</f>
        <v>462</v>
      </c>
      <c r="Z127" s="292">
        <f>IFERROR(IF(Z125="",0,Z125),"0")+IFERROR(IF(Z126="",0,Z126),"0")</f>
        <v>8.2605599999999999</v>
      </c>
      <c r="AA127" s="293"/>
      <c r="AB127" s="293"/>
      <c r="AC127" s="293"/>
    </row>
    <row r="128" spans="1:68" x14ac:dyDescent="0.2">
      <c r="A128" s="304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9"/>
      <c r="P128" s="300" t="s">
        <v>72</v>
      </c>
      <c r="Q128" s="301"/>
      <c r="R128" s="301"/>
      <c r="S128" s="301"/>
      <c r="T128" s="301"/>
      <c r="U128" s="301"/>
      <c r="V128" s="302"/>
      <c r="W128" s="37" t="s">
        <v>73</v>
      </c>
      <c r="X128" s="292">
        <f>IFERROR(SUMPRODUCT(X125:X126*H125:H126),"0")</f>
        <v>1386</v>
      </c>
      <c r="Y128" s="292">
        <f>IFERROR(SUMPRODUCT(Y125:Y126*H125:H126),"0")</f>
        <v>1386</v>
      </c>
      <c r="Z128" s="37"/>
      <c r="AA128" s="293"/>
      <c r="AB128" s="293"/>
      <c r="AC128" s="293"/>
    </row>
    <row r="129" spans="1:68" ht="16.5" customHeight="1" x14ac:dyDescent="0.25">
      <c r="A129" s="303" t="s">
        <v>211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5"/>
      <c r="AB129" s="285"/>
      <c r="AC129" s="285"/>
    </row>
    <row r="130" spans="1:68" ht="14.25" customHeight="1" x14ac:dyDescent="0.25">
      <c r="A130" s="307" t="s">
        <v>126</v>
      </c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284"/>
      <c r="AB130" s="284"/>
      <c r="AC130" s="284"/>
    </row>
    <row r="131" spans="1:68" ht="27" customHeight="1" x14ac:dyDescent="0.25">
      <c r="A131" s="54" t="s">
        <v>212</v>
      </c>
      <c r="B131" s="54" t="s">
        <v>213</v>
      </c>
      <c r="C131" s="31">
        <v>4301135549</v>
      </c>
      <c r="D131" s="298">
        <v>4607111039095</v>
      </c>
      <c r="E131" s="299"/>
      <c r="F131" s="289">
        <v>0.25</v>
      </c>
      <c r="G131" s="32">
        <v>12</v>
      </c>
      <c r="H131" s="289">
        <v>3</v>
      </c>
      <c r="I131" s="289">
        <v>3.7480000000000002</v>
      </c>
      <c r="J131" s="32">
        <v>70</v>
      </c>
      <c r="K131" s="32" t="s">
        <v>79</v>
      </c>
      <c r="L131" s="32" t="s">
        <v>102</v>
      </c>
      <c r="M131" s="33" t="s">
        <v>68</v>
      </c>
      <c r="N131" s="33"/>
      <c r="O131" s="32">
        <v>180</v>
      </c>
      <c r="P131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4"/>
      <c r="V131" s="34"/>
      <c r="W131" s="35" t="s">
        <v>69</v>
      </c>
      <c r="X131" s="290">
        <v>28</v>
      </c>
      <c r="Y131" s="291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56" t="s">
        <v>214</v>
      </c>
      <c r="AG131" s="67"/>
      <c r="AJ131" s="71" t="s">
        <v>104</v>
      </c>
      <c r="AK131" s="71">
        <v>14</v>
      </c>
      <c r="BB131" s="157" t="s">
        <v>81</v>
      </c>
      <c r="BM131" s="67">
        <f>IFERROR(X131*I131,"0")</f>
        <v>104.944</v>
      </c>
      <c r="BN131" s="67">
        <f>IFERROR(Y131*I131,"0")</f>
        <v>104.944</v>
      </c>
      <c r="BO131" s="67">
        <f>IFERROR(X131/J131,"0")</f>
        <v>0.4</v>
      </c>
      <c r="BP131" s="67">
        <f>IFERROR(Y131/J131,"0")</f>
        <v>0.4</v>
      </c>
    </row>
    <row r="132" spans="1:68" ht="16.5" customHeight="1" x14ac:dyDescent="0.25">
      <c r="A132" s="54" t="s">
        <v>215</v>
      </c>
      <c r="B132" s="54" t="s">
        <v>216</v>
      </c>
      <c r="C132" s="31">
        <v>4301135550</v>
      </c>
      <c r="D132" s="298">
        <v>4607111034199</v>
      </c>
      <c r="E132" s="299"/>
      <c r="F132" s="289">
        <v>0.25</v>
      </c>
      <c r="G132" s="32">
        <v>12</v>
      </c>
      <c r="H132" s="289">
        <v>3</v>
      </c>
      <c r="I132" s="28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4"/>
      <c r="V132" s="34"/>
      <c r="W132" s="35" t="s">
        <v>69</v>
      </c>
      <c r="X132" s="290">
        <v>112</v>
      </c>
      <c r="Y132" s="291">
        <f>IFERROR(IF(X132="","",X132),"")</f>
        <v>112</v>
      </c>
      <c r="Z132" s="36">
        <f>IFERROR(IF(X132="","",X132*0.01788),"")</f>
        <v>2.0025599999999999</v>
      </c>
      <c r="AA132" s="56"/>
      <c r="AB132" s="57"/>
      <c r="AC132" s="158" t="s">
        <v>217</v>
      </c>
      <c r="AG132" s="67"/>
      <c r="AJ132" s="71" t="s">
        <v>71</v>
      </c>
      <c r="AK132" s="71">
        <v>1</v>
      </c>
      <c r="BB132" s="159" t="s">
        <v>81</v>
      </c>
      <c r="BM132" s="67">
        <f>IFERROR(X132*I132,"0")</f>
        <v>414.80319999999995</v>
      </c>
      <c r="BN132" s="67">
        <f>IFERROR(Y132*I132,"0")</f>
        <v>414.80319999999995</v>
      </c>
      <c r="BO132" s="67">
        <f>IFERROR(X132/J132,"0")</f>
        <v>1.6</v>
      </c>
      <c r="BP132" s="67">
        <f>IFERROR(Y132/J132,"0")</f>
        <v>1.6</v>
      </c>
    </row>
    <row r="133" spans="1:68" x14ac:dyDescent="0.2">
      <c r="A133" s="308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9"/>
      <c r="P133" s="300" t="s">
        <v>72</v>
      </c>
      <c r="Q133" s="301"/>
      <c r="R133" s="301"/>
      <c r="S133" s="301"/>
      <c r="T133" s="301"/>
      <c r="U133" s="301"/>
      <c r="V133" s="302"/>
      <c r="W133" s="37" t="s">
        <v>69</v>
      </c>
      <c r="X133" s="292">
        <f>IFERROR(SUM(X131:X132),"0")</f>
        <v>140</v>
      </c>
      <c r="Y133" s="292">
        <f>IFERROR(SUM(Y131:Y132),"0")</f>
        <v>140</v>
      </c>
      <c r="Z133" s="292">
        <f>IFERROR(IF(Z131="",0,Z131),"0")+IFERROR(IF(Z132="",0,Z132),"0")</f>
        <v>2.5031999999999996</v>
      </c>
      <c r="AA133" s="293"/>
      <c r="AB133" s="293"/>
      <c r="AC133" s="293"/>
    </row>
    <row r="134" spans="1:68" x14ac:dyDescent="0.2">
      <c r="A134" s="304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9"/>
      <c r="P134" s="300" t="s">
        <v>72</v>
      </c>
      <c r="Q134" s="301"/>
      <c r="R134" s="301"/>
      <c r="S134" s="301"/>
      <c r="T134" s="301"/>
      <c r="U134" s="301"/>
      <c r="V134" s="302"/>
      <c r="W134" s="37" t="s">
        <v>73</v>
      </c>
      <c r="X134" s="292">
        <f>IFERROR(SUMPRODUCT(X131:X132*H131:H132),"0")</f>
        <v>420</v>
      </c>
      <c r="Y134" s="292">
        <f>IFERROR(SUMPRODUCT(Y131:Y132*H131:H132),"0")</f>
        <v>420</v>
      </c>
      <c r="Z134" s="37"/>
      <c r="AA134" s="293"/>
      <c r="AB134" s="293"/>
      <c r="AC134" s="293"/>
    </row>
    <row r="135" spans="1:68" ht="16.5" customHeight="1" x14ac:dyDescent="0.25">
      <c r="A135" s="303" t="s">
        <v>218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5"/>
      <c r="AB135" s="285"/>
      <c r="AC135" s="285"/>
    </row>
    <row r="136" spans="1:68" ht="14.25" customHeight="1" x14ac:dyDescent="0.25">
      <c r="A136" s="307" t="s">
        <v>126</v>
      </c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284"/>
      <c r="AB136" s="284"/>
      <c r="AC136" s="284"/>
    </row>
    <row r="137" spans="1:68" ht="27" customHeight="1" x14ac:dyDescent="0.25">
      <c r="A137" s="54" t="s">
        <v>219</v>
      </c>
      <c r="B137" s="54" t="s">
        <v>220</v>
      </c>
      <c r="C137" s="31">
        <v>4301135753</v>
      </c>
      <c r="D137" s="298">
        <v>4620207490914</v>
      </c>
      <c r="E137" s="299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89" t="s">
        <v>221</v>
      </c>
      <c r="Q137" s="295"/>
      <c r="R137" s="295"/>
      <c r="S137" s="295"/>
      <c r="T137" s="296"/>
      <c r="U137" s="34"/>
      <c r="V137" s="34"/>
      <c r="W137" s="35" t="s">
        <v>69</v>
      </c>
      <c r="X137" s="290">
        <v>56</v>
      </c>
      <c r="Y137" s="291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208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ht="27" customHeight="1" x14ac:dyDescent="0.25">
      <c r="A138" s="54" t="s">
        <v>222</v>
      </c>
      <c r="B138" s="54" t="s">
        <v>223</v>
      </c>
      <c r="C138" s="31">
        <v>4301135778</v>
      </c>
      <c r="D138" s="298">
        <v>4620207490853</v>
      </c>
      <c r="E138" s="299"/>
      <c r="F138" s="289">
        <v>0.2</v>
      </c>
      <c r="G138" s="32">
        <v>12</v>
      </c>
      <c r="H138" s="289">
        <v>2.4</v>
      </c>
      <c r="I138" s="289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6" t="s">
        <v>224</v>
      </c>
      <c r="Q138" s="295"/>
      <c r="R138" s="295"/>
      <c r="S138" s="295"/>
      <c r="T138" s="296"/>
      <c r="U138" s="34"/>
      <c r="V138" s="34"/>
      <c r="W138" s="35" t="s">
        <v>69</v>
      </c>
      <c r="X138" s="290">
        <v>168</v>
      </c>
      <c r="Y138" s="291">
        <f>IFERROR(IF(X138="","",X138),"")</f>
        <v>168</v>
      </c>
      <c r="Z138" s="36">
        <f>IFERROR(IF(X138="","",X138*0.01788),"")</f>
        <v>3.0038399999999998</v>
      </c>
      <c r="AA138" s="56"/>
      <c r="AB138" s="57"/>
      <c r="AC138" s="162" t="s">
        <v>208</v>
      </c>
      <c r="AG138" s="67"/>
      <c r="AJ138" s="71" t="s">
        <v>71</v>
      </c>
      <c r="AK138" s="71">
        <v>1</v>
      </c>
      <c r="BB138" s="163" t="s">
        <v>81</v>
      </c>
      <c r="BM138" s="67">
        <f>IFERROR(X138*I138,"0")</f>
        <v>450.24</v>
      </c>
      <c r="BN138" s="67">
        <f>IFERROR(Y138*I138,"0")</f>
        <v>450.24</v>
      </c>
      <c r="BO138" s="67">
        <f>IFERROR(X138/J138,"0")</f>
        <v>2.4</v>
      </c>
      <c r="BP138" s="67">
        <f>IFERROR(Y138/J138,"0")</f>
        <v>2.4</v>
      </c>
    </row>
    <row r="139" spans="1:68" x14ac:dyDescent="0.2">
      <c r="A139" s="308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9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2">
        <f>IFERROR(SUM(X137:X138),"0")</f>
        <v>224</v>
      </c>
      <c r="Y139" s="292">
        <f>IFERROR(SUM(Y137:Y138),"0")</f>
        <v>224</v>
      </c>
      <c r="Z139" s="292">
        <f>IFERROR(IF(Z137="",0,Z137),"0")+IFERROR(IF(Z138="",0,Z138),"0")</f>
        <v>4.0051199999999998</v>
      </c>
      <c r="AA139" s="293"/>
      <c r="AB139" s="293"/>
      <c r="AC139" s="293"/>
    </row>
    <row r="140" spans="1:68" x14ac:dyDescent="0.2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9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2">
        <f>IFERROR(SUMPRODUCT(X137:X138*H137:H138),"0")</f>
        <v>537.6</v>
      </c>
      <c r="Y140" s="292">
        <f>IFERROR(SUMPRODUCT(Y137:Y138*H137:H138),"0")</f>
        <v>537.6</v>
      </c>
      <c r="Z140" s="37"/>
      <c r="AA140" s="293"/>
      <c r="AB140" s="293"/>
      <c r="AC140" s="293"/>
    </row>
    <row r="141" spans="1:68" ht="16.5" customHeight="1" x14ac:dyDescent="0.25">
      <c r="A141" s="303" t="s">
        <v>225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5"/>
      <c r="AB141" s="285"/>
      <c r="AC141" s="285"/>
    </row>
    <row r="142" spans="1:68" ht="14.25" customHeight="1" x14ac:dyDescent="0.25">
      <c r="A142" s="307" t="s">
        <v>126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284"/>
      <c r="AB142" s="284"/>
      <c r="AC142" s="284"/>
    </row>
    <row r="143" spans="1:68" ht="27" customHeight="1" x14ac:dyDescent="0.25">
      <c r="A143" s="54" t="s">
        <v>226</v>
      </c>
      <c r="B143" s="54" t="s">
        <v>227</v>
      </c>
      <c r="C143" s="31">
        <v>4301135570</v>
      </c>
      <c r="D143" s="298">
        <v>4607111035806</v>
      </c>
      <c r="E143" s="299"/>
      <c r="F143" s="289">
        <v>0.25</v>
      </c>
      <c r="G143" s="32">
        <v>12</v>
      </c>
      <c r="H143" s="289">
        <v>3</v>
      </c>
      <c r="I143" s="28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4"/>
      <c r="V143" s="34"/>
      <c r="W143" s="35" t="s">
        <v>69</v>
      </c>
      <c r="X143" s="290">
        <v>28</v>
      </c>
      <c r="Y143" s="291">
        <f>IFERROR(IF(X143="","",X143),"")</f>
        <v>28</v>
      </c>
      <c r="Z143" s="36">
        <f>IFERROR(IF(X143="","",X143*0.01788),"")</f>
        <v>0.50063999999999997</v>
      </c>
      <c r="AA143" s="56"/>
      <c r="AB143" s="57"/>
      <c r="AC143" s="164" t="s">
        <v>228</v>
      </c>
      <c r="AG143" s="67"/>
      <c r="AJ143" s="71" t="s">
        <v>71</v>
      </c>
      <c r="AK143" s="71">
        <v>1</v>
      </c>
      <c r="BB143" s="165" t="s">
        <v>81</v>
      </c>
      <c r="BM143" s="67">
        <f>IFERROR(X143*I143,"0")</f>
        <v>103.70079999999999</v>
      </c>
      <c r="BN143" s="67">
        <f>IFERROR(Y143*I143,"0")</f>
        <v>103.70079999999999</v>
      </c>
      <c r="BO143" s="67">
        <f>IFERROR(X143/J143,"0")</f>
        <v>0.4</v>
      </c>
      <c r="BP143" s="67">
        <f>IFERROR(Y143/J143,"0")</f>
        <v>0.4</v>
      </c>
    </row>
    <row r="144" spans="1:68" x14ac:dyDescent="0.2">
      <c r="A144" s="308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9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2">
        <f>IFERROR(SUM(X143:X143),"0")</f>
        <v>28</v>
      </c>
      <c r="Y144" s="292">
        <f>IFERROR(SUM(Y143:Y143),"0")</f>
        <v>28</v>
      </c>
      <c r="Z144" s="292">
        <f>IFERROR(IF(Z143="",0,Z143),"0")</f>
        <v>0.50063999999999997</v>
      </c>
      <c r="AA144" s="293"/>
      <c r="AB144" s="293"/>
      <c r="AC144" s="293"/>
    </row>
    <row r="145" spans="1:68" x14ac:dyDescent="0.2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9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2">
        <f>IFERROR(SUMPRODUCT(X143:X143*H143:H143),"0")</f>
        <v>84</v>
      </c>
      <c r="Y145" s="292">
        <f>IFERROR(SUMPRODUCT(Y143:Y143*H143:H143),"0")</f>
        <v>84</v>
      </c>
      <c r="Z145" s="37"/>
      <c r="AA145" s="293"/>
      <c r="AB145" s="293"/>
      <c r="AC145" s="293"/>
    </row>
    <row r="146" spans="1:68" ht="16.5" customHeight="1" x14ac:dyDescent="0.25">
      <c r="A146" s="303" t="s">
        <v>229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5"/>
      <c r="AB146" s="285"/>
      <c r="AC146" s="285"/>
    </row>
    <row r="147" spans="1:68" ht="14.25" customHeight="1" x14ac:dyDescent="0.25">
      <c r="A147" s="307" t="s">
        <v>126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284"/>
      <c r="AB147" s="284"/>
      <c r="AC147" s="284"/>
    </row>
    <row r="148" spans="1:68" ht="16.5" customHeight="1" x14ac:dyDescent="0.25">
      <c r="A148" s="54" t="s">
        <v>230</v>
      </c>
      <c r="B148" s="54" t="s">
        <v>231</v>
      </c>
      <c r="C148" s="31">
        <v>4301135607</v>
      </c>
      <c r="D148" s="298">
        <v>4607111039613</v>
      </c>
      <c r="E148" s="299"/>
      <c r="F148" s="289">
        <v>0.09</v>
      </c>
      <c r="G148" s="32">
        <v>30</v>
      </c>
      <c r="H148" s="289">
        <v>2.7</v>
      </c>
      <c r="I148" s="28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4"/>
      <c r="V148" s="34"/>
      <c r="W148" s="35" t="s">
        <v>69</v>
      </c>
      <c r="X148" s="290">
        <v>14</v>
      </c>
      <c r="Y148" s="29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66" t="s">
        <v>214</v>
      </c>
      <c r="AG148" s="67"/>
      <c r="AJ148" s="71" t="s">
        <v>71</v>
      </c>
      <c r="AK148" s="71">
        <v>1</v>
      </c>
      <c r="BB148" s="167" t="s">
        <v>81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08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9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2">
        <f>IFERROR(SUM(X148:X148),"0")</f>
        <v>14</v>
      </c>
      <c r="Y149" s="292">
        <f>IFERROR(SUM(Y148:Y148),"0")</f>
        <v>14</v>
      </c>
      <c r="Z149" s="292">
        <f>IFERROR(IF(Z148="",0,Z148),"0")</f>
        <v>0.13103999999999999</v>
      </c>
      <c r="AA149" s="293"/>
      <c r="AB149" s="293"/>
      <c r="AC149" s="293"/>
    </row>
    <row r="150" spans="1:68" x14ac:dyDescent="0.2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9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2">
        <f>IFERROR(SUMPRODUCT(X148:X148*H148:H148),"0")</f>
        <v>37.800000000000004</v>
      </c>
      <c r="Y150" s="292">
        <f>IFERROR(SUMPRODUCT(Y148:Y148*H148:H148),"0")</f>
        <v>37.800000000000004</v>
      </c>
      <c r="Z150" s="37"/>
      <c r="AA150" s="293"/>
      <c r="AB150" s="293"/>
      <c r="AC150" s="293"/>
    </row>
    <row r="151" spans="1:68" ht="16.5" customHeight="1" x14ac:dyDescent="0.25">
      <c r="A151" s="303" t="s">
        <v>232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5"/>
      <c r="AB151" s="285"/>
      <c r="AC151" s="285"/>
    </row>
    <row r="152" spans="1:68" ht="14.25" customHeight="1" x14ac:dyDescent="0.25">
      <c r="A152" s="307" t="s">
        <v>200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284"/>
      <c r="AB152" s="284"/>
      <c r="AC152" s="284"/>
    </row>
    <row r="153" spans="1:68" ht="27" customHeight="1" x14ac:dyDescent="0.25">
      <c r="A153" s="54" t="s">
        <v>233</v>
      </c>
      <c r="B153" s="54" t="s">
        <v>234</v>
      </c>
      <c r="C153" s="31">
        <v>4301135540</v>
      </c>
      <c r="D153" s="298">
        <v>4607111035646</v>
      </c>
      <c r="E153" s="299"/>
      <c r="F153" s="289">
        <v>0.2</v>
      </c>
      <c r="G153" s="32">
        <v>8</v>
      </c>
      <c r="H153" s="289">
        <v>1.6</v>
      </c>
      <c r="I153" s="289">
        <v>2.12</v>
      </c>
      <c r="J153" s="32">
        <v>72</v>
      </c>
      <c r="K153" s="32" t="s">
        <v>235</v>
      </c>
      <c r="L153" s="32" t="s">
        <v>67</v>
      </c>
      <c r="M153" s="33" t="s">
        <v>68</v>
      </c>
      <c r="N153" s="33"/>
      <c r="O153" s="32">
        <v>180</v>
      </c>
      <c r="P153" s="4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4"/>
      <c r="V153" s="34"/>
      <c r="W153" s="35" t="s">
        <v>69</v>
      </c>
      <c r="X153" s="290">
        <v>0</v>
      </c>
      <c r="Y153" s="291">
        <f>IFERROR(IF(X153="","",X153),"")</f>
        <v>0</v>
      </c>
      <c r="Z153" s="36">
        <f>IFERROR(IF(X153="","",X153*0.01157),"")</f>
        <v>0</v>
      </c>
      <c r="AA153" s="56"/>
      <c r="AB153" s="57"/>
      <c r="AC153" s="168" t="s">
        <v>236</v>
      </c>
      <c r="AG153" s="67"/>
      <c r="AJ153" s="71" t="s">
        <v>71</v>
      </c>
      <c r="AK153" s="71">
        <v>1</v>
      </c>
      <c r="BB153" s="169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08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9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2">
        <f>IFERROR(SUM(X153:X153),"0")</f>
        <v>0</v>
      </c>
      <c r="Y154" s="292">
        <f>IFERROR(SUM(Y153:Y153),"0")</f>
        <v>0</v>
      </c>
      <c r="Z154" s="292">
        <f>IFERROR(IF(Z153="",0,Z153),"0")</f>
        <v>0</v>
      </c>
      <c r="AA154" s="293"/>
      <c r="AB154" s="293"/>
      <c r="AC154" s="293"/>
    </row>
    <row r="155" spans="1:68" x14ac:dyDescent="0.2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9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2">
        <f>IFERROR(SUMPRODUCT(X153:X153*H153:H153),"0")</f>
        <v>0</v>
      </c>
      <c r="Y155" s="292">
        <f>IFERROR(SUMPRODUCT(Y153:Y153*H153:H153),"0")</f>
        <v>0</v>
      </c>
      <c r="Z155" s="37"/>
      <c r="AA155" s="293"/>
      <c r="AB155" s="293"/>
      <c r="AC155" s="293"/>
    </row>
    <row r="156" spans="1:68" ht="16.5" customHeight="1" x14ac:dyDescent="0.25">
      <c r="A156" s="303" t="s">
        <v>237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5"/>
      <c r="AB156" s="285"/>
      <c r="AC156" s="285"/>
    </row>
    <row r="157" spans="1:68" ht="14.25" customHeight="1" x14ac:dyDescent="0.25">
      <c r="A157" s="307" t="s">
        <v>126</v>
      </c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284"/>
      <c r="AB157" s="284"/>
      <c r="AC157" s="284"/>
    </row>
    <row r="158" spans="1:68" ht="27" customHeight="1" x14ac:dyDescent="0.25">
      <c r="A158" s="54" t="s">
        <v>238</v>
      </c>
      <c r="B158" s="54" t="s">
        <v>239</v>
      </c>
      <c r="C158" s="31">
        <v>4301135591</v>
      </c>
      <c r="D158" s="298">
        <v>4607111036568</v>
      </c>
      <c r="E158" s="299"/>
      <c r="F158" s="289">
        <v>0.28000000000000003</v>
      </c>
      <c r="G158" s="32">
        <v>6</v>
      </c>
      <c r="H158" s="289">
        <v>1.68</v>
      </c>
      <c r="I158" s="289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4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4"/>
      <c r="V158" s="34"/>
      <c r="W158" s="35" t="s">
        <v>69</v>
      </c>
      <c r="X158" s="290">
        <v>0</v>
      </c>
      <c r="Y158" s="291">
        <f>IFERROR(IF(X158="","",X158),"")</f>
        <v>0</v>
      </c>
      <c r="Z158" s="36">
        <f>IFERROR(IF(X158="","",X158*0.00941),"")</f>
        <v>0</v>
      </c>
      <c r="AA158" s="56"/>
      <c r="AB158" s="57"/>
      <c r="AC158" s="170" t="s">
        <v>240</v>
      </c>
      <c r="AG158" s="67"/>
      <c r="AJ158" s="71" t="s">
        <v>71</v>
      </c>
      <c r="AK158" s="71">
        <v>1</v>
      </c>
      <c r="BB158" s="171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08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9"/>
      <c r="P159" s="300" t="s">
        <v>72</v>
      </c>
      <c r="Q159" s="301"/>
      <c r="R159" s="301"/>
      <c r="S159" s="301"/>
      <c r="T159" s="301"/>
      <c r="U159" s="301"/>
      <c r="V159" s="302"/>
      <c r="W159" s="37" t="s">
        <v>69</v>
      </c>
      <c r="X159" s="292">
        <f>IFERROR(SUM(X158:X158),"0")</f>
        <v>0</v>
      </c>
      <c r="Y159" s="292">
        <f>IFERROR(SUM(Y158:Y158),"0")</f>
        <v>0</v>
      </c>
      <c r="Z159" s="292">
        <f>IFERROR(IF(Z158="",0,Z158),"0")</f>
        <v>0</v>
      </c>
      <c r="AA159" s="293"/>
      <c r="AB159" s="293"/>
      <c r="AC159" s="293"/>
    </row>
    <row r="160" spans="1:68" x14ac:dyDescent="0.2">
      <c r="A160" s="304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9"/>
      <c r="P160" s="300" t="s">
        <v>72</v>
      </c>
      <c r="Q160" s="301"/>
      <c r="R160" s="301"/>
      <c r="S160" s="301"/>
      <c r="T160" s="301"/>
      <c r="U160" s="301"/>
      <c r="V160" s="302"/>
      <c r="W160" s="37" t="s">
        <v>73</v>
      </c>
      <c r="X160" s="292">
        <f>IFERROR(SUMPRODUCT(X158:X158*H158:H158),"0")</f>
        <v>0</v>
      </c>
      <c r="Y160" s="292">
        <f>IFERROR(SUMPRODUCT(Y158:Y158*H158:H158),"0")</f>
        <v>0</v>
      </c>
      <c r="Z160" s="37"/>
      <c r="AA160" s="293"/>
      <c r="AB160" s="293"/>
      <c r="AC160" s="293"/>
    </row>
    <row r="161" spans="1:68" ht="27.75" customHeight="1" x14ac:dyDescent="0.2">
      <c r="A161" s="369" t="s">
        <v>241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48"/>
      <c r="AB161" s="48"/>
      <c r="AC161" s="48"/>
    </row>
    <row r="162" spans="1:68" ht="16.5" customHeight="1" x14ac:dyDescent="0.25">
      <c r="A162" s="303" t="s">
        <v>242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5"/>
      <c r="AB162" s="285"/>
      <c r="AC162" s="285"/>
    </row>
    <row r="163" spans="1:68" ht="14.25" customHeight="1" x14ac:dyDescent="0.25">
      <c r="A163" s="307" t="s">
        <v>63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284"/>
      <c r="AB163" s="284"/>
      <c r="AC163" s="284"/>
    </row>
    <row r="164" spans="1:68" ht="16.5" customHeight="1" x14ac:dyDescent="0.25">
      <c r="A164" s="54" t="s">
        <v>243</v>
      </c>
      <c r="B164" s="54" t="s">
        <v>244</v>
      </c>
      <c r="C164" s="31">
        <v>4301071062</v>
      </c>
      <c r="D164" s="298">
        <v>4607111036384</v>
      </c>
      <c r="E164" s="299"/>
      <c r="F164" s="289">
        <v>5</v>
      </c>
      <c r="G164" s="32">
        <v>1</v>
      </c>
      <c r="H164" s="289">
        <v>5</v>
      </c>
      <c r="I164" s="289">
        <v>5.2106000000000003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4" t="s">
        <v>245</v>
      </c>
      <c r="Q164" s="295"/>
      <c r="R164" s="295"/>
      <c r="S164" s="295"/>
      <c r="T164" s="296"/>
      <c r="U164" s="34"/>
      <c r="V164" s="34"/>
      <c r="W164" s="35" t="s">
        <v>69</v>
      </c>
      <c r="X164" s="290">
        <v>0</v>
      </c>
      <c r="Y164" s="29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246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4301071050</v>
      </c>
      <c r="D165" s="298">
        <v>4607111036216</v>
      </c>
      <c r="E165" s="299"/>
      <c r="F165" s="289">
        <v>5</v>
      </c>
      <c r="G165" s="32">
        <v>1</v>
      </c>
      <c r="H165" s="289">
        <v>5</v>
      </c>
      <c r="I165" s="289">
        <v>5.2131999999999996</v>
      </c>
      <c r="J165" s="32">
        <v>144</v>
      </c>
      <c r="K165" s="32" t="s">
        <v>66</v>
      </c>
      <c r="L165" s="32" t="s">
        <v>102</v>
      </c>
      <c r="M165" s="33" t="s">
        <v>68</v>
      </c>
      <c r="N165" s="33"/>
      <c r="O165" s="32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4"/>
      <c r="V165" s="34"/>
      <c r="W165" s="35" t="s">
        <v>69</v>
      </c>
      <c r="X165" s="290">
        <v>0</v>
      </c>
      <c r="Y165" s="291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249</v>
      </c>
      <c r="AG165" s="67"/>
      <c r="AJ165" s="71" t="s">
        <v>104</v>
      </c>
      <c r="AK165" s="71">
        <v>12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08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9"/>
      <c r="P166" s="300" t="s">
        <v>72</v>
      </c>
      <c r="Q166" s="301"/>
      <c r="R166" s="301"/>
      <c r="S166" s="301"/>
      <c r="T166" s="301"/>
      <c r="U166" s="301"/>
      <c r="V166" s="302"/>
      <c r="W166" s="37" t="s">
        <v>69</v>
      </c>
      <c r="X166" s="292">
        <f>IFERROR(SUM(X164:X165),"0")</f>
        <v>0</v>
      </c>
      <c r="Y166" s="292">
        <f>IFERROR(SUM(Y164:Y165),"0")</f>
        <v>0</v>
      </c>
      <c r="Z166" s="292">
        <f>IFERROR(IF(Z164="",0,Z164),"0")+IFERROR(IF(Z165="",0,Z165),"0")</f>
        <v>0</v>
      </c>
      <c r="AA166" s="293"/>
      <c r="AB166" s="293"/>
      <c r="AC166" s="293"/>
    </row>
    <row r="167" spans="1:68" x14ac:dyDescent="0.2">
      <c r="A167" s="304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9"/>
      <c r="P167" s="300" t="s">
        <v>72</v>
      </c>
      <c r="Q167" s="301"/>
      <c r="R167" s="301"/>
      <c r="S167" s="301"/>
      <c r="T167" s="301"/>
      <c r="U167" s="301"/>
      <c r="V167" s="302"/>
      <c r="W167" s="37" t="s">
        <v>73</v>
      </c>
      <c r="X167" s="292">
        <f>IFERROR(SUMPRODUCT(X164:X165*H164:H165),"0")</f>
        <v>0</v>
      </c>
      <c r="Y167" s="292">
        <f>IFERROR(SUMPRODUCT(Y164:Y165*H164:H165),"0")</f>
        <v>0</v>
      </c>
      <c r="Z167" s="37"/>
      <c r="AA167" s="293"/>
      <c r="AB167" s="293"/>
      <c r="AC167" s="293"/>
    </row>
    <row r="168" spans="1:68" ht="27.75" customHeight="1" x14ac:dyDescent="0.2">
      <c r="A168" s="369" t="s">
        <v>250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370"/>
      <c r="Z168" s="370"/>
      <c r="AA168" s="48"/>
      <c r="AB168" s="48"/>
      <c r="AC168" s="48"/>
    </row>
    <row r="169" spans="1:68" ht="16.5" customHeight="1" x14ac:dyDescent="0.25">
      <c r="A169" s="303" t="s">
        <v>251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285"/>
      <c r="AB169" s="285"/>
      <c r="AC169" s="285"/>
    </row>
    <row r="170" spans="1:68" ht="14.25" customHeight="1" x14ac:dyDescent="0.25">
      <c r="A170" s="307" t="s">
        <v>76</v>
      </c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284"/>
      <c r="AB170" s="284"/>
      <c r="AC170" s="284"/>
    </row>
    <row r="171" spans="1:68" ht="16.5" customHeight="1" x14ac:dyDescent="0.25">
      <c r="A171" s="54" t="s">
        <v>252</v>
      </c>
      <c r="B171" s="54" t="s">
        <v>253</v>
      </c>
      <c r="C171" s="31">
        <v>4301132179</v>
      </c>
      <c r="D171" s="298">
        <v>4607111035691</v>
      </c>
      <c r="E171" s="299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4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4"/>
      <c r="V171" s="34"/>
      <c r="W171" s="35" t="s">
        <v>69</v>
      </c>
      <c r="X171" s="290">
        <v>168</v>
      </c>
      <c r="Y171" s="291">
        <f>IFERROR(IF(X171="","",X171),"")</f>
        <v>168</v>
      </c>
      <c r="Z171" s="36">
        <f>IFERROR(IF(X171="","",X171*0.01788),"")</f>
        <v>3.0038399999999998</v>
      </c>
      <c r="AA171" s="56"/>
      <c r="AB171" s="57"/>
      <c r="AC171" s="176" t="s">
        <v>254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569.18399999999997</v>
      </c>
      <c r="BN171" s="67">
        <f>IFERROR(Y171*I171,"0")</f>
        <v>569.18399999999997</v>
      </c>
      <c r="BO171" s="67">
        <f>IFERROR(X171/J171,"0")</f>
        <v>2.4</v>
      </c>
      <c r="BP171" s="67">
        <f>IFERROR(Y171/J171,"0")</f>
        <v>2.4</v>
      </c>
    </row>
    <row r="172" spans="1:68" ht="27" customHeight="1" x14ac:dyDescent="0.25">
      <c r="A172" s="54" t="s">
        <v>255</v>
      </c>
      <c r="B172" s="54" t="s">
        <v>256</v>
      </c>
      <c r="C172" s="31">
        <v>4301132182</v>
      </c>
      <c r="D172" s="298">
        <v>4607111035721</v>
      </c>
      <c r="E172" s="299"/>
      <c r="F172" s="289">
        <v>0.25</v>
      </c>
      <c r="G172" s="32">
        <v>12</v>
      </c>
      <c r="H172" s="289">
        <v>3</v>
      </c>
      <c r="I172" s="289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4"/>
      <c r="V172" s="34"/>
      <c r="W172" s="35" t="s">
        <v>69</v>
      </c>
      <c r="X172" s="290">
        <v>182</v>
      </c>
      <c r="Y172" s="291">
        <f>IFERROR(IF(X172="","",X172),"")</f>
        <v>182</v>
      </c>
      <c r="Z172" s="36">
        <f>IFERROR(IF(X172="","",X172*0.01788),"")</f>
        <v>3.2541600000000002</v>
      </c>
      <c r="AA172" s="56"/>
      <c r="AB172" s="57"/>
      <c r="AC172" s="178" t="s">
        <v>257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616.61599999999999</v>
      </c>
      <c r="BN172" s="67">
        <f>IFERROR(Y172*I172,"0")</f>
        <v>616.61599999999999</v>
      </c>
      <c r="BO172" s="67">
        <f>IFERROR(X172/J172,"0")</f>
        <v>2.6</v>
      </c>
      <c r="BP172" s="67">
        <f>IFERROR(Y172/J172,"0")</f>
        <v>2.6</v>
      </c>
    </row>
    <row r="173" spans="1:68" ht="27" customHeight="1" x14ac:dyDescent="0.25">
      <c r="A173" s="54" t="s">
        <v>258</v>
      </c>
      <c r="B173" s="54" t="s">
        <v>259</v>
      </c>
      <c r="C173" s="31">
        <v>4301132170</v>
      </c>
      <c r="D173" s="298">
        <v>4607111038487</v>
      </c>
      <c r="E173" s="299"/>
      <c r="F173" s="289">
        <v>0.25</v>
      </c>
      <c r="G173" s="32">
        <v>12</v>
      </c>
      <c r="H173" s="289">
        <v>3</v>
      </c>
      <c r="I173" s="289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4"/>
      <c r="V173" s="34"/>
      <c r="W173" s="35" t="s">
        <v>69</v>
      </c>
      <c r="X173" s="290">
        <v>112</v>
      </c>
      <c r="Y173" s="291">
        <f>IFERROR(IF(X173="","",X173),"")</f>
        <v>112</v>
      </c>
      <c r="Z173" s="36">
        <f>IFERROR(IF(X173="","",X173*0.01788),"")</f>
        <v>2.0025599999999999</v>
      </c>
      <c r="AA173" s="56"/>
      <c r="AB173" s="57"/>
      <c r="AC173" s="180" t="s">
        <v>260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418.43200000000002</v>
      </c>
      <c r="BN173" s="67">
        <f>IFERROR(Y173*I173,"0")</f>
        <v>418.43200000000002</v>
      </c>
      <c r="BO173" s="67">
        <f>IFERROR(X173/J173,"0")</f>
        <v>1.6</v>
      </c>
      <c r="BP173" s="67">
        <f>IFERROR(Y173/J173,"0")</f>
        <v>1.6</v>
      </c>
    </row>
    <row r="174" spans="1:68" x14ac:dyDescent="0.2">
      <c r="A174" s="308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9"/>
      <c r="P174" s="300" t="s">
        <v>72</v>
      </c>
      <c r="Q174" s="301"/>
      <c r="R174" s="301"/>
      <c r="S174" s="301"/>
      <c r="T174" s="301"/>
      <c r="U174" s="301"/>
      <c r="V174" s="302"/>
      <c r="W174" s="37" t="s">
        <v>69</v>
      </c>
      <c r="X174" s="292">
        <f>IFERROR(SUM(X171:X173),"0")</f>
        <v>462</v>
      </c>
      <c r="Y174" s="292">
        <f>IFERROR(SUM(Y171:Y173),"0")</f>
        <v>462</v>
      </c>
      <c r="Z174" s="292">
        <f>IFERROR(IF(Z171="",0,Z171),"0")+IFERROR(IF(Z172="",0,Z172),"0")+IFERROR(IF(Z173="",0,Z173),"0")</f>
        <v>8.2605599999999999</v>
      </c>
      <c r="AA174" s="293"/>
      <c r="AB174" s="293"/>
      <c r="AC174" s="293"/>
    </row>
    <row r="175" spans="1:68" x14ac:dyDescent="0.2">
      <c r="A175" s="304"/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9"/>
      <c r="P175" s="300" t="s">
        <v>72</v>
      </c>
      <c r="Q175" s="301"/>
      <c r="R175" s="301"/>
      <c r="S175" s="301"/>
      <c r="T175" s="301"/>
      <c r="U175" s="301"/>
      <c r="V175" s="302"/>
      <c r="W175" s="37" t="s">
        <v>73</v>
      </c>
      <c r="X175" s="292">
        <f>IFERROR(SUMPRODUCT(X171:X173*H171:H173),"0")</f>
        <v>1386</v>
      </c>
      <c r="Y175" s="292">
        <f>IFERROR(SUMPRODUCT(Y171:Y173*H171:H173),"0")</f>
        <v>1386</v>
      </c>
      <c r="Z175" s="37"/>
      <c r="AA175" s="293"/>
      <c r="AB175" s="293"/>
      <c r="AC175" s="293"/>
    </row>
    <row r="176" spans="1:68" ht="14.25" customHeight="1" x14ac:dyDescent="0.25">
      <c r="A176" s="307" t="s">
        <v>261</v>
      </c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284"/>
      <c r="AB176" s="284"/>
      <c r="AC176" s="284"/>
    </row>
    <row r="177" spans="1:68" ht="27" customHeight="1" x14ac:dyDescent="0.25">
      <c r="A177" s="54" t="s">
        <v>262</v>
      </c>
      <c r="B177" s="54" t="s">
        <v>263</v>
      </c>
      <c r="C177" s="31">
        <v>4301051855</v>
      </c>
      <c r="D177" s="298">
        <v>4680115885875</v>
      </c>
      <c r="E177" s="299"/>
      <c r="F177" s="289">
        <v>1</v>
      </c>
      <c r="G177" s="32">
        <v>9</v>
      </c>
      <c r="H177" s="289">
        <v>9</v>
      </c>
      <c r="I177" s="289">
        <v>9.4350000000000005</v>
      </c>
      <c r="J177" s="32">
        <v>64</v>
      </c>
      <c r="K177" s="32" t="s">
        <v>264</v>
      </c>
      <c r="L177" s="32" t="s">
        <v>67</v>
      </c>
      <c r="M177" s="33" t="s">
        <v>265</v>
      </c>
      <c r="N177" s="33"/>
      <c r="O177" s="32">
        <v>365</v>
      </c>
      <c r="P177" s="442" t="s">
        <v>266</v>
      </c>
      <c r="Q177" s="295"/>
      <c r="R177" s="295"/>
      <c r="S177" s="295"/>
      <c r="T177" s="296"/>
      <c r="U177" s="34"/>
      <c r="V177" s="34"/>
      <c r="W177" s="35" t="s">
        <v>69</v>
      </c>
      <c r="X177" s="290">
        <v>0</v>
      </c>
      <c r="Y177" s="291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267</v>
      </c>
      <c r="AG177" s="67"/>
      <c r="AJ177" s="71" t="s">
        <v>71</v>
      </c>
      <c r="AK177" s="71">
        <v>1</v>
      </c>
      <c r="BB177" s="183" t="s">
        <v>268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08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9"/>
      <c r="P178" s="300" t="s">
        <v>72</v>
      </c>
      <c r="Q178" s="301"/>
      <c r="R178" s="301"/>
      <c r="S178" s="301"/>
      <c r="T178" s="301"/>
      <c r="U178" s="301"/>
      <c r="V178" s="302"/>
      <c r="W178" s="37" t="s">
        <v>69</v>
      </c>
      <c r="X178" s="292">
        <f>IFERROR(SUM(X177:X177),"0")</f>
        <v>0</v>
      </c>
      <c r="Y178" s="292">
        <f>IFERROR(SUM(Y177:Y177),"0")</f>
        <v>0</v>
      </c>
      <c r="Z178" s="292">
        <f>IFERROR(IF(Z177="",0,Z177),"0")</f>
        <v>0</v>
      </c>
      <c r="AA178" s="293"/>
      <c r="AB178" s="293"/>
      <c r="AC178" s="293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9"/>
      <c r="P179" s="300" t="s">
        <v>72</v>
      </c>
      <c r="Q179" s="301"/>
      <c r="R179" s="301"/>
      <c r="S179" s="301"/>
      <c r="T179" s="301"/>
      <c r="U179" s="301"/>
      <c r="V179" s="302"/>
      <c r="W179" s="37" t="s">
        <v>73</v>
      </c>
      <c r="X179" s="292">
        <f>IFERROR(SUMPRODUCT(X177:X177*H177:H177),"0")</f>
        <v>0</v>
      </c>
      <c r="Y179" s="292">
        <f>IFERROR(SUMPRODUCT(Y177:Y177*H177:H177),"0")</f>
        <v>0</v>
      </c>
      <c r="Z179" s="37"/>
      <c r="AA179" s="293"/>
      <c r="AB179" s="293"/>
      <c r="AC179" s="293"/>
    </row>
    <row r="180" spans="1:68" ht="27.75" customHeight="1" x14ac:dyDescent="0.2">
      <c r="A180" s="369" t="s">
        <v>269</v>
      </c>
      <c r="B180" s="370"/>
      <c r="C180" s="370"/>
      <c r="D180" s="370"/>
      <c r="E180" s="370"/>
      <c r="F180" s="370"/>
      <c r="G180" s="370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370"/>
      <c r="U180" s="370"/>
      <c r="V180" s="370"/>
      <c r="W180" s="370"/>
      <c r="X180" s="370"/>
      <c r="Y180" s="370"/>
      <c r="Z180" s="370"/>
      <c r="AA180" s="48"/>
      <c r="AB180" s="48"/>
      <c r="AC180" s="48"/>
    </row>
    <row r="181" spans="1:68" ht="16.5" customHeight="1" x14ac:dyDescent="0.25">
      <c r="A181" s="303" t="s">
        <v>270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285"/>
      <c r="AB181" s="285"/>
      <c r="AC181" s="285"/>
    </row>
    <row r="182" spans="1:68" ht="14.25" customHeight="1" x14ac:dyDescent="0.25">
      <c r="A182" s="307" t="s">
        <v>76</v>
      </c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  <c r="AA182" s="284"/>
      <c r="AB182" s="284"/>
      <c r="AC182" s="284"/>
    </row>
    <row r="183" spans="1:68" ht="27" customHeight="1" x14ac:dyDescent="0.25">
      <c r="A183" s="54" t="s">
        <v>271</v>
      </c>
      <c r="B183" s="54" t="s">
        <v>272</v>
      </c>
      <c r="C183" s="31">
        <v>4301132227</v>
      </c>
      <c r="D183" s="298">
        <v>4620207491133</v>
      </c>
      <c r="E183" s="299"/>
      <c r="F183" s="289">
        <v>0.23</v>
      </c>
      <c r="G183" s="32">
        <v>12</v>
      </c>
      <c r="H183" s="289">
        <v>2.76</v>
      </c>
      <c r="I183" s="289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6" t="s">
        <v>273</v>
      </c>
      <c r="Q183" s="295"/>
      <c r="R183" s="295"/>
      <c r="S183" s="295"/>
      <c r="T183" s="296"/>
      <c r="U183" s="34"/>
      <c r="V183" s="34"/>
      <c r="W183" s="35" t="s">
        <v>69</v>
      </c>
      <c r="X183" s="290">
        <v>0</v>
      </c>
      <c r="Y183" s="291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274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08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9"/>
      <c r="P184" s="300" t="s">
        <v>72</v>
      </c>
      <c r="Q184" s="301"/>
      <c r="R184" s="301"/>
      <c r="S184" s="301"/>
      <c r="T184" s="301"/>
      <c r="U184" s="301"/>
      <c r="V184" s="302"/>
      <c r="W184" s="37" t="s">
        <v>69</v>
      </c>
      <c r="X184" s="292">
        <f>IFERROR(SUM(X183:X183),"0")</f>
        <v>0</v>
      </c>
      <c r="Y184" s="292">
        <f>IFERROR(SUM(Y183:Y183),"0")</f>
        <v>0</v>
      </c>
      <c r="Z184" s="292">
        <f>IFERROR(IF(Z183="",0,Z183),"0")</f>
        <v>0</v>
      </c>
      <c r="AA184" s="293"/>
      <c r="AB184" s="293"/>
      <c r="AC184" s="293"/>
    </row>
    <row r="185" spans="1:68" x14ac:dyDescent="0.2">
      <c r="A185" s="304"/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9"/>
      <c r="P185" s="300" t="s">
        <v>72</v>
      </c>
      <c r="Q185" s="301"/>
      <c r="R185" s="301"/>
      <c r="S185" s="301"/>
      <c r="T185" s="301"/>
      <c r="U185" s="301"/>
      <c r="V185" s="302"/>
      <c r="W185" s="37" t="s">
        <v>73</v>
      </c>
      <c r="X185" s="292">
        <f>IFERROR(SUMPRODUCT(X183:X183*H183:H183),"0")</f>
        <v>0</v>
      </c>
      <c r="Y185" s="292">
        <f>IFERROR(SUMPRODUCT(Y183:Y183*H183:H183),"0")</f>
        <v>0</v>
      </c>
      <c r="Z185" s="37"/>
      <c r="AA185" s="293"/>
      <c r="AB185" s="293"/>
      <c r="AC185" s="293"/>
    </row>
    <row r="186" spans="1:68" ht="14.25" customHeight="1" x14ac:dyDescent="0.25">
      <c r="A186" s="307" t="s">
        <v>126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4"/>
      <c r="AB186" s="284"/>
      <c r="AC186" s="284"/>
    </row>
    <row r="187" spans="1:68" ht="27" customHeight="1" x14ac:dyDescent="0.25">
      <c r="A187" s="54" t="s">
        <v>275</v>
      </c>
      <c r="B187" s="54" t="s">
        <v>276</v>
      </c>
      <c r="C187" s="31">
        <v>4301135707</v>
      </c>
      <c r="D187" s="298">
        <v>4620207490198</v>
      </c>
      <c r="E187" s="299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36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4"/>
      <c r="V187" s="34"/>
      <c r="W187" s="35" t="s">
        <v>69</v>
      </c>
      <c r="X187" s="290">
        <v>0</v>
      </c>
      <c r="Y187" s="29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277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278</v>
      </c>
      <c r="B188" s="54" t="s">
        <v>279</v>
      </c>
      <c r="C188" s="31">
        <v>4301135696</v>
      </c>
      <c r="D188" s="298">
        <v>4620207490235</v>
      </c>
      <c r="E188" s="299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4"/>
      <c r="V188" s="34"/>
      <c r="W188" s="35" t="s">
        <v>69</v>
      </c>
      <c r="X188" s="290">
        <v>0</v>
      </c>
      <c r="Y188" s="29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280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281</v>
      </c>
      <c r="B189" s="54" t="s">
        <v>282</v>
      </c>
      <c r="C189" s="31">
        <v>4301135697</v>
      </c>
      <c r="D189" s="298">
        <v>4620207490259</v>
      </c>
      <c r="E189" s="299"/>
      <c r="F189" s="289">
        <v>0.2</v>
      </c>
      <c r="G189" s="32">
        <v>12</v>
      </c>
      <c r="H189" s="289">
        <v>2.4</v>
      </c>
      <c r="I189" s="289">
        <v>3.1036000000000001</v>
      </c>
      <c r="J189" s="32">
        <v>70</v>
      </c>
      <c r="K189" s="32" t="s">
        <v>79</v>
      </c>
      <c r="L189" s="32" t="s">
        <v>102</v>
      </c>
      <c r="M189" s="33" t="s">
        <v>68</v>
      </c>
      <c r="N189" s="33"/>
      <c r="O189" s="32">
        <v>180</v>
      </c>
      <c r="P189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4"/>
      <c r="V189" s="34"/>
      <c r="W189" s="35" t="s">
        <v>69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104</v>
      </c>
      <c r="AK189" s="71">
        <v>14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283</v>
      </c>
      <c r="B190" s="54" t="s">
        <v>284</v>
      </c>
      <c r="C190" s="31">
        <v>4301135681</v>
      </c>
      <c r="D190" s="298">
        <v>4620207490143</v>
      </c>
      <c r="E190" s="299"/>
      <c r="F190" s="289">
        <v>0.22</v>
      </c>
      <c r="G190" s="32">
        <v>12</v>
      </c>
      <c r="H190" s="289">
        <v>2.64</v>
      </c>
      <c r="I190" s="289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08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9"/>
      <c r="P191" s="300" t="s">
        <v>72</v>
      </c>
      <c r="Q191" s="301"/>
      <c r="R191" s="301"/>
      <c r="S191" s="301"/>
      <c r="T191" s="301"/>
      <c r="U191" s="301"/>
      <c r="V191" s="302"/>
      <c r="W191" s="37" t="s">
        <v>69</v>
      </c>
      <c r="X191" s="292">
        <f>IFERROR(SUM(X187:X190),"0")</f>
        <v>0</v>
      </c>
      <c r="Y191" s="292">
        <f>IFERROR(SUM(Y187:Y190),"0")</f>
        <v>0</v>
      </c>
      <c r="Z191" s="292">
        <f>IFERROR(IF(Z187="",0,Z187),"0")+IFERROR(IF(Z188="",0,Z188),"0")+IFERROR(IF(Z189="",0,Z189),"0")+IFERROR(IF(Z190="",0,Z190),"0")</f>
        <v>0</v>
      </c>
      <c r="AA191" s="293"/>
      <c r="AB191" s="293"/>
      <c r="AC191" s="293"/>
    </row>
    <row r="192" spans="1:68" x14ac:dyDescent="0.2">
      <c r="A192" s="304"/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9"/>
      <c r="P192" s="300" t="s">
        <v>72</v>
      </c>
      <c r="Q192" s="301"/>
      <c r="R192" s="301"/>
      <c r="S192" s="301"/>
      <c r="T192" s="301"/>
      <c r="U192" s="301"/>
      <c r="V192" s="302"/>
      <c r="W192" s="37" t="s">
        <v>73</v>
      </c>
      <c r="X192" s="292">
        <f>IFERROR(SUMPRODUCT(X187:X190*H187:H190),"0")</f>
        <v>0</v>
      </c>
      <c r="Y192" s="292">
        <f>IFERROR(SUMPRODUCT(Y187:Y190*H187:H190),"0")</f>
        <v>0</v>
      </c>
      <c r="Z192" s="37"/>
      <c r="AA192" s="293"/>
      <c r="AB192" s="293"/>
      <c r="AC192" s="293"/>
    </row>
    <row r="193" spans="1:68" ht="16.5" customHeight="1" x14ac:dyDescent="0.25">
      <c r="A193" s="303" t="s">
        <v>286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285"/>
      <c r="AB193" s="285"/>
      <c r="AC193" s="285"/>
    </row>
    <row r="194" spans="1:68" ht="14.25" customHeight="1" x14ac:dyDescent="0.25">
      <c r="A194" s="307" t="s">
        <v>63</v>
      </c>
      <c r="B194" s="304"/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284"/>
      <c r="AB194" s="284"/>
      <c r="AC194" s="284"/>
    </row>
    <row r="195" spans="1:68" ht="27" customHeight="1" x14ac:dyDescent="0.25">
      <c r="A195" s="54" t="s">
        <v>287</v>
      </c>
      <c r="B195" s="54" t="s">
        <v>288</v>
      </c>
      <c r="C195" s="31">
        <v>4301070996</v>
      </c>
      <c r="D195" s="298">
        <v>4607111038654</v>
      </c>
      <c r="E195" s="299"/>
      <c r="F195" s="289">
        <v>0.4</v>
      </c>
      <c r="G195" s="32">
        <v>16</v>
      </c>
      <c r="H195" s="289">
        <v>6.4</v>
      </c>
      <c r="I195" s="289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4"/>
      <c r="V195" s="34"/>
      <c r="W195" s="35" t="s">
        <v>69</v>
      </c>
      <c r="X195" s="290">
        <v>0</v>
      </c>
      <c r="Y195" s="291">
        <f t="shared" ref="Y195:Y200" si="12">IFERROR(IF(X195="","",X195),"")</f>
        <v>0</v>
      </c>
      <c r="Z195" s="36">
        <f t="shared" ref="Z195:Z200" si="13">IFERROR(IF(X195="","",X195*0.0155),"")</f>
        <v>0</v>
      </c>
      <c r="AA195" s="56"/>
      <c r="AB195" s="57"/>
      <c r="AC195" s="194" t="s">
        <v>289</v>
      </c>
      <c r="AG195" s="67"/>
      <c r="AJ195" s="71" t="s">
        <v>71</v>
      </c>
      <c r="AK195" s="71">
        <v>1</v>
      </c>
      <c r="BB195" s="195" t="s">
        <v>1</v>
      </c>
      <c r="BM195" s="67">
        <f t="shared" ref="BM195:BM200" si="14">IFERROR(X195*I195,"0")</f>
        <v>0</v>
      </c>
      <c r="BN195" s="67">
        <f t="shared" ref="BN195:BN200" si="15">IFERROR(Y195*I195,"0")</f>
        <v>0</v>
      </c>
      <c r="BO195" s="67">
        <f t="shared" ref="BO195:BO200" si="16">IFERROR(X195/J195,"0")</f>
        <v>0</v>
      </c>
      <c r="BP195" s="67">
        <f t="shared" ref="BP195:BP200" si="17">IFERROR(Y195/J195,"0")</f>
        <v>0</v>
      </c>
    </row>
    <row r="196" spans="1:68" ht="27" customHeight="1" x14ac:dyDescent="0.25">
      <c r="A196" s="54" t="s">
        <v>290</v>
      </c>
      <c r="B196" s="54" t="s">
        <v>291</v>
      </c>
      <c r="C196" s="31">
        <v>4301070997</v>
      </c>
      <c r="D196" s="298">
        <v>4607111038586</v>
      </c>
      <c r="E196" s="299"/>
      <c r="F196" s="289">
        <v>0.7</v>
      </c>
      <c r="G196" s="32">
        <v>8</v>
      </c>
      <c r="H196" s="289">
        <v>5.6</v>
      </c>
      <c r="I196" s="289">
        <v>5.83</v>
      </c>
      <c r="J196" s="32">
        <v>84</v>
      </c>
      <c r="K196" s="32" t="s">
        <v>66</v>
      </c>
      <c r="L196" s="32" t="s">
        <v>102</v>
      </c>
      <c r="M196" s="33" t="s">
        <v>68</v>
      </c>
      <c r="N196" s="33"/>
      <c r="O196" s="32">
        <v>180</v>
      </c>
      <c r="P196" s="4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4"/>
      <c r="V196" s="34"/>
      <c r="W196" s="35" t="s">
        <v>69</v>
      </c>
      <c r="X196" s="290">
        <v>12</v>
      </c>
      <c r="Y196" s="291">
        <f t="shared" si="12"/>
        <v>12</v>
      </c>
      <c r="Z196" s="36">
        <f t="shared" si="13"/>
        <v>0.186</v>
      </c>
      <c r="AA196" s="56"/>
      <c r="AB196" s="57"/>
      <c r="AC196" s="196" t="s">
        <v>289</v>
      </c>
      <c r="AG196" s="67"/>
      <c r="AJ196" s="71" t="s">
        <v>104</v>
      </c>
      <c r="AK196" s="71">
        <v>12</v>
      </c>
      <c r="BB196" s="197" t="s">
        <v>1</v>
      </c>
      <c r="BM196" s="67">
        <f t="shared" si="14"/>
        <v>69.960000000000008</v>
      </c>
      <c r="BN196" s="67">
        <f t="shared" si="15"/>
        <v>69.960000000000008</v>
      </c>
      <c r="BO196" s="67">
        <f t="shared" si="16"/>
        <v>0.14285714285714285</v>
      </c>
      <c r="BP196" s="67">
        <f t="shared" si="17"/>
        <v>0.14285714285714285</v>
      </c>
    </row>
    <row r="197" spans="1:68" ht="27" customHeight="1" x14ac:dyDescent="0.25">
      <c r="A197" s="54" t="s">
        <v>292</v>
      </c>
      <c r="B197" s="54" t="s">
        <v>293</v>
      </c>
      <c r="C197" s="31">
        <v>4301070962</v>
      </c>
      <c r="D197" s="298">
        <v>4607111038609</v>
      </c>
      <c r="E197" s="299"/>
      <c r="F197" s="289">
        <v>0.4</v>
      </c>
      <c r="G197" s="32">
        <v>16</v>
      </c>
      <c r="H197" s="289">
        <v>6.4</v>
      </c>
      <c r="I197" s="28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4"/>
      <c r="V197" s="34"/>
      <c r="W197" s="35" t="s">
        <v>69</v>
      </c>
      <c r="X197" s="290">
        <v>0</v>
      </c>
      <c r="Y197" s="291">
        <f t="shared" si="12"/>
        <v>0</v>
      </c>
      <c r="Z197" s="36">
        <f t="shared" si="13"/>
        <v>0</v>
      </c>
      <c r="AA197" s="56"/>
      <c r="AB197" s="57"/>
      <c r="AC197" s="198" t="s">
        <v>294</v>
      </c>
      <c r="AG197" s="67"/>
      <c r="AJ197" s="71" t="s">
        <v>71</v>
      </c>
      <c r="AK197" s="71">
        <v>1</v>
      </c>
      <c r="BB197" s="199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295</v>
      </c>
      <c r="B198" s="54" t="s">
        <v>296</v>
      </c>
      <c r="C198" s="31">
        <v>4301070963</v>
      </c>
      <c r="D198" s="298">
        <v>4607111038630</v>
      </c>
      <c r="E198" s="299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 t="shared" si="12"/>
        <v>0</v>
      </c>
      <c r="Z198" s="36">
        <f t="shared" si="13"/>
        <v>0</v>
      </c>
      <c r="AA198" s="56"/>
      <c r="AB198" s="57"/>
      <c r="AC198" s="200" t="s">
        <v>294</v>
      </c>
      <c r="AG198" s="67"/>
      <c r="AJ198" s="71" t="s">
        <v>71</v>
      </c>
      <c r="AK198" s="71">
        <v>1</v>
      </c>
      <c r="BB198" s="20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297</v>
      </c>
      <c r="B199" s="54" t="s">
        <v>298</v>
      </c>
      <c r="C199" s="31">
        <v>4301070959</v>
      </c>
      <c r="D199" s="298">
        <v>4607111038616</v>
      </c>
      <c r="E199" s="299"/>
      <c r="F199" s="289">
        <v>0.4</v>
      </c>
      <c r="G199" s="32">
        <v>16</v>
      </c>
      <c r="H199" s="289">
        <v>6.4</v>
      </c>
      <c r="I199" s="289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69</v>
      </c>
      <c r="X199" s="290">
        <v>0</v>
      </c>
      <c r="Y199" s="291">
        <f t="shared" si="12"/>
        <v>0</v>
      </c>
      <c r="Z199" s="36">
        <f t="shared" si="13"/>
        <v>0</v>
      </c>
      <c r="AA199" s="56"/>
      <c r="AB199" s="57"/>
      <c r="AC199" s="202" t="s">
        <v>289</v>
      </c>
      <c r="AG199" s="67"/>
      <c r="AJ199" s="71" t="s">
        <v>71</v>
      </c>
      <c r="AK199" s="71">
        <v>1</v>
      </c>
      <c r="BB199" s="203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299</v>
      </c>
      <c r="B200" s="54" t="s">
        <v>300</v>
      </c>
      <c r="C200" s="31">
        <v>4301070960</v>
      </c>
      <c r="D200" s="298">
        <v>4607111038623</v>
      </c>
      <c r="E200" s="299"/>
      <c r="F200" s="289">
        <v>0.7</v>
      </c>
      <c r="G200" s="32">
        <v>8</v>
      </c>
      <c r="H200" s="289">
        <v>5.6</v>
      </c>
      <c r="I200" s="289">
        <v>5.87</v>
      </c>
      <c r="J200" s="32">
        <v>84</v>
      </c>
      <c r="K200" s="32" t="s">
        <v>66</v>
      </c>
      <c r="L200" s="32" t="s">
        <v>102</v>
      </c>
      <c r="M200" s="33" t="s">
        <v>68</v>
      </c>
      <c r="N200" s="33"/>
      <c r="O200" s="32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69</v>
      </c>
      <c r="X200" s="290">
        <v>36</v>
      </c>
      <c r="Y200" s="291">
        <f t="shared" si="12"/>
        <v>36</v>
      </c>
      <c r="Z200" s="36">
        <f t="shared" si="13"/>
        <v>0.55800000000000005</v>
      </c>
      <c r="AA200" s="56"/>
      <c r="AB200" s="57"/>
      <c r="AC200" s="204" t="s">
        <v>289</v>
      </c>
      <c r="AG200" s="67"/>
      <c r="AJ200" s="71" t="s">
        <v>104</v>
      </c>
      <c r="AK200" s="71">
        <v>12</v>
      </c>
      <c r="BB200" s="205" t="s">
        <v>1</v>
      </c>
      <c r="BM200" s="67">
        <f t="shared" si="14"/>
        <v>211.32</v>
      </c>
      <c r="BN200" s="67">
        <f t="shared" si="15"/>
        <v>211.32</v>
      </c>
      <c r="BO200" s="67">
        <f t="shared" si="16"/>
        <v>0.42857142857142855</v>
      </c>
      <c r="BP200" s="67">
        <f t="shared" si="17"/>
        <v>0.42857142857142855</v>
      </c>
    </row>
    <row r="201" spans="1:68" x14ac:dyDescent="0.2">
      <c r="A201" s="308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9"/>
      <c r="P201" s="300" t="s">
        <v>72</v>
      </c>
      <c r="Q201" s="301"/>
      <c r="R201" s="301"/>
      <c r="S201" s="301"/>
      <c r="T201" s="301"/>
      <c r="U201" s="301"/>
      <c r="V201" s="302"/>
      <c r="W201" s="37" t="s">
        <v>69</v>
      </c>
      <c r="X201" s="292">
        <f>IFERROR(SUM(X195:X200),"0")</f>
        <v>48</v>
      </c>
      <c r="Y201" s="292">
        <f>IFERROR(SUM(Y195:Y200),"0")</f>
        <v>48</v>
      </c>
      <c r="Z201" s="292">
        <f>IFERROR(IF(Z195="",0,Z195),"0")+IFERROR(IF(Z196="",0,Z196),"0")+IFERROR(IF(Z197="",0,Z197),"0")+IFERROR(IF(Z198="",0,Z198),"0")+IFERROR(IF(Z199="",0,Z199),"0")+IFERROR(IF(Z200="",0,Z200),"0")</f>
        <v>0.74399999999999999</v>
      </c>
      <c r="AA201" s="293"/>
      <c r="AB201" s="293"/>
      <c r="AC201" s="293"/>
    </row>
    <row r="202" spans="1:68" x14ac:dyDescent="0.2">
      <c r="A202" s="304"/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9"/>
      <c r="P202" s="300" t="s">
        <v>72</v>
      </c>
      <c r="Q202" s="301"/>
      <c r="R202" s="301"/>
      <c r="S202" s="301"/>
      <c r="T202" s="301"/>
      <c r="U202" s="301"/>
      <c r="V202" s="302"/>
      <c r="W202" s="37" t="s">
        <v>73</v>
      </c>
      <c r="X202" s="292">
        <f>IFERROR(SUMPRODUCT(X195:X200*H195:H200),"0")</f>
        <v>268.79999999999995</v>
      </c>
      <c r="Y202" s="292">
        <f>IFERROR(SUMPRODUCT(Y195:Y200*H195:H200),"0")</f>
        <v>268.79999999999995</v>
      </c>
      <c r="Z202" s="37"/>
      <c r="AA202" s="293"/>
      <c r="AB202" s="293"/>
      <c r="AC202" s="293"/>
    </row>
    <row r="203" spans="1:68" ht="16.5" customHeight="1" x14ac:dyDescent="0.25">
      <c r="A203" s="303" t="s">
        <v>301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285"/>
      <c r="AB203" s="285"/>
      <c r="AC203" s="285"/>
    </row>
    <row r="204" spans="1:68" ht="14.25" customHeight="1" x14ac:dyDescent="0.25">
      <c r="A204" s="307" t="s">
        <v>63</v>
      </c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284"/>
      <c r="AB204" s="284"/>
      <c r="AC204" s="284"/>
    </row>
    <row r="205" spans="1:68" ht="27" customHeight="1" x14ac:dyDescent="0.25">
      <c r="A205" s="54" t="s">
        <v>302</v>
      </c>
      <c r="B205" s="54" t="s">
        <v>303</v>
      </c>
      <c r="C205" s="31">
        <v>4301070917</v>
      </c>
      <c r="D205" s="298">
        <v>4607111035912</v>
      </c>
      <c r="E205" s="299"/>
      <c r="F205" s="289">
        <v>0.43</v>
      </c>
      <c r="G205" s="32">
        <v>16</v>
      </c>
      <c r="H205" s="289">
        <v>6.88</v>
      </c>
      <c r="I205" s="28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304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4301070920</v>
      </c>
      <c r="D206" s="298">
        <v>4607111035929</v>
      </c>
      <c r="E206" s="299"/>
      <c r="F206" s="289">
        <v>0.9</v>
      </c>
      <c r="G206" s="32">
        <v>8</v>
      </c>
      <c r="H206" s="289">
        <v>7.2</v>
      </c>
      <c r="I206" s="289">
        <v>7.47</v>
      </c>
      <c r="J206" s="32">
        <v>84</v>
      </c>
      <c r="K206" s="32" t="s">
        <v>66</v>
      </c>
      <c r="L206" s="32" t="s">
        <v>102</v>
      </c>
      <c r="M206" s="33" t="s">
        <v>68</v>
      </c>
      <c r="N206" s="33"/>
      <c r="O206" s="32">
        <v>180</v>
      </c>
      <c r="P206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304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307</v>
      </c>
      <c r="B207" s="54" t="s">
        <v>308</v>
      </c>
      <c r="C207" s="31">
        <v>4301070915</v>
      </c>
      <c r="D207" s="298">
        <v>4607111035882</v>
      </c>
      <c r="E207" s="299"/>
      <c r="F207" s="289">
        <v>0.43</v>
      </c>
      <c r="G207" s="32">
        <v>16</v>
      </c>
      <c r="H207" s="289">
        <v>6.88</v>
      </c>
      <c r="I207" s="289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310</v>
      </c>
      <c r="B208" s="54" t="s">
        <v>311</v>
      </c>
      <c r="C208" s="31">
        <v>4301070921</v>
      </c>
      <c r="D208" s="298">
        <v>4607111035905</v>
      </c>
      <c r="E208" s="299"/>
      <c r="F208" s="289">
        <v>0.9</v>
      </c>
      <c r="G208" s="32">
        <v>8</v>
      </c>
      <c r="H208" s="289">
        <v>7.2</v>
      </c>
      <c r="I208" s="289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309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08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9"/>
      <c r="P209" s="300" t="s">
        <v>72</v>
      </c>
      <c r="Q209" s="301"/>
      <c r="R209" s="301"/>
      <c r="S209" s="301"/>
      <c r="T209" s="301"/>
      <c r="U209" s="301"/>
      <c r="V209" s="302"/>
      <c r="W209" s="37" t="s">
        <v>69</v>
      </c>
      <c r="X209" s="292">
        <f>IFERROR(SUM(X205:X208),"0")</f>
        <v>0</v>
      </c>
      <c r="Y209" s="292">
        <f>IFERROR(SUM(Y205:Y208),"0")</f>
        <v>0</v>
      </c>
      <c r="Z209" s="292">
        <f>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x14ac:dyDescent="0.2">
      <c r="A210" s="304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9"/>
      <c r="P210" s="300" t="s">
        <v>72</v>
      </c>
      <c r="Q210" s="301"/>
      <c r="R210" s="301"/>
      <c r="S210" s="301"/>
      <c r="T210" s="301"/>
      <c r="U210" s="301"/>
      <c r="V210" s="302"/>
      <c r="W210" s="37" t="s">
        <v>73</v>
      </c>
      <c r="X210" s="292">
        <f>IFERROR(SUMPRODUCT(X205:X208*H205:H208),"0")</f>
        <v>0</v>
      </c>
      <c r="Y210" s="292">
        <f>IFERROR(SUMPRODUCT(Y205:Y208*H205:H208),"0")</f>
        <v>0</v>
      </c>
      <c r="Z210" s="37"/>
      <c r="AA210" s="293"/>
      <c r="AB210" s="293"/>
      <c r="AC210" s="293"/>
    </row>
    <row r="211" spans="1:68" ht="16.5" customHeight="1" x14ac:dyDescent="0.25">
      <c r="A211" s="303" t="s">
        <v>312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285"/>
      <c r="AB211" s="285"/>
      <c r="AC211" s="285"/>
    </row>
    <row r="212" spans="1:68" ht="14.25" customHeight="1" x14ac:dyDescent="0.25">
      <c r="A212" s="307" t="s">
        <v>63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84"/>
      <c r="AB212" s="284"/>
      <c r="AC212" s="284"/>
    </row>
    <row r="213" spans="1:68" ht="27" customHeight="1" x14ac:dyDescent="0.25">
      <c r="A213" s="54" t="s">
        <v>313</v>
      </c>
      <c r="B213" s="54" t="s">
        <v>314</v>
      </c>
      <c r="C213" s="31">
        <v>4301071097</v>
      </c>
      <c r="D213" s="298">
        <v>4620207491096</v>
      </c>
      <c r="E213" s="299"/>
      <c r="F213" s="289">
        <v>1</v>
      </c>
      <c r="G213" s="32">
        <v>5</v>
      </c>
      <c r="H213" s="289">
        <v>5</v>
      </c>
      <c r="I213" s="289">
        <v>5.23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1" t="s">
        <v>315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316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08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9"/>
      <c r="P214" s="300" t="s">
        <v>72</v>
      </c>
      <c r="Q214" s="301"/>
      <c r="R214" s="301"/>
      <c r="S214" s="301"/>
      <c r="T214" s="301"/>
      <c r="U214" s="301"/>
      <c r="V214" s="302"/>
      <c r="W214" s="37" t="s">
        <v>69</v>
      </c>
      <c r="X214" s="292">
        <f>IFERROR(SUM(X213:X213),"0")</f>
        <v>0</v>
      </c>
      <c r="Y214" s="292">
        <f>IFERROR(SUM(Y213:Y213),"0")</f>
        <v>0</v>
      </c>
      <c r="Z214" s="292">
        <f>IFERROR(IF(Z213="",0,Z213),"0")</f>
        <v>0</v>
      </c>
      <c r="AA214" s="293"/>
      <c r="AB214" s="293"/>
      <c r="AC214" s="293"/>
    </row>
    <row r="215" spans="1:68" x14ac:dyDescent="0.2">
      <c r="A215" s="304"/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9"/>
      <c r="P215" s="300" t="s">
        <v>72</v>
      </c>
      <c r="Q215" s="301"/>
      <c r="R215" s="301"/>
      <c r="S215" s="301"/>
      <c r="T215" s="301"/>
      <c r="U215" s="301"/>
      <c r="V215" s="302"/>
      <c r="W215" s="37" t="s">
        <v>73</v>
      </c>
      <c r="X215" s="292">
        <f>IFERROR(SUMPRODUCT(X213:X213*H213:H213),"0")</f>
        <v>0</v>
      </c>
      <c r="Y215" s="292">
        <f>IFERROR(SUMPRODUCT(Y213:Y213*H213:H213),"0")</f>
        <v>0</v>
      </c>
      <c r="Z215" s="37"/>
      <c r="AA215" s="293"/>
      <c r="AB215" s="293"/>
      <c r="AC215" s="293"/>
    </row>
    <row r="216" spans="1:68" ht="16.5" customHeight="1" x14ac:dyDescent="0.25">
      <c r="A216" s="303" t="s">
        <v>317</v>
      </c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285"/>
      <c r="AB216" s="285"/>
      <c r="AC216" s="285"/>
    </row>
    <row r="217" spans="1:68" ht="14.25" customHeight="1" x14ac:dyDescent="0.25">
      <c r="A217" s="307" t="s">
        <v>63</v>
      </c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284"/>
      <c r="AB217" s="284"/>
      <c r="AC217" s="284"/>
    </row>
    <row r="218" spans="1:68" ht="27" customHeight="1" x14ac:dyDescent="0.25">
      <c r="A218" s="54" t="s">
        <v>318</v>
      </c>
      <c r="B218" s="54" t="s">
        <v>319</v>
      </c>
      <c r="C218" s="31">
        <v>4301071093</v>
      </c>
      <c r="D218" s="298">
        <v>4620207490709</v>
      </c>
      <c r="E218" s="299"/>
      <c r="F218" s="289">
        <v>0.65</v>
      </c>
      <c r="G218" s="32">
        <v>8</v>
      </c>
      <c r="H218" s="289">
        <v>5.2</v>
      </c>
      <c r="I218" s="289">
        <v>5.47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4"/>
      <c r="V218" s="34"/>
      <c r="W218" s="35" t="s">
        <v>69</v>
      </c>
      <c r="X218" s="290">
        <v>0</v>
      </c>
      <c r="Y218" s="29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320</v>
      </c>
      <c r="AG218" s="67"/>
      <c r="AJ218" s="71" t="s">
        <v>71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08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9"/>
      <c r="P219" s="300" t="s">
        <v>72</v>
      </c>
      <c r="Q219" s="301"/>
      <c r="R219" s="301"/>
      <c r="S219" s="301"/>
      <c r="T219" s="301"/>
      <c r="U219" s="301"/>
      <c r="V219" s="302"/>
      <c r="W219" s="37" t="s">
        <v>69</v>
      </c>
      <c r="X219" s="292">
        <f>IFERROR(SUM(X218:X218),"0")</f>
        <v>0</v>
      </c>
      <c r="Y219" s="292">
        <f>IFERROR(SUM(Y218:Y218),"0")</f>
        <v>0</v>
      </c>
      <c r="Z219" s="292">
        <f>IFERROR(IF(Z218="",0,Z218),"0")</f>
        <v>0</v>
      </c>
      <c r="AA219" s="293"/>
      <c r="AB219" s="293"/>
      <c r="AC219" s="293"/>
    </row>
    <row r="220" spans="1:68" x14ac:dyDescent="0.2">
      <c r="A220" s="304"/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9"/>
      <c r="P220" s="300" t="s">
        <v>72</v>
      </c>
      <c r="Q220" s="301"/>
      <c r="R220" s="301"/>
      <c r="S220" s="301"/>
      <c r="T220" s="301"/>
      <c r="U220" s="301"/>
      <c r="V220" s="302"/>
      <c r="W220" s="37" t="s">
        <v>73</v>
      </c>
      <c r="X220" s="292">
        <f>IFERROR(SUMPRODUCT(X218:X218*H218:H218),"0")</f>
        <v>0</v>
      </c>
      <c r="Y220" s="292">
        <f>IFERROR(SUMPRODUCT(Y218:Y218*H218:H218),"0")</f>
        <v>0</v>
      </c>
      <c r="Z220" s="37"/>
      <c r="AA220" s="293"/>
      <c r="AB220" s="293"/>
      <c r="AC220" s="293"/>
    </row>
    <row r="221" spans="1:68" ht="14.25" customHeight="1" x14ac:dyDescent="0.25">
      <c r="A221" s="307" t="s">
        <v>126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4"/>
      <c r="AB221" s="284"/>
      <c r="AC221" s="284"/>
    </row>
    <row r="222" spans="1:68" ht="27" customHeight="1" x14ac:dyDescent="0.25">
      <c r="A222" s="54" t="s">
        <v>321</v>
      </c>
      <c r="B222" s="54" t="s">
        <v>322</v>
      </c>
      <c r="C222" s="31">
        <v>4301135692</v>
      </c>
      <c r="D222" s="298">
        <v>4620207490570</v>
      </c>
      <c r="E222" s="299"/>
      <c r="F222" s="289">
        <v>0.2</v>
      </c>
      <c r="G222" s="32">
        <v>12</v>
      </c>
      <c r="H222" s="289">
        <v>2.4</v>
      </c>
      <c r="I222" s="289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4"/>
      <c r="V222" s="34"/>
      <c r="W222" s="35" t="s">
        <v>69</v>
      </c>
      <c r="X222" s="290">
        <v>0</v>
      </c>
      <c r="Y222" s="291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323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324</v>
      </c>
      <c r="B223" s="54" t="s">
        <v>325</v>
      </c>
      <c r="C223" s="31">
        <v>4301135691</v>
      </c>
      <c r="D223" s="298">
        <v>4620207490549</v>
      </c>
      <c r="E223" s="299"/>
      <c r="F223" s="289">
        <v>0.2</v>
      </c>
      <c r="G223" s="32">
        <v>12</v>
      </c>
      <c r="H223" s="289">
        <v>2.4</v>
      </c>
      <c r="I223" s="289">
        <v>3.1036000000000001</v>
      </c>
      <c r="J223" s="32">
        <v>70</v>
      </c>
      <c r="K223" s="32" t="s">
        <v>79</v>
      </c>
      <c r="L223" s="32" t="s">
        <v>67</v>
      </c>
      <c r="M223" s="33" t="s">
        <v>68</v>
      </c>
      <c r="N223" s="33"/>
      <c r="O223" s="32">
        <v>180</v>
      </c>
      <c r="P223" s="3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4"/>
      <c r="V223" s="34"/>
      <c r="W223" s="35" t="s">
        <v>69</v>
      </c>
      <c r="X223" s="290">
        <v>0</v>
      </c>
      <c r="Y223" s="291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323</v>
      </c>
      <c r="AG223" s="67"/>
      <c r="AJ223" s="71" t="s">
        <v>71</v>
      </c>
      <c r="AK223" s="71">
        <v>1</v>
      </c>
      <c r="BB223" s="221" t="s">
        <v>81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326</v>
      </c>
      <c r="B224" s="54" t="s">
        <v>327</v>
      </c>
      <c r="C224" s="31">
        <v>4301135694</v>
      </c>
      <c r="D224" s="298">
        <v>4620207490501</v>
      </c>
      <c r="E224" s="299"/>
      <c r="F224" s="289">
        <v>0.2</v>
      </c>
      <c r="G224" s="32">
        <v>12</v>
      </c>
      <c r="H224" s="289">
        <v>2.4</v>
      </c>
      <c r="I224" s="289">
        <v>3.1036000000000001</v>
      </c>
      <c r="J224" s="32">
        <v>70</v>
      </c>
      <c r="K224" s="32" t="s">
        <v>79</v>
      </c>
      <c r="L224" s="32" t="s">
        <v>67</v>
      </c>
      <c r="M224" s="33" t="s">
        <v>68</v>
      </c>
      <c r="N224" s="33"/>
      <c r="O224" s="32">
        <v>180</v>
      </c>
      <c r="P224" s="4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4"/>
      <c r="V224" s="34"/>
      <c r="W224" s="35" t="s">
        <v>69</v>
      </c>
      <c r="X224" s="290">
        <v>0</v>
      </c>
      <c r="Y224" s="291">
        <f>IFERROR(IF(X224="","",X224),"")</f>
        <v>0</v>
      </c>
      <c r="Z224" s="36">
        <f>IFERROR(IF(X224="","",X224*0.01788),"")</f>
        <v>0</v>
      </c>
      <c r="AA224" s="56"/>
      <c r="AB224" s="57"/>
      <c r="AC224" s="222" t="s">
        <v>323</v>
      </c>
      <c r="AG224" s="67"/>
      <c r="AJ224" s="71" t="s">
        <v>71</v>
      </c>
      <c r="AK224" s="71">
        <v>1</v>
      </c>
      <c r="BB224" s="223" t="s">
        <v>81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08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9"/>
      <c r="P225" s="300" t="s">
        <v>72</v>
      </c>
      <c r="Q225" s="301"/>
      <c r="R225" s="301"/>
      <c r="S225" s="301"/>
      <c r="T225" s="301"/>
      <c r="U225" s="301"/>
      <c r="V225" s="302"/>
      <c r="W225" s="37" t="s">
        <v>69</v>
      </c>
      <c r="X225" s="292">
        <f>IFERROR(SUM(X222:X224),"0")</f>
        <v>0</v>
      </c>
      <c r="Y225" s="292">
        <f>IFERROR(SUM(Y222:Y224),"0")</f>
        <v>0</v>
      </c>
      <c r="Z225" s="292">
        <f>IFERROR(IF(Z222="",0,Z222),"0")+IFERROR(IF(Z223="",0,Z223),"0")+IFERROR(IF(Z224="",0,Z224),"0")</f>
        <v>0</v>
      </c>
      <c r="AA225" s="293"/>
      <c r="AB225" s="293"/>
      <c r="AC225" s="293"/>
    </row>
    <row r="226" spans="1:68" x14ac:dyDescent="0.2">
      <c r="A226" s="304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9"/>
      <c r="P226" s="300" t="s">
        <v>72</v>
      </c>
      <c r="Q226" s="301"/>
      <c r="R226" s="301"/>
      <c r="S226" s="301"/>
      <c r="T226" s="301"/>
      <c r="U226" s="301"/>
      <c r="V226" s="302"/>
      <c r="W226" s="37" t="s">
        <v>73</v>
      </c>
      <c r="X226" s="292">
        <f>IFERROR(SUMPRODUCT(X222:X224*H222:H224),"0")</f>
        <v>0</v>
      </c>
      <c r="Y226" s="292">
        <f>IFERROR(SUMPRODUCT(Y222:Y224*H222:H224),"0")</f>
        <v>0</v>
      </c>
      <c r="Z226" s="37"/>
      <c r="AA226" s="293"/>
      <c r="AB226" s="293"/>
      <c r="AC226" s="293"/>
    </row>
    <row r="227" spans="1:68" ht="16.5" customHeight="1" x14ac:dyDescent="0.25">
      <c r="A227" s="303" t="s">
        <v>328</v>
      </c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285"/>
      <c r="AB227" s="285"/>
      <c r="AC227" s="285"/>
    </row>
    <row r="228" spans="1:68" ht="14.25" customHeight="1" x14ac:dyDescent="0.25">
      <c r="A228" s="307" t="s">
        <v>63</v>
      </c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284"/>
      <c r="AB228" s="284"/>
      <c r="AC228" s="284"/>
    </row>
    <row r="229" spans="1:68" ht="16.5" customHeight="1" x14ac:dyDescent="0.25">
      <c r="A229" s="54" t="s">
        <v>329</v>
      </c>
      <c r="B229" s="54" t="s">
        <v>330</v>
      </c>
      <c r="C229" s="31">
        <v>4301071063</v>
      </c>
      <c r="D229" s="298">
        <v>4607111039019</v>
      </c>
      <c r="E229" s="299"/>
      <c r="F229" s="289">
        <v>0.43</v>
      </c>
      <c r="G229" s="32">
        <v>16</v>
      </c>
      <c r="H229" s="289">
        <v>6.88</v>
      </c>
      <c r="I229" s="289">
        <v>7.2060000000000004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4"/>
      <c r="V229" s="34"/>
      <c r="W229" s="35" t="s">
        <v>69</v>
      </c>
      <c r="X229" s="290">
        <v>0</v>
      </c>
      <c r="Y229" s="291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331</v>
      </c>
      <c r="AG229" s="67"/>
      <c r="AJ229" s="71" t="s">
        <v>71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customHeight="1" x14ac:dyDescent="0.25">
      <c r="A230" s="54" t="s">
        <v>332</v>
      </c>
      <c r="B230" s="54" t="s">
        <v>333</v>
      </c>
      <c r="C230" s="31">
        <v>4301071000</v>
      </c>
      <c r="D230" s="298">
        <v>4607111038708</v>
      </c>
      <c r="E230" s="299"/>
      <c r="F230" s="289">
        <v>0.8</v>
      </c>
      <c r="G230" s="32">
        <v>8</v>
      </c>
      <c r="H230" s="289">
        <v>6.4</v>
      </c>
      <c r="I230" s="289">
        <v>6.67</v>
      </c>
      <c r="J230" s="32">
        <v>84</v>
      </c>
      <c r="K230" s="32" t="s">
        <v>66</v>
      </c>
      <c r="L230" s="32" t="s">
        <v>102</v>
      </c>
      <c r="M230" s="33" t="s">
        <v>68</v>
      </c>
      <c r="N230" s="33"/>
      <c r="O230" s="32">
        <v>180</v>
      </c>
      <c r="P230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12</v>
      </c>
      <c r="Y230" s="291">
        <f>IFERROR(IF(X230="","",X230),"")</f>
        <v>12</v>
      </c>
      <c r="Z230" s="36">
        <f>IFERROR(IF(X230="","",X230*0.0155),"")</f>
        <v>0.186</v>
      </c>
      <c r="AA230" s="56"/>
      <c r="AB230" s="57"/>
      <c r="AC230" s="226" t="s">
        <v>331</v>
      </c>
      <c r="AG230" s="67"/>
      <c r="AJ230" s="71" t="s">
        <v>104</v>
      </c>
      <c r="AK230" s="71">
        <v>12</v>
      </c>
      <c r="BB230" s="227" t="s">
        <v>1</v>
      </c>
      <c r="BM230" s="67">
        <f>IFERROR(X230*I230,"0")</f>
        <v>80.039999999999992</v>
      </c>
      <c r="BN230" s="67">
        <f>IFERROR(Y230*I230,"0")</f>
        <v>80.039999999999992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308"/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9"/>
      <c r="P231" s="300" t="s">
        <v>72</v>
      </c>
      <c r="Q231" s="301"/>
      <c r="R231" s="301"/>
      <c r="S231" s="301"/>
      <c r="T231" s="301"/>
      <c r="U231" s="301"/>
      <c r="V231" s="302"/>
      <c r="W231" s="37" t="s">
        <v>69</v>
      </c>
      <c r="X231" s="292">
        <f>IFERROR(SUM(X229:X230),"0")</f>
        <v>12</v>
      </c>
      <c r="Y231" s="292">
        <f>IFERROR(SUM(Y229:Y230),"0")</f>
        <v>12</v>
      </c>
      <c r="Z231" s="292">
        <f>IFERROR(IF(Z229="",0,Z229),"0")+IFERROR(IF(Z230="",0,Z230),"0")</f>
        <v>0.186</v>
      </c>
      <c r="AA231" s="293"/>
      <c r="AB231" s="293"/>
      <c r="AC231" s="293"/>
    </row>
    <row r="232" spans="1:68" x14ac:dyDescent="0.2">
      <c r="A232" s="304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9"/>
      <c r="P232" s="300" t="s">
        <v>72</v>
      </c>
      <c r="Q232" s="301"/>
      <c r="R232" s="301"/>
      <c r="S232" s="301"/>
      <c r="T232" s="301"/>
      <c r="U232" s="301"/>
      <c r="V232" s="302"/>
      <c r="W232" s="37" t="s">
        <v>73</v>
      </c>
      <c r="X232" s="292">
        <f>IFERROR(SUMPRODUCT(X229:X230*H229:H230),"0")</f>
        <v>76.800000000000011</v>
      </c>
      <c r="Y232" s="292">
        <f>IFERROR(SUMPRODUCT(Y229:Y230*H229:H230),"0")</f>
        <v>76.800000000000011</v>
      </c>
      <c r="Z232" s="37"/>
      <c r="AA232" s="293"/>
      <c r="AB232" s="293"/>
      <c r="AC232" s="293"/>
    </row>
    <row r="233" spans="1:68" ht="27.75" customHeight="1" x14ac:dyDescent="0.2">
      <c r="A233" s="369" t="s">
        <v>334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370"/>
      <c r="Y233" s="370"/>
      <c r="Z233" s="370"/>
      <c r="AA233" s="48"/>
      <c r="AB233" s="48"/>
      <c r="AC233" s="48"/>
    </row>
    <row r="234" spans="1:68" ht="16.5" customHeight="1" x14ac:dyDescent="0.25">
      <c r="A234" s="303" t="s">
        <v>335</v>
      </c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285"/>
      <c r="AB234" s="285"/>
      <c r="AC234" s="285"/>
    </row>
    <row r="235" spans="1:68" ht="14.25" customHeight="1" x14ac:dyDescent="0.25">
      <c r="A235" s="307" t="s">
        <v>63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284"/>
      <c r="AB235" s="284"/>
      <c r="AC235" s="284"/>
    </row>
    <row r="236" spans="1:68" ht="27" customHeight="1" x14ac:dyDescent="0.25">
      <c r="A236" s="54" t="s">
        <v>336</v>
      </c>
      <c r="B236" s="54" t="s">
        <v>337</v>
      </c>
      <c r="C236" s="31">
        <v>4301071036</v>
      </c>
      <c r="D236" s="298">
        <v>4607111036162</v>
      </c>
      <c r="E236" s="299"/>
      <c r="F236" s="289">
        <v>0.8</v>
      </c>
      <c r="G236" s="32">
        <v>8</v>
      </c>
      <c r="H236" s="289">
        <v>6.4</v>
      </c>
      <c r="I236" s="289">
        <v>6.6811999999999996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4"/>
      <c r="V236" s="34"/>
      <c r="W236" s="35" t="s">
        <v>69</v>
      </c>
      <c r="X236" s="290">
        <v>0</v>
      </c>
      <c r="Y236" s="291">
        <f>IFERROR(IF(X236="","",X236),"")</f>
        <v>0</v>
      </c>
      <c r="Z236" s="36">
        <f>IFERROR(IF(X236="","",X236*0.0155),"")</f>
        <v>0</v>
      </c>
      <c r="AA236" s="56"/>
      <c r="AB236" s="57"/>
      <c r="AC236" s="228" t="s">
        <v>338</v>
      </c>
      <c r="AG236" s="67"/>
      <c r="AJ236" s="71" t="s">
        <v>71</v>
      </c>
      <c r="AK236" s="71">
        <v>1</v>
      </c>
      <c r="BB236" s="22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08"/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9"/>
      <c r="P237" s="300" t="s">
        <v>72</v>
      </c>
      <c r="Q237" s="301"/>
      <c r="R237" s="301"/>
      <c r="S237" s="301"/>
      <c r="T237" s="301"/>
      <c r="U237" s="301"/>
      <c r="V237" s="302"/>
      <c r="W237" s="37" t="s">
        <v>69</v>
      </c>
      <c r="X237" s="292">
        <f>IFERROR(SUM(X236:X236),"0")</f>
        <v>0</v>
      </c>
      <c r="Y237" s="292">
        <f>IFERROR(SUM(Y236:Y236),"0")</f>
        <v>0</v>
      </c>
      <c r="Z237" s="292">
        <f>IFERROR(IF(Z236="",0,Z236),"0")</f>
        <v>0</v>
      </c>
      <c r="AA237" s="293"/>
      <c r="AB237" s="293"/>
      <c r="AC237" s="293"/>
    </row>
    <row r="238" spans="1:68" x14ac:dyDescent="0.2">
      <c r="A238" s="304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9"/>
      <c r="P238" s="300" t="s">
        <v>72</v>
      </c>
      <c r="Q238" s="301"/>
      <c r="R238" s="301"/>
      <c r="S238" s="301"/>
      <c r="T238" s="301"/>
      <c r="U238" s="301"/>
      <c r="V238" s="302"/>
      <c r="W238" s="37" t="s">
        <v>73</v>
      </c>
      <c r="X238" s="292">
        <f>IFERROR(SUMPRODUCT(X236:X236*H236:H236),"0")</f>
        <v>0</v>
      </c>
      <c r="Y238" s="292">
        <f>IFERROR(SUMPRODUCT(Y236:Y236*H236:H236),"0")</f>
        <v>0</v>
      </c>
      <c r="Z238" s="37"/>
      <c r="AA238" s="293"/>
      <c r="AB238" s="293"/>
      <c r="AC238" s="293"/>
    </row>
    <row r="239" spans="1:68" ht="27.75" customHeight="1" x14ac:dyDescent="0.2">
      <c r="A239" s="369" t="s">
        <v>339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370"/>
      <c r="Y239" s="370"/>
      <c r="Z239" s="370"/>
      <c r="AA239" s="48"/>
      <c r="AB239" s="48"/>
      <c r="AC239" s="48"/>
    </row>
    <row r="240" spans="1:68" ht="16.5" customHeight="1" x14ac:dyDescent="0.25">
      <c r="A240" s="303" t="s">
        <v>340</v>
      </c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285"/>
      <c r="AB240" s="285"/>
      <c r="AC240" s="285"/>
    </row>
    <row r="241" spans="1:68" ht="14.25" customHeight="1" x14ac:dyDescent="0.25">
      <c r="A241" s="307" t="s">
        <v>63</v>
      </c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284"/>
      <c r="AB241" s="284"/>
      <c r="AC241" s="284"/>
    </row>
    <row r="242" spans="1:68" ht="27" customHeight="1" x14ac:dyDescent="0.25">
      <c r="A242" s="54" t="s">
        <v>341</v>
      </c>
      <c r="B242" s="54" t="s">
        <v>342</v>
      </c>
      <c r="C242" s="31">
        <v>4301071029</v>
      </c>
      <c r="D242" s="298">
        <v>4607111035899</v>
      </c>
      <c r="E242" s="299"/>
      <c r="F242" s="289">
        <v>1</v>
      </c>
      <c r="G242" s="32">
        <v>5</v>
      </c>
      <c r="H242" s="289">
        <v>5</v>
      </c>
      <c r="I242" s="289">
        <v>5.2619999999999996</v>
      </c>
      <c r="J242" s="32">
        <v>84</v>
      </c>
      <c r="K242" s="32" t="s">
        <v>66</v>
      </c>
      <c r="L242" s="32" t="s">
        <v>97</v>
      </c>
      <c r="M242" s="33" t="s">
        <v>68</v>
      </c>
      <c r="N242" s="33"/>
      <c r="O242" s="32">
        <v>180</v>
      </c>
      <c r="P242" s="3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4"/>
      <c r="V242" s="34"/>
      <c r="W242" s="35" t="s">
        <v>69</v>
      </c>
      <c r="X242" s="290">
        <v>0</v>
      </c>
      <c r="Y242" s="291">
        <f>IFERROR(IF(X242="","",X242),"")</f>
        <v>0</v>
      </c>
      <c r="Z242" s="36">
        <f>IFERROR(IF(X242="","",X242*0.0155),"")</f>
        <v>0</v>
      </c>
      <c r="AA242" s="56"/>
      <c r="AB242" s="57"/>
      <c r="AC242" s="230" t="s">
        <v>249</v>
      </c>
      <c r="AG242" s="67"/>
      <c r="AJ242" s="71" t="s">
        <v>99</v>
      </c>
      <c r="AK242" s="71">
        <v>84</v>
      </c>
      <c r="BB242" s="231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08"/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9"/>
      <c r="P243" s="300" t="s">
        <v>72</v>
      </c>
      <c r="Q243" s="301"/>
      <c r="R243" s="301"/>
      <c r="S243" s="301"/>
      <c r="T243" s="301"/>
      <c r="U243" s="301"/>
      <c r="V243" s="302"/>
      <c r="W243" s="37" t="s">
        <v>69</v>
      </c>
      <c r="X243" s="292">
        <f>IFERROR(SUM(X242:X242),"0")</f>
        <v>0</v>
      </c>
      <c r="Y243" s="292">
        <f>IFERROR(SUM(Y242:Y242),"0")</f>
        <v>0</v>
      </c>
      <c r="Z243" s="292">
        <f>IFERROR(IF(Z242="",0,Z242),"0")</f>
        <v>0</v>
      </c>
      <c r="AA243" s="293"/>
      <c r="AB243" s="293"/>
      <c r="AC243" s="293"/>
    </row>
    <row r="244" spans="1:68" x14ac:dyDescent="0.2">
      <c r="A244" s="304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9"/>
      <c r="P244" s="300" t="s">
        <v>72</v>
      </c>
      <c r="Q244" s="301"/>
      <c r="R244" s="301"/>
      <c r="S244" s="301"/>
      <c r="T244" s="301"/>
      <c r="U244" s="301"/>
      <c r="V244" s="302"/>
      <c r="W244" s="37" t="s">
        <v>73</v>
      </c>
      <c r="X244" s="292">
        <f>IFERROR(SUMPRODUCT(X242:X242*H242:H242),"0")</f>
        <v>0</v>
      </c>
      <c r="Y244" s="292">
        <f>IFERROR(SUMPRODUCT(Y242:Y242*H242:H242),"0")</f>
        <v>0</v>
      </c>
      <c r="Z244" s="37"/>
      <c r="AA244" s="293"/>
      <c r="AB244" s="293"/>
      <c r="AC244" s="293"/>
    </row>
    <row r="245" spans="1:68" ht="27.75" customHeight="1" x14ac:dyDescent="0.2">
      <c r="A245" s="369" t="s">
        <v>343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370"/>
      <c r="Z245" s="370"/>
      <c r="AA245" s="48"/>
      <c r="AB245" s="48"/>
      <c r="AC245" s="48"/>
    </row>
    <row r="246" spans="1:68" ht="16.5" customHeight="1" x14ac:dyDescent="0.25">
      <c r="A246" s="303" t="s">
        <v>344</v>
      </c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285"/>
      <c r="AB246" s="285"/>
      <c r="AC246" s="285"/>
    </row>
    <row r="247" spans="1:68" ht="14.25" customHeight="1" x14ac:dyDescent="0.25">
      <c r="A247" s="307" t="s">
        <v>345</v>
      </c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284"/>
      <c r="AB247" s="284"/>
      <c r="AC247" s="284"/>
    </row>
    <row r="248" spans="1:68" ht="27" customHeight="1" x14ac:dyDescent="0.25">
      <c r="A248" s="54" t="s">
        <v>346</v>
      </c>
      <c r="B248" s="54" t="s">
        <v>347</v>
      </c>
      <c r="C248" s="31">
        <v>4301133004</v>
      </c>
      <c r="D248" s="298">
        <v>4607111039774</v>
      </c>
      <c r="E248" s="299"/>
      <c r="F248" s="289">
        <v>0.25</v>
      </c>
      <c r="G248" s="32">
        <v>12</v>
      </c>
      <c r="H248" s="289">
        <v>3</v>
      </c>
      <c r="I248" s="289">
        <v>3.22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4"/>
      <c r="V248" s="34"/>
      <c r="W248" s="35" t="s">
        <v>69</v>
      </c>
      <c r="X248" s="290">
        <v>0</v>
      </c>
      <c r="Y248" s="291">
        <f>IFERROR(IF(X248="","",X248),"")</f>
        <v>0</v>
      </c>
      <c r="Z248" s="36">
        <f>IFERROR(IF(X248="","",X248*0.01788),"")</f>
        <v>0</v>
      </c>
      <c r="AA248" s="56"/>
      <c r="AB248" s="57"/>
      <c r="AC248" s="232" t="s">
        <v>348</v>
      </c>
      <c r="AG248" s="67"/>
      <c r="AJ248" s="71" t="s">
        <v>71</v>
      </c>
      <c r="AK248" s="71">
        <v>1</v>
      </c>
      <c r="BB248" s="233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08"/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9"/>
      <c r="P249" s="300" t="s">
        <v>72</v>
      </c>
      <c r="Q249" s="301"/>
      <c r="R249" s="301"/>
      <c r="S249" s="301"/>
      <c r="T249" s="301"/>
      <c r="U249" s="301"/>
      <c r="V249" s="302"/>
      <c r="W249" s="37" t="s">
        <v>69</v>
      </c>
      <c r="X249" s="292">
        <f>IFERROR(SUM(X248:X248),"0")</f>
        <v>0</v>
      </c>
      <c r="Y249" s="292">
        <f>IFERROR(SUM(Y248:Y248),"0")</f>
        <v>0</v>
      </c>
      <c r="Z249" s="292">
        <f>IFERROR(IF(Z248="",0,Z248),"0")</f>
        <v>0</v>
      </c>
      <c r="AA249" s="293"/>
      <c r="AB249" s="293"/>
      <c r="AC249" s="293"/>
    </row>
    <row r="250" spans="1:68" x14ac:dyDescent="0.2">
      <c r="A250" s="304"/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9"/>
      <c r="P250" s="300" t="s">
        <v>72</v>
      </c>
      <c r="Q250" s="301"/>
      <c r="R250" s="301"/>
      <c r="S250" s="301"/>
      <c r="T250" s="301"/>
      <c r="U250" s="301"/>
      <c r="V250" s="302"/>
      <c r="W250" s="37" t="s">
        <v>73</v>
      </c>
      <c r="X250" s="292">
        <f>IFERROR(SUMPRODUCT(X248:X248*H248:H248),"0")</f>
        <v>0</v>
      </c>
      <c r="Y250" s="292">
        <f>IFERROR(SUMPRODUCT(Y248:Y248*H248:H248),"0")</f>
        <v>0</v>
      </c>
      <c r="Z250" s="37"/>
      <c r="AA250" s="293"/>
      <c r="AB250" s="293"/>
      <c r="AC250" s="293"/>
    </row>
    <row r="251" spans="1:68" ht="14.25" customHeight="1" x14ac:dyDescent="0.25">
      <c r="A251" s="307" t="s">
        <v>126</v>
      </c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284"/>
      <c r="AB251" s="284"/>
      <c r="AC251" s="284"/>
    </row>
    <row r="252" spans="1:68" ht="37.5" customHeight="1" x14ac:dyDescent="0.25">
      <c r="A252" s="54" t="s">
        <v>349</v>
      </c>
      <c r="B252" s="54" t="s">
        <v>350</v>
      </c>
      <c r="C252" s="31">
        <v>4301135400</v>
      </c>
      <c r="D252" s="298">
        <v>4607111039361</v>
      </c>
      <c r="E252" s="299"/>
      <c r="F252" s="289">
        <v>0.25</v>
      </c>
      <c r="G252" s="32">
        <v>12</v>
      </c>
      <c r="H252" s="289">
        <v>3</v>
      </c>
      <c r="I252" s="289">
        <v>3.7035999999999998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69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4" t="s">
        <v>348</v>
      </c>
      <c r="AG252" s="67"/>
      <c r="AJ252" s="71" t="s">
        <v>71</v>
      </c>
      <c r="AK252" s="71">
        <v>1</v>
      </c>
      <c r="BB252" s="235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08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9"/>
      <c r="P253" s="300" t="s">
        <v>72</v>
      </c>
      <c r="Q253" s="301"/>
      <c r="R253" s="301"/>
      <c r="S253" s="301"/>
      <c r="T253" s="301"/>
      <c r="U253" s="301"/>
      <c r="V253" s="302"/>
      <c r="W253" s="37" t="s">
        <v>69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x14ac:dyDescent="0.2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9"/>
      <c r="P254" s="300" t="s">
        <v>72</v>
      </c>
      <c r="Q254" s="301"/>
      <c r="R254" s="301"/>
      <c r="S254" s="301"/>
      <c r="T254" s="301"/>
      <c r="U254" s="301"/>
      <c r="V254" s="302"/>
      <c r="W254" s="37" t="s">
        <v>73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27.75" customHeight="1" x14ac:dyDescent="0.2">
      <c r="A255" s="369" t="s">
        <v>351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48"/>
      <c r="AB255" s="48"/>
      <c r="AC255" s="48"/>
    </row>
    <row r="256" spans="1:68" ht="16.5" customHeight="1" x14ac:dyDescent="0.25">
      <c r="A256" s="303" t="s">
        <v>351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85"/>
      <c r="AB256" s="285"/>
      <c r="AC256" s="285"/>
    </row>
    <row r="257" spans="1:68" ht="14.25" customHeight="1" x14ac:dyDescent="0.25">
      <c r="A257" s="307" t="s">
        <v>63</v>
      </c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  <c r="AA257" s="284"/>
      <c r="AB257" s="284"/>
      <c r="AC257" s="284"/>
    </row>
    <row r="258" spans="1:68" ht="27" customHeight="1" x14ac:dyDescent="0.25">
      <c r="A258" s="54" t="s">
        <v>352</v>
      </c>
      <c r="B258" s="54" t="s">
        <v>353</v>
      </c>
      <c r="C258" s="31">
        <v>4301071014</v>
      </c>
      <c r="D258" s="298">
        <v>4640242181264</v>
      </c>
      <c r="E258" s="299"/>
      <c r="F258" s="289">
        <v>0.7</v>
      </c>
      <c r="G258" s="32">
        <v>10</v>
      </c>
      <c r="H258" s="289">
        <v>7</v>
      </c>
      <c r="I258" s="289">
        <v>7.28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367" t="s">
        <v>354</v>
      </c>
      <c r="Q258" s="295"/>
      <c r="R258" s="295"/>
      <c r="S258" s="295"/>
      <c r="T258" s="296"/>
      <c r="U258" s="34"/>
      <c r="V258" s="34"/>
      <c r="W258" s="35" t="s">
        <v>69</v>
      </c>
      <c r="X258" s="290">
        <v>0</v>
      </c>
      <c r="Y258" s="291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355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356</v>
      </c>
      <c r="B259" s="54" t="s">
        <v>357</v>
      </c>
      <c r="C259" s="31">
        <v>4301071021</v>
      </c>
      <c r="D259" s="298">
        <v>4640242181325</v>
      </c>
      <c r="E259" s="299"/>
      <c r="F259" s="289">
        <v>0.7</v>
      </c>
      <c r="G259" s="32">
        <v>10</v>
      </c>
      <c r="H259" s="289">
        <v>7</v>
      </c>
      <c r="I259" s="289">
        <v>7.28</v>
      </c>
      <c r="J259" s="32">
        <v>84</v>
      </c>
      <c r="K259" s="32" t="s">
        <v>66</v>
      </c>
      <c r="L259" s="32" t="s">
        <v>102</v>
      </c>
      <c r="M259" s="33" t="s">
        <v>68</v>
      </c>
      <c r="N259" s="33"/>
      <c r="O259" s="32">
        <v>180</v>
      </c>
      <c r="P259" s="354" t="s">
        <v>358</v>
      </c>
      <c r="Q259" s="295"/>
      <c r="R259" s="295"/>
      <c r="S259" s="295"/>
      <c r="T259" s="296"/>
      <c r="U259" s="34"/>
      <c r="V259" s="34"/>
      <c r="W259" s="35" t="s">
        <v>69</v>
      </c>
      <c r="X259" s="290">
        <v>0</v>
      </c>
      <c r="Y259" s="291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355</v>
      </c>
      <c r="AG259" s="67"/>
      <c r="AJ259" s="71" t="s">
        <v>104</v>
      </c>
      <c r="AK259" s="71">
        <v>12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359</v>
      </c>
      <c r="B260" s="54" t="s">
        <v>360</v>
      </c>
      <c r="C260" s="31">
        <v>4301070993</v>
      </c>
      <c r="D260" s="298">
        <v>4640242180670</v>
      </c>
      <c r="E260" s="299"/>
      <c r="F260" s="289">
        <v>1</v>
      </c>
      <c r="G260" s="32">
        <v>6</v>
      </c>
      <c r="H260" s="289">
        <v>6</v>
      </c>
      <c r="I260" s="289">
        <v>6.23</v>
      </c>
      <c r="J260" s="32">
        <v>84</v>
      </c>
      <c r="K260" s="32" t="s">
        <v>66</v>
      </c>
      <c r="L260" s="32" t="s">
        <v>102</v>
      </c>
      <c r="M260" s="33" t="s">
        <v>68</v>
      </c>
      <c r="N260" s="33"/>
      <c r="O260" s="32">
        <v>180</v>
      </c>
      <c r="P260" s="413" t="s">
        <v>361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IFERROR(IF(X260="","",X260*0.0155),"")</f>
        <v>0</v>
      </c>
      <c r="AA260" s="56"/>
      <c r="AB260" s="57"/>
      <c r="AC260" s="240" t="s">
        <v>362</v>
      </c>
      <c r="AG260" s="67"/>
      <c r="AJ260" s="71" t="s">
        <v>104</v>
      </c>
      <c r="AK260" s="71">
        <v>12</v>
      </c>
      <c r="BB260" s="24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08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9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2">
        <f>IFERROR(SUM(X258:X260),"0")</f>
        <v>0</v>
      </c>
      <c r="Y261" s="292">
        <f>IFERROR(SUM(Y258:Y260),"0")</f>
        <v>0</v>
      </c>
      <c r="Z261" s="292">
        <f>IFERROR(IF(Z258="",0,Z258),"0")+IFERROR(IF(Z259="",0,Z259),"0")+IFERROR(IF(Z260="",0,Z260),"0")</f>
        <v>0</v>
      </c>
      <c r="AA261" s="293"/>
      <c r="AB261" s="293"/>
      <c r="AC261" s="293"/>
    </row>
    <row r="262" spans="1:68" x14ac:dyDescent="0.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9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2">
        <f>IFERROR(SUMPRODUCT(X258:X260*H258:H260),"0")</f>
        <v>0</v>
      </c>
      <c r="Y262" s="292">
        <f>IFERROR(SUMPRODUCT(Y258:Y260*H258:H260),"0")</f>
        <v>0</v>
      </c>
      <c r="Z262" s="37"/>
      <c r="AA262" s="293"/>
      <c r="AB262" s="293"/>
      <c r="AC262" s="293"/>
    </row>
    <row r="263" spans="1:68" ht="14.25" customHeight="1" x14ac:dyDescent="0.25">
      <c r="A263" s="307" t="s">
        <v>76</v>
      </c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284"/>
      <c r="AB263" s="284"/>
      <c r="AC263" s="284"/>
    </row>
    <row r="264" spans="1:68" ht="27" customHeight="1" x14ac:dyDescent="0.25">
      <c r="A264" s="54" t="s">
        <v>363</v>
      </c>
      <c r="B264" s="54" t="s">
        <v>364</v>
      </c>
      <c r="C264" s="31">
        <v>4301132080</v>
      </c>
      <c r="D264" s="298">
        <v>4640242180397</v>
      </c>
      <c r="E264" s="299"/>
      <c r="F264" s="289">
        <v>1</v>
      </c>
      <c r="G264" s="32">
        <v>6</v>
      </c>
      <c r="H264" s="289">
        <v>6</v>
      </c>
      <c r="I264" s="289">
        <v>6.26</v>
      </c>
      <c r="J264" s="32">
        <v>84</v>
      </c>
      <c r="K264" s="32" t="s">
        <v>66</v>
      </c>
      <c r="L264" s="32" t="s">
        <v>97</v>
      </c>
      <c r="M264" s="33" t="s">
        <v>68</v>
      </c>
      <c r="N264" s="33"/>
      <c r="O264" s="32">
        <v>180</v>
      </c>
      <c r="P264" s="3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4"/>
      <c r="V264" s="34"/>
      <c r="W264" s="35" t="s">
        <v>69</v>
      </c>
      <c r="X264" s="290">
        <v>48</v>
      </c>
      <c r="Y264" s="291">
        <f>IFERROR(IF(X264="","",X264),"")</f>
        <v>48</v>
      </c>
      <c r="Z264" s="36">
        <f>IFERROR(IF(X264="","",X264*0.0155),"")</f>
        <v>0.74399999999999999</v>
      </c>
      <c r="AA264" s="56"/>
      <c r="AB264" s="57"/>
      <c r="AC264" s="242" t="s">
        <v>365</v>
      </c>
      <c r="AG264" s="67"/>
      <c r="AJ264" s="71" t="s">
        <v>99</v>
      </c>
      <c r="AK264" s="71">
        <v>84</v>
      </c>
      <c r="BB264" s="243" t="s">
        <v>81</v>
      </c>
      <c r="BM264" s="67">
        <f>IFERROR(X264*I264,"0")</f>
        <v>300.48</v>
      </c>
      <c r="BN264" s="67">
        <f>IFERROR(Y264*I264,"0")</f>
        <v>300.48</v>
      </c>
      <c r="BO264" s="67">
        <f>IFERROR(X264/J264,"0")</f>
        <v>0.5714285714285714</v>
      </c>
      <c r="BP264" s="67">
        <f>IFERROR(Y264/J264,"0")</f>
        <v>0.5714285714285714</v>
      </c>
    </row>
    <row r="265" spans="1:68" ht="27" customHeight="1" x14ac:dyDescent="0.25">
      <c r="A265" s="54" t="s">
        <v>366</v>
      </c>
      <c r="B265" s="54" t="s">
        <v>367</v>
      </c>
      <c r="C265" s="31">
        <v>4301132104</v>
      </c>
      <c r="D265" s="298">
        <v>4640242181219</v>
      </c>
      <c r="E265" s="299"/>
      <c r="F265" s="289">
        <v>0.3</v>
      </c>
      <c r="G265" s="32">
        <v>9</v>
      </c>
      <c r="H265" s="289">
        <v>2.7</v>
      </c>
      <c r="I265" s="289">
        <v>2.8450000000000002</v>
      </c>
      <c r="J265" s="32">
        <v>234</v>
      </c>
      <c r="K265" s="32" t="s">
        <v>137</v>
      </c>
      <c r="L265" s="32" t="s">
        <v>102</v>
      </c>
      <c r="M265" s="33" t="s">
        <v>68</v>
      </c>
      <c r="N265" s="33"/>
      <c r="O265" s="32">
        <v>180</v>
      </c>
      <c r="P265" s="338" t="s">
        <v>368</v>
      </c>
      <c r="Q265" s="295"/>
      <c r="R265" s="295"/>
      <c r="S265" s="295"/>
      <c r="T265" s="296"/>
      <c r="U265" s="34"/>
      <c r="V265" s="34"/>
      <c r="W265" s="35" t="s">
        <v>69</v>
      </c>
      <c r="X265" s="290">
        <v>0</v>
      </c>
      <c r="Y265" s="291">
        <f>IFERROR(IF(X265="","",X265),"")</f>
        <v>0</v>
      </c>
      <c r="Z265" s="36">
        <f>IFERROR(IF(X265="","",X265*0.00502),"")</f>
        <v>0</v>
      </c>
      <c r="AA265" s="56"/>
      <c r="AB265" s="57"/>
      <c r="AC265" s="244" t="s">
        <v>365</v>
      </c>
      <c r="AG265" s="67"/>
      <c r="AJ265" s="71" t="s">
        <v>104</v>
      </c>
      <c r="AK265" s="71">
        <v>18</v>
      </c>
      <c r="BB265" s="245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08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9"/>
      <c r="P266" s="300" t="s">
        <v>72</v>
      </c>
      <c r="Q266" s="301"/>
      <c r="R266" s="301"/>
      <c r="S266" s="301"/>
      <c r="T266" s="301"/>
      <c r="U266" s="301"/>
      <c r="V266" s="302"/>
      <c r="W266" s="37" t="s">
        <v>69</v>
      </c>
      <c r="X266" s="292">
        <f>IFERROR(SUM(X264:X265),"0")</f>
        <v>48</v>
      </c>
      <c r="Y266" s="292">
        <f>IFERROR(SUM(Y264:Y265),"0")</f>
        <v>48</v>
      </c>
      <c r="Z266" s="292">
        <f>IFERROR(IF(Z264="",0,Z264),"0")+IFERROR(IF(Z265="",0,Z265),"0")</f>
        <v>0.74399999999999999</v>
      </c>
      <c r="AA266" s="293"/>
      <c r="AB266" s="293"/>
      <c r="AC266" s="293"/>
    </row>
    <row r="267" spans="1:68" x14ac:dyDescent="0.2">
      <c r="A267" s="304"/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9"/>
      <c r="P267" s="300" t="s">
        <v>72</v>
      </c>
      <c r="Q267" s="301"/>
      <c r="R267" s="301"/>
      <c r="S267" s="301"/>
      <c r="T267" s="301"/>
      <c r="U267" s="301"/>
      <c r="V267" s="302"/>
      <c r="W267" s="37" t="s">
        <v>73</v>
      </c>
      <c r="X267" s="292">
        <f>IFERROR(SUMPRODUCT(X264:X265*H264:H265),"0")</f>
        <v>288</v>
      </c>
      <c r="Y267" s="292">
        <f>IFERROR(SUMPRODUCT(Y264:Y265*H264:H265),"0")</f>
        <v>288</v>
      </c>
      <c r="Z267" s="37"/>
      <c r="AA267" s="293"/>
      <c r="AB267" s="293"/>
      <c r="AC267" s="293"/>
    </row>
    <row r="268" spans="1:68" ht="14.25" customHeight="1" x14ac:dyDescent="0.25">
      <c r="A268" s="307" t="s">
        <v>120</v>
      </c>
      <c r="B268" s="304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  <c r="AA268" s="284"/>
      <c r="AB268" s="284"/>
      <c r="AC268" s="284"/>
    </row>
    <row r="269" spans="1:68" ht="27" customHeight="1" x14ac:dyDescent="0.25">
      <c r="A269" s="54" t="s">
        <v>369</v>
      </c>
      <c r="B269" s="54" t="s">
        <v>370</v>
      </c>
      <c r="C269" s="31">
        <v>4301136051</v>
      </c>
      <c r="D269" s="298">
        <v>4640242180304</v>
      </c>
      <c r="E269" s="299"/>
      <c r="F269" s="289">
        <v>2.7</v>
      </c>
      <c r="G269" s="32">
        <v>1</v>
      </c>
      <c r="H269" s="289">
        <v>2.7</v>
      </c>
      <c r="I269" s="289">
        <v>2.8906000000000001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445" t="s">
        <v>371</v>
      </c>
      <c r="Q269" s="295"/>
      <c r="R269" s="295"/>
      <c r="S269" s="295"/>
      <c r="T269" s="296"/>
      <c r="U269" s="34"/>
      <c r="V269" s="34"/>
      <c r="W269" s="35" t="s">
        <v>69</v>
      </c>
      <c r="X269" s="290">
        <v>0</v>
      </c>
      <c r="Y269" s="291">
        <f>IFERROR(IF(X269="","",X269),"")</f>
        <v>0</v>
      </c>
      <c r="Z269" s="36">
        <f>IFERROR(IF(X269="","",X269*0.00936),"")</f>
        <v>0</v>
      </c>
      <c r="AA269" s="56"/>
      <c r="AB269" s="57"/>
      <c r="AC269" s="246" t="s">
        <v>372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373</v>
      </c>
      <c r="B270" s="54" t="s">
        <v>374</v>
      </c>
      <c r="C270" s="31">
        <v>4301136053</v>
      </c>
      <c r="D270" s="298">
        <v>4640242180236</v>
      </c>
      <c r="E270" s="299"/>
      <c r="F270" s="289">
        <v>5</v>
      </c>
      <c r="G270" s="32">
        <v>1</v>
      </c>
      <c r="H270" s="289">
        <v>5</v>
      </c>
      <c r="I270" s="289">
        <v>5.2350000000000003</v>
      </c>
      <c r="J270" s="32">
        <v>84</v>
      </c>
      <c r="K270" s="32" t="s">
        <v>66</v>
      </c>
      <c r="L270" s="32" t="s">
        <v>97</v>
      </c>
      <c r="M270" s="33" t="s">
        <v>68</v>
      </c>
      <c r="N270" s="33"/>
      <c r="O270" s="32">
        <v>180</v>
      </c>
      <c r="P270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4"/>
      <c r="V270" s="34"/>
      <c r="W270" s="35" t="s">
        <v>69</v>
      </c>
      <c r="X270" s="290">
        <v>36</v>
      </c>
      <c r="Y270" s="291">
        <f>IFERROR(IF(X270="","",X270),"")</f>
        <v>36</v>
      </c>
      <c r="Z270" s="36">
        <f>IFERROR(IF(X270="","",X270*0.0155),"")</f>
        <v>0.55800000000000005</v>
      </c>
      <c r="AA270" s="56"/>
      <c r="AB270" s="57"/>
      <c r="AC270" s="248" t="s">
        <v>372</v>
      </c>
      <c r="AG270" s="67"/>
      <c r="AJ270" s="71" t="s">
        <v>99</v>
      </c>
      <c r="AK270" s="71">
        <v>84</v>
      </c>
      <c r="BB270" s="249" t="s">
        <v>81</v>
      </c>
      <c r="BM270" s="67">
        <f>IFERROR(X270*I270,"0")</f>
        <v>188.46</v>
      </c>
      <c r="BN270" s="67">
        <f>IFERROR(Y270*I270,"0")</f>
        <v>188.46</v>
      </c>
      <c r="BO270" s="67">
        <f>IFERROR(X270/J270,"0")</f>
        <v>0.42857142857142855</v>
      </c>
      <c r="BP270" s="67">
        <f>IFERROR(Y270/J270,"0")</f>
        <v>0.42857142857142855</v>
      </c>
    </row>
    <row r="271" spans="1:68" ht="27" customHeight="1" x14ac:dyDescent="0.25">
      <c r="A271" s="54" t="s">
        <v>375</v>
      </c>
      <c r="B271" s="54" t="s">
        <v>376</v>
      </c>
      <c r="C271" s="31">
        <v>4301136052</v>
      </c>
      <c r="D271" s="298">
        <v>4640242180410</v>
      </c>
      <c r="E271" s="299"/>
      <c r="F271" s="289">
        <v>2.2400000000000002</v>
      </c>
      <c r="G271" s="32">
        <v>1</v>
      </c>
      <c r="H271" s="289">
        <v>2.2400000000000002</v>
      </c>
      <c r="I271" s="289">
        <v>2.4319999999999999</v>
      </c>
      <c r="J271" s="32">
        <v>126</v>
      </c>
      <c r="K271" s="32" t="s">
        <v>79</v>
      </c>
      <c r="L271" s="32" t="s">
        <v>102</v>
      </c>
      <c r="M271" s="33" t="s">
        <v>68</v>
      </c>
      <c r="N271" s="33"/>
      <c r="O271" s="32">
        <v>180</v>
      </c>
      <c r="P271" s="3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4"/>
      <c r="V271" s="34"/>
      <c r="W271" s="35" t="s">
        <v>69</v>
      </c>
      <c r="X271" s="290">
        <v>56</v>
      </c>
      <c r="Y271" s="291">
        <f>IFERROR(IF(X271="","",X271),"")</f>
        <v>56</v>
      </c>
      <c r="Z271" s="36">
        <f>IFERROR(IF(X271="","",X271*0.00936),"")</f>
        <v>0.52415999999999996</v>
      </c>
      <c r="AA271" s="56"/>
      <c r="AB271" s="57"/>
      <c r="AC271" s="250" t="s">
        <v>372</v>
      </c>
      <c r="AG271" s="67"/>
      <c r="AJ271" s="71" t="s">
        <v>104</v>
      </c>
      <c r="AK271" s="71">
        <v>14</v>
      </c>
      <c r="BB271" s="251" t="s">
        <v>81</v>
      </c>
      <c r="BM271" s="67">
        <f>IFERROR(X271*I271,"0")</f>
        <v>136.19200000000001</v>
      </c>
      <c r="BN271" s="67">
        <f>IFERROR(Y271*I271,"0")</f>
        <v>136.19200000000001</v>
      </c>
      <c r="BO271" s="67">
        <f>IFERROR(X271/J271,"0")</f>
        <v>0.44444444444444442</v>
      </c>
      <c r="BP271" s="67">
        <f>IFERROR(Y271/J271,"0")</f>
        <v>0.44444444444444442</v>
      </c>
    </row>
    <row r="272" spans="1:68" x14ac:dyDescent="0.2">
      <c r="A272" s="308"/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9"/>
      <c r="P272" s="300" t="s">
        <v>72</v>
      </c>
      <c r="Q272" s="301"/>
      <c r="R272" s="301"/>
      <c r="S272" s="301"/>
      <c r="T272" s="301"/>
      <c r="U272" s="301"/>
      <c r="V272" s="302"/>
      <c r="W272" s="37" t="s">
        <v>69</v>
      </c>
      <c r="X272" s="292">
        <f>IFERROR(SUM(X269:X271),"0")</f>
        <v>92</v>
      </c>
      <c r="Y272" s="292">
        <f>IFERROR(SUM(Y269:Y271),"0")</f>
        <v>92</v>
      </c>
      <c r="Z272" s="292">
        <f>IFERROR(IF(Z269="",0,Z269),"0")+IFERROR(IF(Z270="",0,Z270),"0")+IFERROR(IF(Z271="",0,Z271),"0")</f>
        <v>1.08216</v>
      </c>
      <c r="AA272" s="293"/>
      <c r="AB272" s="293"/>
      <c r="AC272" s="293"/>
    </row>
    <row r="273" spans="1:68" x14ac:dyDescent="0.2">
      <c r="A273" s="304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9"/>
      <c r="P273" s="300" t="s">
        <v>72</v>
      </c>
      <c r="Q273" s="301"/>
      <c r="R273" s="301"/>
      <c r="S273" s="301"/>
      <c r="T273" s="301"/>
      <c r="U273" s="301"/>
      <c r="V273" s="302"/>
      <c r="W273" s="37" t="s">
        <v>73</v>
      </c>
      <c r="X273" s="292">
        <f>IFERROR(SUMPRODUCT(X269:X271*H269:H271),"0")</f>
        <v>305.44</v>
      </c>
      <c r="Y273" s="292">
        <f>IFERROR(SUMPRODUCT(Y269:Y271*H269:H271),"0")</f>
        <v>305.44</v>
      </c>
      <c r="Z273" s="37"/>
      <c r="AA273" s="293"/>
      <c r="AB273" s="293"/>
      <c r="AC273" s="293"/>
    </row>
    <row r="274" spans="1:68" ht="14.25" customHeight="1" x14ac:dyDescent="0.25">
      <c r="A274" s="307" t="s">
        <v>126</v>
      </c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284"/>
      <c r="AB274" s="284"/>
      <c r="AC274" s="284"/>
    </row>
    <row r="275" spans="1:68" ht="37.5" customHeight="1" x14ac:dyDescent="0.25">
      <c r="A275" s="54" t="s">
        <v>377</v>
      </c>
      <c r="B275" s="54" t="s">
        <v>378</v>
      </c>
      <c r="C275" s="31">
        <v>4301135504</v>
      </c>
      <c r="D275" s="298">
        <v>4640242181554</v>
      </c>
      <c r="E275" s="299"/>
      <c r="F275" s="289">
        <v>3</v>
      </c>
      <c r="G275" s="32">
        <v>1</v>
      </c>
      <c r="H275" s="289">
        <v>3</v>
      </c>
      <c r="I275" s="289">
        <v>3.1920000000000002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19" t="s">
        <v>379</v>
      </c>
      <c r="Q275" s="295"/>
      <c r="R275" s="295"/>
      <c r="S275" s="295"/>
      <c r="T275" s="296"/>
      <c r="U275" s="34"/>
      <c r="V275" s="34"/>
      <c r="W275" s="35" t="s">
        <v>69</v>
      </c>
      <c r="X275" s="290">
        <v>0</v>
      </c>
      <c r="Y275" s="291">
        <f t="shared" ref="Y275:Y289" si="18">IFERROR(IF(X275="","",X275),"")</f>
        <v>0</v>
      </c>
      <c r="Z275" s="36">
        <f>IFERROR(IF(X275="","",X275*0.00936),"")</f>
        <v>0</v>
      </c>
      <c r="AA275" s="56"/>
      <c r="AB275" s="57"/>
      <c r="AC275" s="252" t="s">
        <v>380</v>
      </c>
      <c r="AG275" s="67"/>
      <c r="AJ275" s="71" t="s">
        <v>71</v>
      </c>
      <c r="AK275" s="71">
        <v>1</v>
      </c>
      <c r="BB275" s="253" t="s">
        <v>81</v>
      </c>
      <c r="BM275" s="67">
        <f t="shared" ref="BM275:BM289" si="19">IFERROR(X275*I275,"0")</f>
        <v>0</v>
      </c>
      <c r="BN275" s="67">
        <f t="shared" ref="BN275:BN289" si="20">IFERROR(Y275*I275,"0")</f>
        <v>0</v>
      </c>
      <c r="BO275" s="67">
        <f t="shared" ref="BO275:BO289" si="21">IFERROR(X275/J275,"0")</f>
        <v>0</v>
      </c>
      <c r="BP275" s="67">
        <f t="shared" ref="BP275:BP289" si="22">IFERROR(Y275/J275,"0")</f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4301135518</v>
      </c>
      <c r="D276" s="298">
        <v>4640242181561</v>
      </c>
      <c r="E276" s="299"/>
      <c r="F276" s="289">
        <v>3.7</v>
      </c>
      <c r="G276" s="32">
        <v>1</v>
      </c>
      <c r="H276" s="289">
        <v>3.7</v>
      </c>
      <c r="I276" s="289">
        <v>3.8919999999999999</v>
      </c>
      <c r="J276" s="32">
        <v>126</v>
      </c>
      <c r="K276" s="32" t="s">
        <v>79</v>
      </c>
      <c r="L276" s="32" t="s">
        <v>102</v>
      </c>
      <c r="M276" s="33" t="s">
        <v>68</v>
      </c>
      <c r="N276" s="33"/>
      <c r="O276" s="32">
        <v>180</v>
      </c>
      <c r="P276" s="457" t="s">
        <v>383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0</v>
      </c>
      <c r="Y276" s="291">
        <f t="shared" si="18"/>
        <v>0</v>
      </c>
      <c r="Z276" s="36">
        <f>IFERROR(IF(X276="","",X276*0.00936),"")</f>
        <v>0</v>
      </c>
      <c r="AA276" s="56"/>
      <c r="AB276" s="57"/>
      <c r="AC276" s="254" t="s">
        <v>384</v>
      </c>
      <c r="AG276" s="67"/>
      <c r="AJ276" s="71" t="s">
        <v>104</v>
      </c>
      <c r="AK276" s="71">
        <v>14</v>
      </c>
      <c r="BB276" s="255" t="s">
        <v>81</v>
      </c>
      <c r="BM276" s="67">
        <f t="shared" si="19"/>
        <v>0</v>
      </c>
      <c r="BN276" s="67">
        <f t="shared" si="20"/>
        <v>0</v>
      </c>
      <c r="BO276" s="67">
        <f t="shared" si="21"/>
        <v>0</v>
      </c>
      <c r="BP276" s="67">
        <f t="shared" si="22"/>
        <v>0</v>
      </c>
    </row>
    <row r="277" spans="1:68" ht="27" customHeight="1" x14ac:dyDescent="0.25">
      <c r="A277" s="54" t="s">
        <v>385</v>
      </c>
      <c r="B277" s="54" t="s">
        <v>386</v>
      </c>
      <c r="C277" s="31">
        <v>4301135374</v>
      </c>
      <c r="D277" s="298">
        <v>4640242181424</v>
      </c>
      <c r="E277" s="299"/>
      <c r="F277" s="289">
        <v>5.5</v>
      </c>
      <c r="G277" s="32">
        <v>1</v>
      </c>
      <c r="H277" s="289">
        <v>5.5</v>
      </c>
      <c r="I277" s="289">
        <v>5.7350000000000003</v>
      </c>
      <c r="J277" s="32">
        <v>84</v>
      </c>
      <c r="K277" s="32" t="s">
        <v>66</v>
      </c>
      <c r="L277" s="32" t="s">
        <v>102</v>
      </c>
      <c r="M277" s="33" t="s">
        <v>68</v>
      </c>
      <c r="N277" s="33"/>
      <c r="O277" s="32">
        <v>180</v>
      </c>
      <c r="P277" s="40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12</v>
      </c>
      <c r="Y277" s="291">
        <f t="shared" si="18"/>
        <v>12</v>
      </c>
      <c r="Z277" s="36">
        <f>IFERROR(IF(X277="","",X277*0.0155),"")</f>
        <v>0.186</v>
      </c>
      <c r="AA277" s="56"/>
      <c r="AB277" s="57"/>
      <c r="AC277" s="256" t="s">
        <v>380</v>
      </c>
      <c r="AG277" s="67"/>
      <c r="AJ277" s="71" t="s">
        <v>104</v>
      </c>
      <c r="AK277" s="71">
        <v>12</v>
      </c>
      <c r="BB277" s="257" t="s">
        <v>81</v>
      </c>
      <c r="BM277" s="67">
        <f t="shared" si="19"/>
        <v>68.820000000000007</v>
      </c>
      <c r="BN277" s="67">
        <f t="shared" si="20"/>
        <v>68.820000000000007</v>
      </c>
      <c r="BO277" s="67">
        <f t="shared" si="21"/>
        <v>0.14285714285714285</v>
      </c>
      <c r="BP277" s="67">
        <f t="shared" si="22"/>
        <v>0.14285714285714285</v>
      </c>
    </row>
    <row r="278" spans="1:68" ht="37.5" customHeight="1" x14ac:dyDescent="0.25">
      <c r="A278" s="54" t="s">
        <v>387</v>
      </c>
      <c r="B278" s="54" t="s">
        <v>388</v>
      </c>
      <c r="C278" s="31">
        <v>4301135552</v>
      </c>
      <c r="D278" s="298">
        <v>4640242181431</v>
      </c>
      <c r="E278" s="299"/>
      <c r="F278" s="289">
        <v>3.5</v>
      </c>
      <c r="G278" s="32">
        <v>1</v>
      </c>
      <c r="H278" s="289">
        <v>3.5</v>
      </c>
      <c r="I278" s="289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62" t="s">
        <v>389</v>
      </c>
      <c r="Q278" s="295"/>
      <c r="R278" s="295"/>
      <c r="S278" s="295"/>
      <c r="T278" s="296"/>
      <c r="U278" s="34"/>
      <c r="V278" s="34"/>
      <c r="W278" s="35" t="s">
        <v>69</v>
      </c>
      <c r="X278" s="290">
        <v>0</v>
      </c>
      <c r="Y278" s="291">
        <f t="shared" si="18"/>
        <v>0</v>
      </c>
      <c r="Z278" s="36">
        <f t="shared" ref="Z278:Z284" si="23">IFERROR(IF(X278="","",X278*0.00936),"")</f>
        <v>0</v>
      </c>
      <c r="AA278" s="56"/>
      <c r="AB278" s="57"/>
      <c r="AC278" s="258" t="s">
        <v>390</v>
      </c>
      <c r="AG278" s="67"/>
      <c r="AJ278" s="71" t="s">
        <v>71</v>
      </c>
      <c r="AK278" s="71">
        <v>1</v>
      </c>
      <c r="BB278" s="259" t="s">
        <v>81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391</v>
      </c>
      <c r="B279" s="54" t="s">
        <v>392</v>
      </c>
      <c r="C279" s="31">
        <v>4301135405</v>
      </c>
      <c r="D279" s="298">
        <v>4640242181523</v>
      </c>
      <c r="E279" s="299"/>
      <c r="F279" s="289">
        <v>3</v>
      </c>
      <c r="G279" s="32">
        <v>1</v>
      </c>
      <c r="H279" s="289">
        <v>3</v>
      </c>
      <c r="I279" s="289">
        <v>3.1920000000000002</v>
      </c>
      <c r="J279" s="32">
        <v>126</v>
      </c>
      <c r="K279" s="32" t="s">
        <v>79</v>
      </c>
      <c r="L279" s="32" t="s">
        <v>102</v>
      </c>
      <c r="M279" s="33" t="s">
        <v>68</v>
      </c>
      <c r="N279" s="33"/>
      <c r="O279" s="32">
        <v>180</v>
      </c>
      <c r="P279" s="42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4"/>
      <c r="V279" s="34"/>
      <c r="W279" s="35" t="s">
        <v>69</v>
      </c>
      <c r="X279" s="290">
        <v>42</v>
      </c>
      <c r="Y279" s="291">
        <f t="shared" si="18"/>
        <v>42</v>
      </c>
      <c r="Z279" s="36">
        <f t="shared" si="23"/>
        <v>0.39312000000000002</v>
      </c>
      <c r="AA279" s="56"/>
      <c r="AB279" s="57"/>
      <c r="AC279" s="260" t="s">
        <v>384</v>
      </c>
      <c r="AG279" s="67"/>
      <c r="AJ279" s="71" t="s">
        <v>104</v>
      </c>
      <c r="AK279" s="71">
        <v>14</v>
      </c>
      <c r="BB279" s="261" t="s">
        <v>81</v>
      </c>
      <c r="BM279" s="67">
        <f t="shared" si="19"/>
        <v>134.06400000000002</v>
      </c>
      <c r="BN279" s="67">
        <f t="shared" si="20"/>
        <v>134.06400000000002</v>
      </c>
      <c r="BO279" s="67">
        <f t="shared" si="21"/>
        <v>0.33333333333333331</v>
      </c>
      <c r="BP279" s="67">
        <f t="shared" si="22"/>
        <v>0.33333333333333331</v>
      </c>
    </row>
    <row r="280" spans="1:68" ht="27" customHeight="1" x14ac:dyDescent="0.25">
      <c r="A280" s="54" t="s">
        <v>393</v>
      </c>
      <c r="B280" s="54" t="s">
        <v>394</v>
      </c>
      <c r="C280" s="31">
        <v>4301135375</v>
      </c>
      <c r="D280" s="298">
        <v>4640242181486</v>
      </c>
      <c r="E280" s="299"/>
      <c r="F280" s="289">
        <v>3.7</v>
      </c>
      <c r="G280" s="32">
        <v>1</v>
      </c>
      <c r="H280" s="289">
        <v>3.7</v>
      </c>
      <c r="I280" s="289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38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4"/>
      <c r="V280" s="34"/>
      <c r="W280" s="35" t="s">
        <v>69</v>
      </c>
      <c r="X280" s="290">
        <v>0</v>
      </c>
      <c r="Y280" s="291">
        <f t="shared" si="18"/>
        <v>0</v>
      </c>
      <c r="Z280" s="36">
        <f t="shared" si="23"/>
        <v>0</v>
      </c>
      <c r="AA280" s="56"/>
      <c r="AB280" s="57"/>
      <c r="AC280" s="262" t="s">
        <v>380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37.5" customHeight="1" x14ac:dyDescent="0.25">
      <c r="A281" s="54" t="s">
        <v>395</v>
      </c>
      <c r="B281" s="54" t="s">
        <v>396</v>
      </c>
      <c r="C281" s="31">
        <v>4301135402</v>
      </c>
      <c r="D281" s="298">
        <v>4640242181493</v>
      </c>
      <c r="E281" s="299"/>
      <c r="F281" s="289">
        <v>3.7</v>
      </c>
      <c r="G281" s="32">
        <v>1</v>
      </c>
      <c r="H281" s="289">
        <v>3.7</v>
      </c>
      <c r="I281" s="28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3" t="s">
        <v>397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si="18"/>
        <v>0</v>
      </c>
      <c r="Z281" s="36">
        <f t="shared" si="23"/>
        <v>0</v>
      </c>
      <c r="AA281" s="56"/>
      <c r="AB281" s="57"/>
      <c r="AC281" s="264" t="s">
        <v>380</v>
      </c>
      <c r="AG281" s="67"/>
      <c r="AJ281" s="71" t="s">
        <v>71</v>
      </c>
      <c r="AK281" s="71">
        <v>1</v>
      </c>
      <c r="BB281" s="265" t="s">
        <v>81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customHeight="1" x14ac:dyDescent="0.25">
      <c r="A282" s="54" t="s">
        <v>398</v>
      </c>
      <c r="B282" s="54" t="s">
        <v>399</v>
      </c>
      <c r="C282" s="31">
        <v>4301135403</v>
      </c>
      <c r="D282" s="298">
        <v>4640242181509</v>
      </c>
      <c r="E282" s="299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8"/>
        <v>0</v>
      </c>
      <c r="Z282" s="36">
        <f t="shared" si="23"/>
        <v>0</v>
      </c>
      <c r="AA282" s="56"/>
      <c r="AB282" s="57"/>
      <c r="AC282" s="266" t="s">
        <v>380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27" customHeight="1" x14ac:dyDescent="0.25">
      <c r="A283" s="54" t="s">
        <v>400</v>
      </c>
      <c r="B283" s="54" t="s">
        <v>401</v>
      </c>
      <c r="C283" s="31">
        <v>4301135304</v>
      </c>
      <c r="D283" s="298">
        <v>4640242181240</v>
      </c>
      <c r="E283" s="299"/>
      <c r="F283" s="289">
        <v>0.3</v>
      </c>
      <c r="G283" s="32">
        <v>9</v>
      </c>
      <c r="H283" s="289">
        <v>2.7</v>
      </c>
      <c r="I283" s="289">
        <v>2.88</v>
      </c>
      <c r="J283" s="32">
        <v>126</v>
      </c>
      <c r="K283" s="32" t="s">
        <v>79</v>
      </c>
      <c r="L283" s="32" t="s">
        <v>102</v>
      </c>
      <c r="M283" s="33" t="s">
        <v>68</v>
      </c>
      <c r="N283" s="33"/>
      <c r="O283" s="32">
        <v>180</v>
      </c>
      <c r="P283" s="400" t="s">
        <v>402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8" t="s">
        <v>380</v>
      </c>
      <c r="AG283" s="67"/>
      <c r="AJ283" s="71" t="s">
        <v>104</v>
      </c>
      <c r="AK283" s="71">
        <v>14</v>
      </c>
      <c r="BB283" s="269" t="s">
        <v>81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403</v>
      </c>
      <c r="B284" s="54" t="s">
        <v>404</v>
      </c>
      <c r="C284" s="31">
        <v>4301135610</v>
      </c>
      <c r="D284" s="298">
        <v>4640242181318</v>
      </c>
      <c r="E284" s="299"/>
      <c r="F284" s="289">
        <v>0.3</v>
      </c>
      <c r="G284" s="32">
        <v>9</v>
      </c>
      <c r="H284" s="289">
        <v>2.7</v>
      </c>
      <c r="I284" s="289">
        <v>2.988</v>
      </c>
      <c r="J284" s="32">
        <v>126</v>
      </c>
      <c r="K284" s="32" t="s">
        <v>79</v>
      </c>
      <c r="L284" s="32" t="s">
        <v>102</v>
      </c>
      <c r="M284" s="33" t="s">
        <v>68</v>
      </c>
      <c r="N284" s="33"/>
      <c r="O284" s="32">
        <v>180</v>
      </c>
      <c r="P284" s="358" t="s">
        <v>405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70" t="s">
        <v>384</v>
      </c>
      <c r="AG284" s="67"/>
      <c r="AJ284" s="71" t="s">
        <v>104</v>
      </c>
      <c r="AK284" s="71">
        <v>14</v>
      </c>
      <c r="BB284" s="271" t="s">
        <v>81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406</v>
      </c>
      <c r="B285" s="54" t="s">
        <v>407</v>
      </c>
      <c r="C285" s="31">
        <v>4301135306</v>
      </c>
      <c r="D285" s="298">
        <v>4640242181387</v>
      </c>
      <c r="E285" s="299"/>
      <c r="F285" s="289">
        <v>0.3</v>
      </c>
      <c r="G285" s="32">
        <v>9</v>
      </c>
      <c r="H285" s="289">
        <v>2.7</v>
      </c>
      <c r="I285" s="289">
        <v>2.8450000000000002</v>
      </c>
      <c r="J285" s="32">
        <v>234</v>
      </c>
      <c r="K285" s="32" t="s">
        <v>137</v>
      </c>
      <c r="L285" s="32" t="s">
        <v>102</v>
      </c>
      <c r="M285" s="33" t="s">
        <v>68</v>
      </c>
      <c r="N285" s="33"/>
      <c r="O285" s="32">
        <v>180</v>
      </c>
      <c r="P285" s="403" t="s">
        <v>408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8"/>
        <v>0</v>
      </c>
      <c r="Z285" s="36">
        <f>IFERROR(IF(X285="","",X285*0.00502),"")</f>
        <v>0</v>
      </c>
      <c r="AA285" s="56"/>
      <c r="AB285" s="57"/>
      <c r="AC285" s="272" t="s">
        <v>380</v>
      </c>
      <c r="AG285" s="67"/>
      <c r="AJ285" s="71" t="s">
        <v>104</v>
      </c>
      <c r="AK285" s="71">
        <v>18</v>
      </c>
      <c r="BB285" s="273" t="s">
        <v>81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409</v>
      </c>
      <c r="B286" s="54" t="s">
        <v>410</v>
      </c>
      <c r="C286" s="31">
        <v>4301135305</v>
      </c>
      <c r="D286" s="298">
        <v>4640242181394</v>
      </c>
      <c r="E286" s="299"/>
      <c r="F286" s="289">
        <v>0.3</v>
      </c>
      <c r="G286" s="32">
        <v>9</v>
      </c>
      <c r="H286" s="289">
        <v>2.7</v>
      </c>
      <c r="I286" s="289">
        <v>2.8450000000000002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364" t="s">
        <v>411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8"/>
        <v>0</v>
      </c>
      <c r="Z286" s="36">
        <f>IFERROR(IF(X286="","",X286*0.00502),"")</f>
        <v>0</v>
      </c>
      <c r="AA286" s="56"/>
      <c r="AB286" s="57"/>
      <c r="AC286" s="274" t="s">
        <v>380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4301135309</v>
      </c>
      <c r="D287" s="298">
        <v>4640242181332</v>
      </c>
      <c r="E287" s="299"/>
      <c r="F287" s="289">
        <v>0.3</v>
      </c>
      <c r="G287" s="32">
        <v>9</v>
      </c>
      <c r="H287" s="289">
        <v>2.7</v>
      </c>
      <c r="I287" s="289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372" t="s">
        <v>414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8"/>
        <v>0</v>
      </c>
      <c r="Z287" s="36">
        <f>IFERROR(IF(X287="","",X287*0.00502),"")</f>
        <v>0</v>
      </c>
      <c r="AA287" s="56"/>
      <c r="AB287" s="57"/>
      <c r="AC287" s="276" t="s">
        <v>380</v>
      </c>
      <c r="AG287" s="67"/>
      <c r="AJ287" s="71" t="s">
        <v>71</v>
      </c>
      <c r="AK287" s="71">
        <v>1</v>
      </c>
      <c r="BB287" s="277" t="s">
        <v>81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415</v>
      </c>
      <c r="B288" s="54" t="s">
        <v>416</v>
      </c>
      <c r="C288" s="31">
        <v>4301135308</v>
      </c>
      <c r="D288" s="298">
        <v>4640242181349</v>
      </c>
      <c r="E288" s="299"/>
      <c r="F288" s="289">
        <v>0.3</v>
      </c>
      <c r="G288" s="32">
        <v>9</v>
      </c>
      <c r="H288" s="289">
        <v>2.7</v>
      </c>
      <c r="I288" s="289">
        <v>2.9079999999999999</v>
      </c>
      <c r="J288" s="32">
        <v>234</v>
      </c>
      <c r="K288" s="32" t="s">
        <v>137</v>
      </c>
      <c r="L288" s="32" t="s">
        <v>102</v>
      </c>
      <c r="M288" s="33" t="s">
        <v>68</v>
      </c>
      <c r="N288" s="33"/>
      <c r="O288" s="32">
        <v>180</v>
      </c>
      <c r="P288" s="481" t="s">
        <v>417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8" t="s">
        <v>380</v>
      </c>
      <c r="AG288" s="67"/>
      <c r="AJ288" s="71" t="s">
        <v>104</v>
      </c>
      <c r="AK288" s="71">
        <v>18</v>
      </c>
      <c r="BB288" s="279" t="s">
        <v>81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418</v>
      </c>
      <c r="B289" s="54" t="s">
        <v>419</v>
      </c>
      <c r="C289" s="31">
        <v>4301135307</v>
      </c>
      <c r="D289" s="298">
        <v>4640242181370</v>
      </c>
      <c r="E289" s="299"/>
      <c r="F289" s="289">
        <v>0.3</v>
      </c>
      <c r="G289" s="32">
        <v>9</v>
      </c>
      <c r="H289" s="289">
        <v>2.7</v>
      </c>
      <c r="I289" s="289">
        <v>2.9079999999999999</v>
      </c>
      <c r="J289" s="32">
        <v>234</v>
      </c>
      <c r="K289" s="32" t="s">
        <v>137</v>
      </c>
      <c r="L289" s="32" t="s">
        <v>67</v>
      </c>
      <c r="M289" s="33" t="s">
        <v>68</v>
      </c>
      <c r="N289" s="33"/>
      <c r="O289" s="32">
        <v>180</v>
      </c>
      <c r="P289" s="393" t="s">
        <v>420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80" t="s">
        <v>421</v>
      </c>
      <c r="AG289" s="67"/>
      <c r="AJ289" s="71" t="s">
        <v>71</v>
      </c>
      <c r="AK289" s="71">
        <v>1</v>
      </c>
      <c r="BB289" s="281" t="s">
        <v>81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x14ac:dyDescent="0.2">
      <c r="A290" s="308"/>
      <c r="B290" s="304"/>
      <c r="C290" s="304"/>
      <c r="D290" s="304"/>
      <c r="E290" s="304"/>
      <c r="F290" s="304"/>
      <c r="G290" s="304"/>
      <c r="H290" s="304"/>
      <c r="I290" s="304"/>
      <c r="J290" s="304"/>
      <c r="K290" s="304"/>
      <c r="L290" s="304"/>
      <c r="M290" s="304"/>
      <c r="N290" s="304"/>
      <c r="O290" s="309"/>
      <c r="P290" s="300" t="s">
        <v>72</v>
      </c>
      <c r="Q290" s="301"/>
      <c r="R290" s="301"/>
      <c r="S290" s="301"/>
      <c r="T290" s="301"/>
      <c r="U290" s="301"/>
      <c r="V290" s="302"/>
      <c r="W290" s="37" t="s">
        <v>69</v>
      </c>
      <c r="X290" s="292">
        <f>IFERROR(SUM(X275:X289),"0")</f>
        <v>54</v>
      </c>
      <c r="Y290" s="292">
        <f>IFERROR(SUM(Y275:Y289),"0")</f>
        <v>54</v>
      </c>
      <c r="Z290" s="29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0.57912000000000008</v>
      </c>
      <c r="AA290" s="293"/>
      <c r="AB290" s="293"/>
      <c r="AC290" s="293"/>
    </row>
    <row r="291" spans="1:68" x14ac:dyDescent="0.2">
      <c r="A291" s="304"/>
      <c r="B291" s="304"/>
      <c r="C291" s="304"/>
      <c r="D291" s="304"/>
      <c r="E291" s="304"/>
      <c r="F291" s="304"/>
      <c r="G291" s="304"/>
      <c r="H291" s="304"/>
      <c r="I291" s="304"/>
      <c r="J291" s="304"/>
      <c r="K291" s="304"/>
      <c r="L291" s="304"/>
      <c r="M291" s="304"/>
      <c r="N291" s="304"/>
      <c r="O291" s="309"/>
      <c r="P291" s="300" t="s">
        <v>72</v>
      </c>
      <c r="Q291" s="301"/>
      <c r="R291" s="301"/>
      <c r="S291" s="301"/>
      <c r="T291" s="301"/>
      <c r="U291" s="301"/>
      <c r="V291" s="302"/>
      <c r="W291" s="37" t="s">
        <v>73</v>
      </c>
      <c r="X291" s="292">
        <f>IFERROR(SUMPRODUCT(X275:X289*H275:H289),"0")</f>
        <v>192</v>
      </c>
      <c r="Y291" s="292">
        <f>IFERROR(SUMPRODUCT(Y275:Y289*H275:H289),"0")</f>
        <v>192</v>
      </c>
      <c r="Z291" s="37"/>
      <c r="AA291" s="293"/>
      <c r="AB291" s="293"/>
      <c r="AC291" s="293"/>
    </row>
    <row r="292" spans="1:68" ht="15" customHeight="1" x14ac:dyDescent="0.2">
      <c r="A292" s="349"/>
      <c r="B292" s="304"/>
      <c r="C292" s="304"/>
      <c r="D292" s="304"/>
      <c r="E292" s="304"/>
      <c r="F292" s="304"/>
      <c r="G292" s="304"/>
      <c r="H292" s="304"/>
      <c r="I292" s="304"/>
      <c r="J292" s="304"/>
      <c r="K292" s="304"/>
      <c r="L292" s="304"/>
      <c r="M292" s="304"/>
      <c r="N292" s="304"/>
      <c r="O292" s="350"/>
      <c r="P292" s="374" t="s">
        <v>422</v>
      </c>
      <c r="Q292" s="375"/>
      <c r="R292" s="375"/>
      <c r="S292" s="375"/>
      <c r="T292" s="375"/>
      <c r="U292" s="375"/>
      <c r="V292" s="376"/>
      <c r="W292" s="37" t="s">
        <v>73</v>
      </c>
      <c r="X292" s="292">
        <f>IFERROR(X24+X31+X38+X46+X51+X55+X59+X64+X70+X76+X82+X88+X98+X104+X114+X118+X122+X128+X134+X140+X145+X150+X155+X160+X167+X175+X179+X185+X192+X202+X210+X215+X220+X226+X232+X238+X244+X250+X254+X262+X267+X273+X291,"0")</f>
        <v>11021.679999999998</v>
      </c>
      <c r="Y292" s="292">
        <f>IFERROR(Y24+Y31+Y38+Y46+Y51+Y55+Y59+Y64+Y70+Y76+Y82+Y88+Y98+Y104+Y114+Y118+Y122+Y128+Y134+Y140+Y145+Y150+Y155+Y160+Y167+Y175+Y179+Y185+Y192+Y202+Y210+Y215+Y220+Y226+Y232+Y238+Y244+Y250+Y254+Y262+Y267+Y273+Y291,"0")</f>
        <v>11021.679999999998</v>
      </c>
      <c r="Z292" s="37"/>
      <c r="AA292" s="293"/>
      <c r="AB292" s="293"/>
      <c r="AC292" s="293"/>
    </row>
    <row r="293" spans="1:68" x14ac:dyDescent="0.2">
      <c r="A293" s="304"/>
      <c r="B293" s="304"/>
      <c r="C293" s="304"/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50"/>
      <c r="P293" s="374" t="s">
        <v>423</v>
      </c>
      <c r="Q293" s="375"/>
      <c r="R293" s="375"/>
      <c r="S293" s="375"/>
      <c r="T293" s="375"/>
      <c r="U293" s="375"/>
      <c r="V293" s="376"/>
      <c r="W293" s="37" t="s">
        <v>73</v>
      </c>
      <c r="X293" s="292">
        <f>IFERROR(SUM(BM22:BM289),"0")</f>
        <v>12307.0188</v>
      </c>
      <c r="Y293" s="292">
        <f>IFERROR(SUM(BN22:BN289),"0")</f>
        <v>12307.0188</v>
      </c>
      <c r="Z293" s="37"/>
      <c r="AA293" s="293"/>
      <c r="AB293" s="293"/>
      <c r="AC293" s="293"/>
    </row>
    <row r="294" spans="1:68" x14ac:dyDescent="0.2">
      <c r="A294" s="304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50"/>
      <c r="P294" s="374" t="s">
        <v>424</v>
      </c>
      <c r="Q294" s="375"/>
      <c r="R294" s="375"/>
      <c r="S294" s="375"/>
      <c r="T294" s="375"/>
      <c r="U294" s="375"/>
      <c r="V294" s="376"/>
      <c r="W294" s="37" t="s">
        <v>425</v>
      </c>
      <c r="X294" s="38">
        <f>ROUNDUP(SUM(BO22:BO289),0)</f>
        <v>36</v>
      </c>
      <c r="Y294" s="38">
        <f>ROUNDUP(SUM(BP22:BP289),0)</f>
        <v>36</v>
      </c>
      <c r="Z294" s="37"/>
      <c r="AA294" s="293"/>
      <c r="AB294" s="293"/>
      <c r="AC294" s="293"/>
    </row>
    <row r="295" spans="1:68" x14ac:dyDescent="0.2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50"/>
      <c r="P295" s="374" t="s">
        <v>426</v>
      </c>
      <c r="Q295" s="375"/>
      <c r="R295" s="375"/>
      <c r="S295" s="375"/>
      <c r="T295" s="375"/>
      <c r="U295" s="375"/>
      <c r="V295" s="376"/>
      <c r="W295" s="37" t="s">
        <v>73</v>
      </c>
      <c r="X295" s="292">
        <f>GrossWeightTotal+PalletQtyTotal*25</f>
        <v>13207.0188</v>
      </c>
      <c r="Y295" s="292">
        <f>GrossWeightTotalR+PalletQtyTotalR*25</f>
        <v>13207.0188</v>
      </c>
      <c r="Z295" s="37"/>
      <c r="AA295" s="293"/>
      <c r="AB295" s="293"/>
      <c r="AC295" s="293"/>
    </row>
    <row r="296" spans="1:68" x14ac:dyDescent="0.2">
      <c r="A296" s="304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50"/>
      <c r="P296" s="374" t="s">
        <v>427</v>
      </c>
      <c r="Q296" s="375"/>
      <c r="R296" s="375"/>
      <c r="S296" s="375"/>
      <c r="T296" s="375"/>
      <c r="U296" s="375"/>
      <c r="V296" s="376"/>
      <c r="W296" s="37" t="s">
        <v>425</v>
      </c>
      <c r="X296" s="292">
        <f>IFERROR(X23+X30+X37+X45+X50+X54+X58+X63+X69+X75+X81+X87+X97+X103+X113+X117+X121+X127+X133+X139+X144+X149+X154+X159+X166+X174+X178+X184+X191+X201+X209+X214+X219+X225+X231+X237+X243+X249+X253+X261+X266+X272+X290,"0")</f>
        <v>2754</v>
      </c>
      <c r="Y296" s="292">
        <f>IFERROR(Y23+Y30+Y37+Y45+Y50+Y54+Y58+Y63+Y69+Y75+Y81+Y87+Y97+Y103+Y113+Y117+Y121+Y127+Y133+Y139+Y144+Y149+Y154+Y159+Y166+Y174+Y178+Y184+Y191+Y201+Y209+Y214+Y219+Y225+Y231+Y237+Y243+Y249+Y253+Y261+Y266+Y272+Y290,"0")</f>
        <v>2754</v>
      </c>
      <c r="Z296" s="37"/>
      <c r="AA296" s="293"/>
      <c r="AB296" s="293"/>
      <c r="AC296" s="293"/>
    </row>
    <row r="297" spans="1:68" ht="14.25" customHeight="1" x14ac:dyDescent="0.2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350"/>
      <c r="P297" s="374" t="s">
        <v>428</v>
      </c>
      <c r="Q297" s="375"/>
      <c r="R297" s="375"/>
      <c r="S297" s="375"/>
      <c r="T297" s="375"/>
      <c r="U297" s="375"/>
      <c r="V297" s="376"/>
      <c r="W297" s="39" t="s">
        <v>429</v>
      </c>
      <c r="X297" s="37"/>
      <c r="Y297" s="37"/>
      <c r="Z297" s="37">
        <f>IFERROR(Z23+Z30+Z37+Z45+Z50+Z54+Z58+Z63+Z69+Z75+Z81+Z87+Z97+Z103+Z113+Z117+Z121+Z127+Z133+Z139+Z144+Z149+Z154+Z159+Z166+Z174+Z178+Z184+Z191+Z201+Z209+Z214+Z219+Z225+Z231+Z237+Z243+Z249+Z253+Z261+Z266+Z272+Z290,"0")</f>
        <v>44.753339999999994</v>
      </c>
      <c r="AA297" s="293"/>
      <c r="AB297" s="293"/>
      <c r="AC297" s="293"/>
    </row>
    <row r="298" spans="1:68" ht="13.5" customHeight="1" thickBot="1" x14ac:dyDescent="0.25"/>
    <row r="299" spans="1:68" ht="27" customHeight="1" thickTop="1" thickBot="1" x14ac:dyDescent="0.25">
      <c r="A299" s="40" t="s">
        <v>430</v>
      </c>
      <c r="B299" s="282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282" t="s">
        <v>241</v>
      </c>
      <c r="V299" s="282" t="s">
        <v>250</v>
      </c>
      <c r="W299" s="316" t="s">
        <v>269</v>
      </c>
      <c r="X299" s="325"/>
      <c r="Y299" s="325"/>
      <c r="Z299" s="325"/>
      <c r="AA299" s="325"/>
      <c r="AB299" s="326"/>
      <c r="AC299" s="282" t="s">
        <v>334</v>
      </c>
      <c r="AD299" s="282" t="s">
        <v>339</v>
      </c>
      <c r="AE299" s="282" t="s">
        <v>343</v>
      </c>
      <c r="AF299" s="282" t="s">
        <v>351</v>
      </c>
    </row>
    <row r="300" spans="1:68" ht="14.25" customHeight="1" thickTop="1" x14ac:dyDescent="0.2">
      <c r="A300" s="331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109</v>
      </c>
      <c r="G300" s="316" t="s">
        <v>134</v>
      </c>
      <c r="H300" s="316" t="s">
        <v>141</v>
      </c>
      <c r="I300" s="316" t="s">
        <v>147</v>
      </c>
      <c r="J300" s="316" t="s">
        <v>155</v>
      </c>
      <c r="K300" s="316" t="s">
        <v>175</v>
      </c>
      <c r="L300" s="316" t="s">
        <v>181</v>
      </c>
      <c r="M300" s="316" t="s">
        <v>205</v>
      </c>
      <c r="N300" s="283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2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283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0" t="s">
        <v>432</v>
      </c>
      <c r="B302" s="46">
        <f>IFERROR(X22*H22,"0")</f>
        <v>0</v>
      </c>
      <c r="C302" s="46">
        <f>IFERROR(X28*H28,"0")+IFERROR(X29*H29,"0")</f>
        <v>189</v>
      </c>
      <c r="D302" s="46">
        <f>IFERROR(X34*H34,"0")+IFERROR(X35*H35,"0")+IFERROR(X36*H36,"0")</f>
        <v>67.199999999999989</v>
      </c>
      <c r="E302" s="46">
        <f>IFERROR(X41*H41,"0")+IFERROR(X42*H42,"0")+IFERROR(X43*H43,"0")+IFERROR(X44*H44,"0")</f>
        <v>1260</v>
      </c>
      <c r="F302" s="46">
        <f>IFERROR(X49*H49,"0")+IFERROR(X53*H53,"0")+IFERROR(X57*H57,"0")+IFERROR(X61*H61,"0")+IFERROR(X62*H62,"0")+IFERROR(X66*H66,"0")+IFERROR(X67*H67,"0")+IFERROR(X68*H68,"0")</f>
        <v>0</v>
      </c>
      <c r="G302" s="46">
        <f>IFERROR(X73*H73,"0")+IFERROR(X74*H74,"0")</f>
        <v>300</v>
      </c>
      <c r="H302" s="46">
        <f>IFERROR(X79*H79,"0")+IFERROR(X80*H80,"0")</f>
        <v>50.4</v>
      </c>
      <c r="I302" s="46">
        <f>IFERROR(X85*H85,"0")+IFERROR(X86*H86,"0")</f>
        <v>302.40000000000003</v>
      </c>
      <c r="J302" s="46">
        <f>IFERROR(X91*H91,"0")+IFERROR(X92*H92,"0")+IFERROR(X93*H93,"0")+IFERROR(X94*H94,"0")+IFERROR(X95*H95,"0")+IFERROR(X96*H96,"0")</f>
        <v>685.44</v>
      </c>
      <c r="K302" s="46">
        <f>IFERROR(X101*H101,"0")+IFERROR(X102*H102,"0")</f>
        <v>0</v>
      </c>
      <c r="L302" s="46">
        <f>IFERROR(X107*H107,"0")+IFERROR(X108*H108,"0")+IFERROR(X109*H109,"0")+IFERROR(X110*H110,"0")+IFERROR(X111*H111,"0")+IFERROR(X112*H112,"0")+IFERROR(X116*H116,"0")+IFERROR(X120*H120,"0")</f>
        <v>3184.8</v>
      </c>
      <c r="M302" s="46">
        <f>IFERROR(X125*H125,"0")+IFERROR(X126*H126,"0")</f>
        <v>1386</v>
      </c>
      <c r="N302" s="283"/>
      <c r="O302" s="46">
        <f>IFERROR(X131*H131,"0")+IFERROR(X132*H132,"0")</f>
        <v>420</v>
      </c>
      <c r="P302" s="46">
        <f>IFERROR(X137*H137,"0")+IFERROR(X138*H138,"0")</f>
        <v>537.6</v>
      </c>
      <c r="Q302" s="46">
        <f>IFERROR(X143*H143,"0")</f>
        <v>84</v>
      </c>
      <c r="R302" s="46">
        <f>IFERROR(X148*H148,"0")</f>
        <v>37.800000000000004</v>
      </c>
      <c r="S302" s="46">
        <f>IFERROR(X153*H153,"0")</f>
        <v>0</v>
      </c>
      <c r="T302" s="46">
        <f>IFERROR(X158*H158,"0")</f>
        <v>0</v>
      </c>
      <c r="U302" s="46">
        <f>IFERROR(X164*H164,"0")+IFERROR(X165*H165,"0")</f>
        <v>0</v>
      </c>
      <c r="V302" s="46">
        <f>IFERROR(X171*H171,"0")+IFERROR(X172*H172,"0")+IFERROR(X173*H173,"0")+IFERROR(X177*H177,"0")</f>
        <v>1386</v>
      </c>
      <c r="W302" s="46">
        <f>IFERROR(X183*H183,"0")+IFERROR(X187*H187,"0")+IFERROR(X188*H188,"0")+IFERROR(X189*H189,"0")+IFERROR(X190*H190,"0")</f>
        <v>0</v>
      </c>
      <c r="X302" s="46">
        <f>IFERROR(X195*H195,"0")+IFERROR(X196*H196,"0")+IFERROR(X197*H197,"0")+IFERROR(X198*H198,"0")+IFERROR(X199*H199,"0")+IFERROR(X200*H200,"0")</f>
        <v>268.79999999999995</v>
      </c>
      <c r="Y302" s="46">
        <f>IFERROR(X205*H205,"0")+IFERROR(X206*H206,"0")+IFERROR(X207*H207,"0")+IFERROR(X208*H208,"0")</f>
        <v>0</v>
      </c>
      <c r="Z302" s="46">
        <f>IFERROR(X213*H213,"0")</f>
        <v>0</v>
      </c>
      <c r="AA302" s="46">
        <f>IFERROR(X218*H218,"0")+IFERROR(X222*H222,"0")+IFERROR(X223*H223,"0")+IFERROR(X224*H224,"0")</f>
        <v>0</v>
      </c>
      <c r="AB302" s="46">
        <f>IFERROR(X229*H229,"0")+IFERROR(X230*H230,"0")</f>
        <v>76.800000000000011</v>
      </c>
      <c r="AC302" s="46">
        <f>IFERROR(X236*H236,"0")</f>
        <v>0</v>
      </c>
      <c r="AD302" s="46">
        <f>IFERROR(X242*H242,"0")</f>
        <v>0</v>
      </c>
      <c r="AE302" s="46">
        <f>IFERROR(X248*H248,"0")+IFERROR(X252*H252,"0")</f>
        <v>0</v>
      </c>
      <c r="AF302" s="46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785.44</v>
      </c>
    </row>
    <row r="303" spans="1:68" ht="13.5" customHeight="1" thickTop="1" x14ac:dyDescent="0.2">
      <c r="C303" s="283"/>
    </row>
    <row r="304" spans="1:68" ht="19.5" customHeight="1" x14ac:dyDescent="0.2">
      <c r="A304" s="58" t="s">
        <v>433</v>
      </c>
      <c r="B304" s="58" t="s">
        <v>434</v>
      </c>
      <c r="C304" s="58" t="s">
        <v>435</v>
      </c>
    </row>
    <row r="305" spans="1:3" x14ac:dyDescent="0.2">
      <c r="A305" s="59">
        <f>SUMPRODUCT(--(BB:BB="ЗПФ"),--(W:W="кор"),H:H,Y:Y)+SUMPRODUCT(--(BB:BB="ЗПФ"),--(W:W="кг"),Y:Y)</f>
        <v>5157.6000000000004</v>
      </c>
      <c r="B305" s="60">
        <f>SUMPRODUCT(--(BB:BB="ПГП"),--(W:W="кор"),H:H,Y:Y)+SUMPRODUCT(--(BB:BB="ПГП"),--(W:W="кг"),Y:Y)</f>
        <v>5864.079999999999</v>
      </c>
      <c r="C305" s="60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M17:M18"/>
    <mergeCell ref="O17:O18"/>
    <mergeCell ref="P174:V174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P107:T107"/>
    <mergeCell ref="P278:T278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H10:M10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P30:V30"/>
    <mergeCell ref="P96:T96"/>
    <mergeCell ref="H17:H18"/>
    <mergeCell ref="A146:Z146"/>
    <mergeCell ref="D198:E198"/>
    <mergeCell ref="D269:E269"/>
    <mergeCell ref="P104:V104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P215:V215"/>
    <mergeCell ref="A40:Z40"/>
    <mergeCell ref="A211:Z211"/>
    <mergeCell ref="A186:Z186"/>
    <mergeCell ref="A191:O192"/>
    <mergeCell ref="P49:T49"/>
    <mergeCell ref="A166:O167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P114:V114"/>
    <mergeCell ref="P287:T287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D289:E289"/>
    <mergeCell ref="W17:W18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P79:T79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52"/>
    </row>
    <row r="3" spans="2:8" x14ac:dyDescent="0.2">
      <c r="B3" s="47" t="s">
        <v>437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438</v>
      </c>
      <c r="D6" s="47" t="s">
        <v>439</v>
      </c>
      <c r="E6" s="47"/>
    </row>
    <row r="8" spans="2:8" x14ac:dyDescent="0.2">
      <c r="B8" s="47" t="s">
        <v>18</v>
      </c>
      <c r="C8" s="47" t="s">
        <v>438</v>
      </c>
      <c r="D8" s="47"/>
      <c r="E8" s="47"/>
    </row>
    <row r="10" spans="2:8" x14ac:dyDescent="0.2">
      <c r="B10" s="47" t="s">
        <v>440</v>
      </c>
      <c r="C10" s="47"/>
      <c r="D10" s="47"/>
      <c r="E10" s="47"/>
    </row>
    <row r="11" spans="2:8" x14ac:dyDescent="0.2">
      <c r="B11" s="47" t="s">
        <v>441</v>
      </c>
      <c r="C11" s="47"/>
      <c r="D11" s="47"/>
      <c r="E11" s="47"/>
    </row>
    <row r="12" spans="2:8" x14ac:dyDescent="0.2">
      <c r="B12" s="47" t="s">
        <v>442</v>
      </c>
      <c r="C12" s="47"/>
      <c r="D12" s="47"/>
      <c r="E12" s="47"/>
    </row>
    <row r="13" spans="2:8" x14ac:dyDescent="0.2">
      <c r="B13" s="47" t="s">
        <v>443</v>
      </c>
      <c r="C13" s="47"/>
      <c r="D13" s="47"/>
      <c r="E13" s="47"/>
    </row>
    <row r="14" spans="2:8" x14ac:dyDescent="0.2">
      <c r="B14" s="47" t="s">
        <v>444</v>
      </c>
      <c r="C14" s="47"/>
      <c r="D14" s="47"/>
      <c r="E14" s="47"/>
    </row>
    <row r="15" spans="2:8" x14ac:dyDescent="0.2">
      <c r="B15" s="47" t="s">
        <v>445</v>
      </c>
      <c r="C15" s="47"/>
      <c r="D15" s="47"/>
      <c r="E15" s="47"/>
    </row>
    <row r="16" spans="2:8" x14ac:dyDescent="0.2">
      <c r="B16" s="47" t="s">
        <v>446</v>
      </c>
      <c r="C16" s="47"/>
      <c r="D16" s="47"/>
      <c r="E16" s="47"/>
    </row>
    <row r="17" spans="2:5" x14ac:dyDescent="0.2">
      <c r="B17" s="47" t="s">
        <v>447</v>
      </c>
      <c r="C17" s="47"/>
      <c r="D17" s="47"/>
      <c r="E17" s="47"/>
    </row>
    <row r="18" spans="2:5" x14ac:dyDescent="0.2">
      <c r="B18" s="47" t="s">
        <v>448</v>
      </c>
      <c r="C18" s="47"/>
      <c r="D18" s="47"/>
      <c r="E18" s="47"/>
    </row>
    <row r="19" spans="2:5" x14ac:dyDescent="0.2">
      <c r="B19" s="47" t="s">
        <v>449</v>
      </c>
      <c r="C19" s="47"/>
      <c r="D19" s="47"/>
      <c r="E19" s="47"/>
    </row>
    <row r="20" spans="2:5" x14ac:dyDescent="0.2">
      <c r="B20" s="47" t="s">
        <v>450</v>
      </c>
      <c r="C20" s="47"/>
      <c r="D20" s="47"/>
      <c r="E20" s="47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2025-08-20T09:54:49Z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