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DE331078-76C2-4E1B-B578-EBA6914F14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P492" i="1" s="1"/>
  <c r="BO491" i="1"/>
  <c r="BM491" i="1"/>
  <c r="Y491" i="1"/>
  <c r="Y493" i="1" s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P482" i="1" s="1"/>
  <c r="BO481" i="1"/>
  <c r="BM481" i="1"/>
  <c r="Y481" i="1"/>
  <c r="BP481" i="1" s="1"/>
  <c r="BO480" i="1"/>
  <c r="BM480" i="1"/>
  <c r="Y480" i="1"/>
  <c r="Y483" i="1" s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P475" i="1" s="1"/>
  <c r="BO474" i="1"/>
  <c r="BM474" i="1"/>
  <c r="Y474" i="1"/>
  <c r="BP474" i="1" s="1"/>
  <c r="BO473" i="1"/>
  <c r="BM473" i="1"/>
  <c r="Y473" i="1"/>
  <c r="Y478" i="1" s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BP466" i="1" s="1"/>
  <c r="P466" i="1"/>
  <c r="BP465" i="1"/>
  <c r="BO465" i="1"/>
  <c r="BN465" i="1"/>
  <c r="BM465" i="1"/>
  <c r="Z465" i="1"/>
  <c r="Y465" i="1"/>
  <c r="Y469" i="1" s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P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P455" i="1"/>
  <c r="BO455" i="1"/>
  <c r="BN455" i="1"/>
  <c r="BM455" i="1"/>
  <c r="Z455" i="1"/>
  <c r="Y455" i="1"/>
  <c r="Y463" i="1" s="1"/>
  <c r="P455" i="1"/>
  <c r="X453" i="1"/>
  <c r="X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Y453" i="1" s="1"/>
  <c r="P449" i="1"/>
  <c r="X447" i="1"/>
  <c r="X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N433" i="1"/>
  <c r="BM433" i="1"/>
  <c r="Z433" i="1"/>
  <c r="Y433" i="1"/>
  <c r="BP433" i="1" s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Y417" i="1" s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Y381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BP318" i="1" s="1"/>
  <c r="P318" i="1"/>
  <c r="BP317" i="1"/>
  <c r="BO317" i="1"/>
  <c r="BN317" i="1"/>
  <c r="BM317" i="1"/>
  <c r="Z317" i="1"/>
  <c r="Y317" i="1"/>
  <c r="P317" i="1"/>
  <c r="BO316" i="1"/>
  <c r="BM316" i="1"/>
  <c r="Y316" i="1"/>
  <c r="Y319" i="1" s="1"/>
  <c r="P316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Y313" i="1" s="1"/>
  <c r="P308" i="1"/>
  <c r="X306" i="1"/>
  <c r="X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Y305" i="1" s="1"/>
  <c r="P298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P261" i="1" s="1"/>
  <c r="BO260" i="1"/>
  <c r="BM260" i="1"/>
  <c r="Y260" i="1"/>
  <c r="M515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L515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K515" i="1" s="1"/>
  <c r="P224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Y171" i="1" s="1"/>
  <c r="P162" i="1"/>
  <c r="X160" i="1"/>
  <c r="X159" i="1"/>
  <c r="BO158" i="1"/>
  <c r="BM158" i="1"/>
  <c r="Y158" i="1"/>
  <c r="I515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H515" i="1" s="1"/>
  <c r="P146" i="1"/>
  <c r="X143" i="1"/>
  <c r="X142" i="1"/>
  <c r="BO141" i="1"/>
  <c r="BM141" i="1"/>
  <c r="Y141" i="1"/>
  <c r="BP141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5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0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1" i="1"/>
  <c r="Y81" i="1"/>
  <c r="Y85" i="1"/>
  <c r="Y92" i="1"/>
  <c r="Y101" i="1"/>
  <c r="Y108" i="1"/>
  <c r="Y114" i="1"/>
  <c r="Y122" i="1"/>
  <c r="Y126" i="1"/>
  <c r="Y133" i="1"/>
  <c r="Y137" i="1"/>
  <c r="Y143" i="1"/>
  <c r="Y148" i="1"/>
  <c r="Y154" i="1"/>
  <c r="Y160" i="1"/>
  <c r="Z163" i="1"/>
  <c r="BN163" i="1"/>
  <c r="Z165" i="1"/>
  <c r="BN165" i="1"/>
  <c r="Z167" i="1"/>
  <c r="BN167" i="1"/>
  <c r="Z169" i="1"/>
  <c r="BN169" i="1"/>
  <c r="Y172" i="1"/>
  <c r="Y177" i="1"/>
  <c r="Z175" i="1"/>
  <c r="Z177" i="1" s="1"/>
  <c r="BN175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15" i="1"/>
  <c r="Z90" i="1"/>
  <c r="Z92" i="1" s="1"/>
  <c r="BN90" i="1"/>
  <c r="Y93" i="1"/>
  <c r="Z95" i="1"/>
  <c r="Z100" i="1" s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Z121" i="1" s="1"/>
  <c r="BN118" i="1"/>
  <c r="Z120" i="1"/>
  <c r="BN120" i="1"/>
  <c r="Z124" i="1"/>
  <c r="Z126" i="1" s="1"/>
  <c r="BN124" i="1"/>
  <c r="BP124" i="1"/>
  <c r="G515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Y187" i="1"/>
  <c r="BP191" i="1"/>
  <c r="BN191" i="1"/>
  <c r="Z191" i="1"/>
  <c r="Z192" i="1" s="1"/>
  <c r="Y193" i="1"/>
  <c r="Y204" i="1"/>
  <c r="BP195" i="1"/>
  <c r="BN195" i="1"/>
  <c r="Z195" i="1"/>
  <c r="Y203" i="1"/>
  <c r="BP199" i="1"/>
  <c r="BN199" i="1"/>
  <c r="Z199" i="1"/>
  <c r="Y215" i="1"/>
  <c r="Y221" i="1"/>
  <c r="Y232" i="1"/>
  <c r="Y236" i="1"/>
  <c r="Y248" i="1"/>
  <c r="Y257" i="1"/>
  <c r="Y264" i="1"/>
  <c r="Y271" i="1"/>
  <c r="Y296" i="1"/>
  <c r="Y306" i="1"/>
  <c r="Y314" i="1"/>
  <c r="Y320" i="1"/>
  <c r="Y326" i="1"/>
  <c r="Y332" i="1"/>
  <c r="Y340" i="1"/>
  <c r="T515" i="1"/>
  <c r="Y351" i="1"/>
  <c r="BP344" i="1"/>
  <c r="BN344" i="1"/>
  <c r="Z344" i="1"/>
  <c r="BP348" i="1"/>
  <c r="BN348" i="1"/>
  <c r="Z348" i="1"/>
  <c r="BP360" i="1"/>
  <c r="BN360" i="1"/>
  <c r="Z360" i="1"/>
  <c r="Z361" i="1" s="1"/>
  <c r="Y362" i="1"/>
  <c r="Y365" i="1"/>
  <c r="BP364" i="1"/>
  <c r="BN364" i="1"/>
  <c r="Z364" i="1"/>
  <c r="Z365" i="1" s="1"/>
  <c r="Y366" i="1"/>
  <c r="U515" i="1"/>
  <c r="Y372" i="1"/>
  <c r="BP369" i="1"/>
  <c r="BN369" i="1"/>
  <c r="Z369" i="1"/>
  <c r="BP391" i="1"/>
  <c r="BN391" i="1"/>
  <c r="Z391" i="1"/>
  <c r="Z400" i="1" s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BP416" i="1"/>
  <c r="BN416" i="1"/>
  <c r="Z416" i="1"/>
  <c r="Y418" i="1"/>
  <c r="X515" i="1"/>
  <c r="Y422" i="1"/>
  <c r="BP421" i="1"/>
  <c r="BN421" i="1"/>
  <c r="Y423" i="1"/>
  <c r="Z421" i="1"/>
  <c r="Z422" i="1" s="1"/>
  <c r="Z201" i="1"/>
  <c r="BN201" i="1"/>
  <c r="Z207" i="1"/>
  <c r="Z215" i="1" s="1"/>
  <c r="BN207" i="1"/>
  <c r="Z209" i="1"/>
  <c r="BN209" i="1"/>
  <c r="Z211" i="1"/>
  <c r="BN211" i="1"/>
  <c r="Z213" i="1"/>
  <c r="BN213" i="1"/>
  <c r="Z219" i="1"/>
  <c r="Z220" i="1" s="1"/>
  <c r="BN219" i="1"/>
  <c r="Z224" i="1"/>
  <c r="Z231" i="1" s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Z244" i="1"/>
  <c r="Z247" i="1" s="1"/>
  <c r="BN244" i="1"/>
  <c r="Z246" i="1"/>
  <c r="BN246" i="1"/>
  <c r="Z251" i="1"/>
  <c r="BN251" i="1"/>
  <c r="BP251" i="1"/>
  <c r="Z253" i="1"/>
  <c r="BN253" i="1"/>
  <c r="Z255" i="1"/>
  <c r="BN255" i="1"/>
  <c r="Y256" i="1"/>
  <c r="Z260" i="1"/>
  <c r="BN260" i="1"/>
  <c r="BP260" i="1"/>
  <c r="Z261" i="1"/>
  <c r="BN261" i="1"/>
  <c r="Y265" i="1"/>
  <c r="O515" i="1"/>
  <c r="Z269" i="1"/>
  <c r="Z271" i="1" s="1"/>
  <c r="BN269" i="1"/>
  <c r="Y272" i="1"/>
  <c r="Y277" i="1"/>
  <c r="Y286" i="1"/>
  <c r="R515" i="1"/>
  <c r="Z290" i="1"/>
  <c r="Z295" i="1" s="1"/>
  <c r="BN290" i="1"/>
  <c r="Z292" i="1"/>
  <c r="BN292" i="1"/>
  <c r="Z294" i="1"/>
  <c r="BN294" i="1"/>
  <c r="Y295" i="1"/>
  <c r="Z298" i="1"/>
  <c r="BN298" i="1"/>
  <c r="BP298" i="1"/>
  <c r="Z300" i="1"/>
  <c r="BN300" i="1"/>
  <c r="Z302" i="1"/>
  <c r="BN302" i="1"/>
  <c r="Z304" i="1"/>
  <c r="BN304" i="1"/>
  <c r="Z308" i="1"/>
  <c r="Z313" i="1" s="1"/>
  <c r="BN308" i="1"/>
  <c r="BP308" i="1"/>
  <c r="Z310" i="1"/>
  <c r="BN310" i="1"/>
  <c r="Z312" i="1"/>
  <c r="BN312" i="1"/>
  <c r="Z316" i="1"/>
  <c r="BN316" i="1"/>
  <c r="BP316" i="1"/>
  <c r="Z318" i="1"/>
  <c r="BN318" i="1"/>
  <c r="Z324" i="1"/>
  <c r="Z326" i="1" s="1"/>
  <c r="BN324" i="1"/>
  <c r="Z330" i="1"/>
  <c r="Z332" i="1" s="1"/>
  <c r="BN330" i="1"/>
  <c r="S515" i="1"/>
  <c r="Y339" i="1"/>
  <c r="Z337" i="1"/>
  <c r="Z339" i="1" s="1"/>
  <c r="BN337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61" i="1"/>
  <c r="BP371" i="1"/>
  <c r="BN371" i="1"/>
  <c r="Z371" i="1"/>
  <c r="Y373" i="1"/>
  <c r="Y376" i="1"/>
  <c r="BP375" i="1"/>
  <c r="BN375" i="1"/>
  <c r="Z375" i="1"/>
  <c r="Z376" i="1" s="1"/>
  <c r="Y377" i="1"/>
  <c r="Y382" i="1"/>
  <c r="BP379" i="1"/>
  <c r="BN379" i="1"/>
  <c r="Z379" i="1"/>
  <c r="Z381" i="1" s="1"/>
  <c r="BP393" i="1"/>
  <c r="BN393" i="1"/>
  <c r="Z393" i="1"/>
  <c r="BP397" i="1"/>
  <c r="BN397" i="1"/>
  <c r="Z397" i="1"/>
  <c r="Y405" i="1"/>
  <c r="BP414" i="1"/>
  <c r="BN414" i="1"/>
  <c r="Z414" i="1"/>
  <c r="Z417" i="1" s="1"/>
  <c r="V515" i="1"/>
  <c r="Y400" i="1"/>
  <c r="W515" i="1"/>
  <c r="Y411" i="1"/>
  <c r="Y427" i="1"/>
  <c r="BP426" i="1"/>
  <c r="BN426" i="1"/>
  <c r="Z426" i="1"/>
  <c r="Z427" i="1" s="1"/>
  <c r="Y515" i="1"/>
  <c r="Y428" i="1"/>
  <c r="Z515" i="1"/>
  <c r="Y447" i="1"/>
  <c r="BP432" i="1"/>
  <c r="BN432" i="1"/>
  <c r="Z432" i="1"/>
  <c r="Y446" i="1"/>
  <c r="Z436" i="1"/>
  <c r="BN436" i="1"/>
  <c r="Z438" i="1"/>
  <c r="BN438" i="1"/>
  <c r="Z440" i="1"/>
  <c r="BN440" i="1"/>
  <c r="Z441" i="1"/>
  <c r="BN441" i="1"/>
  <c r="Z443" i="1"/>
  <c r="BN443" i="1"/>
  <c r="Z445" i="1"/>
  <c r="BN445" i="1"/>
  <c r="Z449" i="1"/>
  <c r="BN449" i="1"/>
  <c r="BP449" i="1"/>
  <c r="Z451" i="1"/>
  <c r="BN451" i="1"/>
  <c r="Y452" i="1"/>
  <c r="Y462" i="1"/>
  <c r="Y468" i="1"/>
  <c r="Y477" i="1"/>
  <c r="Y484" i="1"/>
  <c r="Y494" i="1"/>
  <c r="Y504" i="1"/>
  <c r="AA515" i="1"/>
  <c r="Z456" i="1"/>
  <c r="Z462" i="1" s="1"/>
  <c r="BN456" i="1"/>
  <c r="Z458" i="1"/>
  <c r="BN458" i="1"/>
  <c r="Z460" i="1"/>
  <c r="BN460" i="1"/>
  <c r="Z466" i="1"/>
  <c r="Z468" i="1" s="1"/>
  <c r="BN466" i="1"/>
  <c r="Z473" i="1"/>
  <c r="Z477" i="1" s="1"/>
  <c r="BN473" i="1"/>
  <c r="BP473" i="1"/>
  <c r="Z474" i="1"/>
  <c r="BN474" i="1"/>
  <c r="Z475" i="1"/>
  <c r="BN475" i="1"/>
  <c r="Z480" i="1"/>
  <c r="BN480" i="1"/>
  <c r="BP480" i="1"/>
  <c r="Z481" i="1"/>
  <c r="BN481" i="1"/>
  <c r="Z482" i="1"/>
  <c r="BN482" i="1"/>
  <c r="Z491" i="1"/>
  <c r="Z493" i="1" s="1"/>
  <c r="BN491" i="1"/>
  <c r="BP491" i="1"/>
  <c r="Z492" i="1"/>
  <c r="BN492" i="1"/>
  <c r="Z502" i="1"/>
  <c r="Z503" i="1" s="1"/>
  <c r="BN502" i="1"/>
  <c r="BP502" i="1"/>
  <c r="Y503" i="1"/>
  <c r="Z351" i="1" l="1"/>
  <c r="Y507" i="1"/>
  <c r="Z483" i="1"/>
  <c r="Z452" i="1"/>
  <c r="Z446" i="1"/>
  <c r="Z319" i="1"/>
  <c r="Z305" i="1"/>
  <c r="Z264" i="1"/>
  <c r="Z256" i="1"/>
  <c r="Z372" i="1"/>
  <c r="Z203" i="1"/>
  <c r="Z153" i="1"/>
  <c r="Z108" i="1"/>
  <c r="Z32" i="1"/>
  <c r="Z510" i="1" s="1"/>
  <c r="Y509" i="1"/>
  <c r="Y506" i="1"/>
  <c r="Y508" i="1" s="1"/>
  <c r="Y505" i="1"/>
</calcChain>
</file>

<file path=xl/sharedStrings.xml><?xml version="1.0" encoding="utf-8"?>
<sst xmlns="http://schemas.openxmlformats.org/spreadsheetml/2006/main" count="2245" uniqueCount="808">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</sst>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3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45886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 t="s">
        <v>19</v>
      </c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20</v>
      </c>
      <c r="Q8" s="689">
        <v>0.375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21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22</v>
      </c>
      <c r="Q10" s="730"/>
      <c r="R10" s="73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16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29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30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31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32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34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699" t="s">
        <v>38</v>
      </c>
      <c r="D17" s="603" t="s">
        <v>39</v>
      </c>
      <c r="E17" s="662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61"/>
      <c r="R17" s="661"/>
      <c r="S17" s="661"/>
      <c r="T17" s="662"/>
      <c r="U17" s="881" t="s">
        <v>51</v>
      </c>
      <c r="V17" s="607"/>
      <c r="W17" s="603" t="s">
        <v>52</v>
      </c>
      <c r="X17" s="603" t="s">
        <v>53</v>
      </c>
      <c r="Y17" s="882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61</v>
      </c>
      <c r="V18" s="67" t="s">
        <v>62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63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72</v>
      </c>
      <c r="Q23" s="576"/>
      <c r="R23" s="576"/>
      <c r="S23" s="576"/>
      <c r="T23" s="576"/>
      <c r="U23" s="576"/>
      <c r="V23" s="577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72</v>
      </c>
      <c r="Q24" s="576"/>
      <c r="R24" s="576"/>
      <c r="S24" s="576"/>
      <c r="T24" s="576"/>
      <c r="U24" s="576"/>
      <c r="V24" s="577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72</v>
      </c>
      <c r="Q32" s="576"/>
      <c r="R32" s="576"/>
      <c r="S32" s="576"/>
      <c r="T32" s="576"/>
      <c r="U32" s="576"/>
      <c r="V32" s="577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72</v>
      </c>
      <c r="Q33" s="576"/>
      <c r="R33" s="576"/>
      <c r="S33" s="576"/>
      <c r="T33" s="576"/>
      <c r="U33" s="576"/>
      <c r="V33" s="577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72</v>
      </c>
      <c r="Q36" s="576"/>
      <c r="R36" s="576"/>
      <c r="S36" s="576"/>
      <c r="T36" s="576"/>
      <c r="U36" s="576"/>
      <c r="V36" s="577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72</v>
      </c>
      <c r="Q37" s="576"/>
      <c r="R37" s="576"/>
      <c r="S37" s="576"/>
      <c r="T37" s="576"/>
      <c r="U37" s="576"/>
      <c r="V37" s="577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101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80</v>
      </c>
      <c r="Y42" s="558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72</v>
      </c>
      <c r="Q44" s="576"/>
      <c r="R44" s="576"/>
      <c r="S44" s="576"/>
      <c r="T44" s="576"/>
      <c r="U44" s="576"/>
      <c r="V44" s="577"/>
      <c r="W44" s="37" t="s">
        <v>73</v>
      </c>
      <c r="X44" s="559">
        <f>IFERROR(X41/H41,"0")+IFERROR(X42/H42,"0")+IFERROR(X43/H43,"0")</f>
        <v>20</v>
      </c>
      <c r="Y44" s="559">
        <f>IFERROR(Y41/H41,"0")+IFERROR(Y42/H42,"0")+IFERROR(Y43/H43,"0")</f>
        <v>20</v>
      </c>
      <c r="Z44" s="559">
        <f>IFERROR(IF(Z41="",0,Z41),"0")+IFERROR(IF(Z42="",0,Z42),"0")+IFERROR(IF(Z43="",0,Z43),"0")</f>
        <v>0.1804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72</v>
      </c>
      <c r="Q45" s="576"/>
      <c r="R45" s="576"/>
      <c r="S45" s="576"/>
      <c r="T45" s="576"/>
      <c r="U45" s="576"/>
      <c r="V45" s="577"/>
      <c r="W45" s="37" t="s">
        <v>70</v>
      </c>
      <c r="X45" s="559">
        <f>IFERROR(SUM(X41:X43),"0")</f>
        <v>80</v>
      </c>
      <c r="Y45" s="559">
        <f>IFERROR(SUM(Y41:Y43),"0")</f>
        <v>80</v>
      </c>
      <c r="Z45" s="37"/>
      <c r="AA45" s="560"/>
      <c r="AB45" s="560"/>
      <c r="AC45" s="560"/>
    </row>
    <row r="46" spans="1:68" ht="14.25" customHeight="1" x14ac:dyDescent="0.25">
      <c r="A46" s="572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72</v>
      </c>
      <c r="Q48" s="576"/>
      <c r="R48" s="576"/>
      <c r="S48" s="576"/>
      <c r="T48" s="576"/>
      <c r="U48" s="576"/>
      <c r="V48" s="577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72</v>
      </c>
      <c r="Q49" s="576"/>
      <c r="R49" s="576"/>
      <c r="S49" s="576"/>
      <c r="T49" s="576"/>
      <c r="U49" s="576"/>
      <c r="V49" s="577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135</v>
      </c>
      <c r="Y57" s="558">
        <f t="shared" si="6"/>
        <v>135</v>
      </c>
      <c r="Z57" s="36">
        <f>IFERROR(IF(Y57=0,"",ROUNDUP(Y57/H57,0)*0.00902),"")</f>
        <v>0.27060000000000001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141.30000000000001</v>
      </c>
      <c r="BN57" s="64">
        <f t="shared" si="8"/>
        <v>141.30000000000001</v>
      </c>
      <c r="BO57" s="64">
        <f t="shared" si="9"/>
        <v>0.22727272727272729</v>
      </c>
      <c r="BP57" s="64">
        <f t="shared" si="10"/>
        <v>0.22727272727272729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72</v>
      </c>
      <c r="Q58" s="576"/>
      <c r="R58" s="576"/>
      <c r="S58" s="576"/>
      <c r="T58" s="576"/>
      <c r="U58" s="576"/>
      <c r="V58" s="577"/>
      <c r="W58" s="37" t="s">
        <v>73</v>
      </c>
      <c r="X58" s="559">
        <f>IFERROR(X52/H52,"0")+IFERROR(X53/H53,"0")+IFERROR(X54/H54,"0")+IFERROR(X55/H55,"0")+IFERROR(X56/H56,"0")+IFERROR(X57/H57,"0")</f>
        <v>30</v>
      </c>
      <c r="Y58" s="559">
        <f>IFERROR(Y52/H52,"0")+IFERROR(Y53/H53,"0")+IFERROR(Y54/H54,"0")+IFERROR(Y55/H55,"0")+IFERROR(Y56/H56,"0")+IFERROR(Y57/H57,"0")</f>
        <v>30</v>
      </c>
      <c r="Z58" s="559">
        <f>IFERROR(IF(Z52="",0,Z52),"0")+IFERROR(IF(Z53="",0,Z53),"0")+IFERROR(IF(Z54="",0,Z54),"0")+IFERROR(IF(Z55="",0,Z55),"0")+IFERROR(IF(Z56="",0,Z56),"0")+IFERROR(IF(Z57="",0,Z57),"0")</f>
        <v>0.27060000000000001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72</v>
      </c>
      <c r="Q59" s="576"/>
      <c r="R59" s="576"/>
      <c r="S59" s="576"/>
      <c r="T59" s="576"/>
      <c r="U59" s="576"/>
      <c r="V59" s="577"/>
      <c r="W59" s="37" t="s">
        <v>70</v>
      </c>
      <c r="X59" s="559">
        <f>IFERROR(SUM(X52:X57),"0")</f>
        <v>135</v>
      </c>
      <c r="Y59" s="559">
        <f>IFERROR(SUM(Y52:Y57),"0")</f>
        <v>135</v>
      </c>
      <c r="Z59" s="37"/>
      <c r="AA59" s="560"/>
      <c r="AB59" s="560"/>
      <c r="AC59" s="560"/>
    </row>
    <row r="60" spans="1:68" ht="14.25" customHeight="1" x14ac:dyDescent="0.25">
      <c r="A60" s="572" t="s">
        <v>137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22.5</v>
      </c>
      <c r="Y64" s="558">
        <f>IFERROR(IF(X64="",0,CEILING((X64/$H64),1)*$H64),"")</f>
        <v>24.3</v>
      </c>
      <c r="Z64" s="36">
        <f>IFERROR(IF(Y64=0,"",ROUNDUP(Y64/H64,0)*0.00651),"")</f>
        <v>5.8590000000000003E-2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23.999999999999996</v>
      </c>
      <c r="BN64" s="64">
        <f>IFERROR(Y64*I64/H64,"0")</f>
        <v>25.919999999999995</v>
      </c>
      <c r="BO64" s="64">
        <f>IFERROR(1/J64*(X64/H64),"0")</f>
        <v>4.5787545787545784E-2</v>
      </c>
      <c r="BP64" s="64">
        <f>IFERROR(1/J64*(Y64/H64),"0")</f>
        <v>4.9450549450549455E-2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72</v>
      </c>
      <c r="Q65" s="576"/>
      <c r="R65" s="576"/>
      <c r="S65" s="576"/>
      <c r="T65" s="576"/>
      <c r="U65" s="576"/>
      <c r="V65" s="577"/>
      <c r="W65" s="37" t="s">
        <v>73</v>
      </c>
      <c r="X65" s="559">
        <f>IFERROR(X61/H61,"0")+IFERROR(X62/H62,"0")+IFERROR(X63/H63,"0")+IFERROR(X64/H64,"0")</f>
        <v>8.3333333333333321</v>
      </c>
      <c r="Y65" s="559">
        <f>IFERROR(Y61/H61,"0")+IFERROR(Y62/H62,"0")+IFERROR(Y63/H63,"0")+IFERROR(Y64/H64,"0")</f>
        <v>9</v>
      </c>
      <c r="Z65" s="559">
        <f>IFERROR(IF(Z61="",0,Z61),"0")+IFERROR(IF(Z62="",0,Z62),"0")+IFERROR(IF(Z63="",0,Z63),"0")+IFERROR(IF(Z64="",0,Z64),"0")</f>
        <v>5.8590000000000003E-2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72</v>
      </c>
      <c r="Q66" s="576"/>
      <c r="R66" s="576"/>
      <c r="S66" s="576"/>
      <c r="T66" s="576"/>
      <c r="U66" s="576"/>
      <c r="V66" s="577"/>
      <c r="W66" s="37" t="s">
        <v>70</v>
      </c>
      <c r="X66" s="559">
        <f>IFERROR(SUM(X61:X64),"0")</f>
        <v>22.5</v>
      </c>
      <c r="Y66" s="559">
        <f>IFERROR(SUM(Y61:Y64),"0")</f>
        <v>24.3</v>
      </c>
      <c r="Z66" s="37"/>
      <c r="AA66" s="560"/>
      <c r="AB66" s="560"/>
      <c r="AC66" s="560"/>
    </row>
    <row r="67" spans="1:68" ht="14.25" customHeight="1" x14ac:dyDescent="0.25">
      <c r="A67" s="572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72</v>
      </c>
      <c r="Q71" s="576"/>
      <c r="R71" s="576"/>
      <c r="S71" s="576"/>
      <c r="T71" s="576"/>
      <c r="U71" s="576"/>
      <c r="V71" s="577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72</v>
      </c>
      <c r="Q72" s="576"/>
      <c r="R72" s="576"/>
      <c r="S72" s="576"/>
      <c r="T72" s="576"/>
      <c r="U72" s="576"/>
      <c r="V72" s="577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72</v>
      </c>
      <c r="Q80" s="576"/>
      <c r="R80" s="576"/>
      <c r="S80" s="576"/>
      <c r="T80" s="576"/>
      <c r="U80" s="576"/>
      <c r="V80" s="577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72</v>
      </c>
      <c r="Q81" s="576"/>
      <c r="R81" s="576"/>
      <c r="S81" s="576"/>
      <c r="T81" s="576"/>
      <c r="U81" s="576"/>
      <c r="V81" s="577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172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30</v>
      </c>
      <c r="Y83" s="558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72</v>
      </c>
      <c r="Q85" s="576"/>
      <c r="R85" s="576"/>
      <c r="S85" s="576"/>
      <c r="T85" s="576"/>
      <c r="U85" s="576"/>
      <c r="V85" s="577"/>
      <c r="W85" s="37" t="s">
        <v>73</v>
      </c>
      <c r="X85" s="559">
        <f>IFERROR(X83/H83,"0")+IFERROR(X84/H84,"0")</f>
        <v>3.8461538461538463</v>
      </c>
      <c r="Y85" s="559">
        <f>IFERROR(Y83/H83,"0")+IFERROR(Y84/H84,"0")</f>
        <v>4</v>
      </c>
      <c r="Z85" s="559">
        <f>IFERROR(IF(Z83="",0,Z83),"0")+IFERROR(IF(Z84="",0,Z84),"0")</f>
        <v>7.5920000000000001E-2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72</v>
      </c>
      <c r="Q86" s="576"/>
      <c r="R86" s="576"/>
      <c r="S86" s="576"/>
      <c r="T86" s="576"/>
      <c r="U86" s="576"/>
      <c r="V86" s="577"/>
      <c r="W86" s="37" t="s">
        <v>70</v>
      </c>
      <c r="X86" s="559">
        <f>IFERROR(SUM(X83:X84),"0")</f>
        <v>30</v>
      </c>
      <c r="Y86" s="559">
        <f>IFERROR(SUM(Y83:Y84),"0")</f>
        <v>31.2</v>
      </c>
      <c r="Z86" s="37"/>
      <c r="AA86" s="560"/>
      <c r="AB86" s="560"/>
      <c r="AC86" s="560"/>
    </row>
    <row r="87" spans="1:68" ht="16.5" customHeight="1" x14ac:dyDescent="0.25">
      <c r="A87" s="580" t="s">
        <v>179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90</v>
      </c>
      <c r="Y91" s="558">
        <f>IFERROR(IF(X91="",0,CEILING((X91/$H91),1)*$H91),"")</f>
        <v>90</v>
      </c>
      <c r="Z91" s="36">
        <f>IFERROR(IF(Y91=0,"",ROUNDUP(Y91/H91,0)*0.00902),"")</f>
        <v>0.1804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94.199999999999989</v>
      </c>
      <c r="BN91" s="64">
        <f>IFERROR(Y91*I91/H91,"0")</f>
        <v>94.199999999999989</v>
      </c>
      <c r="BO91" s="64">
        <f>IFERROR(1/J91*(X91/H91),"0")</f>
        <v>0.15151515151515152</v>
      </c>
      <c r="BP91" s="64">
        <f>IFERROR(1/J91*(Y91/H91),"0")</f>
        <v>0.15151515151515152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72</v>
      </c>
      <c r="Q92" s="576"/>
      <c r="R92" s="576"/>
      <c r="S92" s="576"/>
      <c r="T92" s="576"/>
      <c r="U92" s="576"/>
      <c r="V92" s="577"/>
      <c r="W92" s="37" t="s">
        <v>73</v>
      </c>
      <c r="X92" s="559">
        <f>IFERROR(X89/H89,"0")+IFERROR(X90/H90,"0")+IFERROR(X91/H91,"0")</f>
        <v>20</v>
      </c>
      <c r="Y92" s="559">
        <f>IFERROR(Y89/H89,"0")+IFERROR(Y90/H90,"0")+IFERROR(Y91/H91,"0")</f>
        <v>20</v>
      </c>
      <c r="Z92" s="559">
        <f>IFERROR(IF(Z89="",0,Z89),"0")+IFERROR(IF(Z90="",0,Z90),"0")+IFERROR(IF(Z91="",0,Z91),"0")</f>
        <v>0.1804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72</v>
      </c>
      <c r="Q93" s="576"/>
      <c r="R93" s="576"/>
      <c r="S93" s="576"/>
      <c r="T93" s="576"/>
      <c r="U93" s="576"/>
      <c r="V93" s="577"/>
      <c r="W93" s="37" t="s">
        <v>70</v>
      </c>
      <c r="X93" s="559">
        <f>IFERROR(SUM(X89:X91),"0")</f>
        <v>90</v>
      </c>
      <c r="Y93" s="559">
        <f>IFERROR(SUM(Y89:Y91),"0")</f>
        <v>90</v>
      </c>
      <c r="Z93" s="37"/>
      <c r="AA93" s="560"/>
      <c r="AB93" s="560"/>
      <c r="AC93" s="560"/>
    </row>
    <row r="94" spans="1:68" ht="14.25" customHeight="1" x14ac:dyDescent="0.25">
      <c r="A94" s="572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4" t="s">
        <v>189</v>
      </c>
      <c r="Q95" s="562"/>
      <c r="R95" s="562"/>
      <c r="S95" s="562"/>
      <c r="T95" s="563"/>
      <c r="U95" s="34"/>
      <c r="V95" s="34"/>
      <c r="W95" s="35" t="s">
        <v>70</v>
      </c>
      <c r="X95" s="557">
        <v>150</v>
      </c>
      <c r="Y95" s="558">
        <f>IFERROR(IF(X95="",0,CEILING((X95/$H95),1)*$H95),"")</f>
        <v>153.9</v>
      </c>
      <c r="Z95" s="36">
        <f>IFERROR(IF(Y95=0,"",ROUNDUP(Y95/H95,0)*0.01898),"")</f>
        <v>0.36062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159.61111111111111</v>
      </c>
      <c r="BN95" s="64">
        <f>IFERROR(Y95*I95/H95,"0")</f>
        <v>163.761</v>
      </c>
      <c r="BO95" s="64">
        <f>IFERROR(1/J95*(X95/H95),"0")</f>
        <v>0.28935185185185186</v>
      </c>
      <c r="BP95" s="64">
        <f>IFERROR(1/J95*(Y95/H95),"0")</f>
        <v>0.296875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198</v>
      </c>
      <c r="B99" s="54" t="s">
        <v>199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72</v>
      </c>
      <c r="Q100" s="576"/>
      <c r="R100" s="576"/>
      <c r="S100" s="576"/>
      <c r="T100" s="576"/>
      <c r="U100" s="576"/>
      <c r="V100" s="577"/>
      <c r="W100" s="37" t="s">
        <v>73</v>
      </c>
      <c r="X100" s="559">
        <f>IFERROR(X95/H95,"0")+IFERROR(X96/H96,"0")+IFERROR(X97/H97,"0")+IFERROR(X98/H98,"0")+IFERROR(X99/H99,"0")</f>
        <v>18.518518518518519</v>
      </c>
      <c r="Y100" s="559">
        <f>IFERROR(Y95/H95,"0")+IFERROR(Y96/H96,"0")+IFERROR(Y97/H97,"0")+IFERROR(Y98/H98,"0")+IFERROR(Y99/H99,"0")</f>
        <v>19</v>
      </c>
      <c r="Z100" s="559">
        <f>IFERROR(IF(Z95="",0,Z95),"0")+IFERROR(IF(Z96="",0,Z96),"0")+IFERROR(IF(Z97="",0,Z97),"0")+IFERROR(IF(Z98="",0,Z98),"0")+IFERROR(IF(Z99="",0,Z99),"0")</f>
        <v>0.36062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72</v>
      </c>
      <c r="Q101" s="576"/>
      <c r="R101" s="576"/>
      <c r="S101" s="576"/>
      <c r="T101" s="576"/>
      <c r="U101" s="576"/>
      <c r="V101" s="577"/>
      <c r="W101" s="37" t="s">
        <v>70</v>
      </c>
      <c r="X101" s="559">
        <f>IFERROR(SUM(X95:X99),"0")</f>
        <v>150</v>
      </c>
      <c r="Y101" s="559">
        <f>IFERROR(SUM(Y95:Y99),"0")</f>
        <v>153.9</v>
      </c>
      <c r="Z101" s="37"/>
      <c r="AA101" s="560"/>
      <c r="AB101" s="560"/>
      <c r="AC101" s="560"/>
    </row>
    <row r="102" spans="1:68" ht="16.5" customHeight="1" x14ac:dyDescent="0.25">
      <c r="A102" s="580" t="s">
        <v>201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202</v>
      </c>
      <c r="B104" s="54" t="s">
        <v>203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205</v>
      </c>
      <c r="B105" s="54" t="s">
        <v>206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405</v>
      </c>
      <c r="Y106" s="558">
        <f>IFERROR(IF(X106="",0,CEILING((X106/$H106),1)*$H106),"")</f>
        <v>405</v>
      </c>
      <c r="Z106" s="36">
        <f>IFERROR(IF(Y106=0,"",ROUNDUP(Y106/H106,0)*0.00902),"")</f>
        <v>0.81180000000000008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423.9</v>
      </c>
      <c r="BN106" s="64">
        <f>IFERROR(Y106*I106/H106,"0")</f>
        <v>423.9</v>
      </c>
      <c r="BO106" s="64">
        <f>IFERROR(1/J106*(X106/H106),"0")</f>
        <v>0.68181818181818188</v>
      </c>
      <c r="BP106" s="64">
        <f>IFERROR(1/J106*(Y106/H106),"0")</f>
        <v>0.68181818181818188</v>
      </c>
    </row>
    <row r="107" spans="1:68" ht="16.5" customHeight="1" x14ac:dyDescent="0.25">
      <c r="A107" s="54" t="s">
        <v>209</v>
      </c>
      <c r="B107" s="54" t="s">
        <v>210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72</v>
      </c>
      <c r="Q108" s="576"/>
      <c r="R108" s="576"/>
      <c r="S108" s="576"/>
      <c r="T108" s="576"/>
      <c r="U108" s="576"/>
      <c r="V108" s="577"/>
      <c r="W108" s="37" t="s">
        <v>73</v>
      </c>
      <c r="X108" s="559">
        <f>IFERROR(X104/H104,"0")+IFERROR(X105/H105,"0")+IFERROR(X106/H106,"0")+IFERROR(X107/H107,"0")</f>
        <v>90</v>
      </c>
      <c r="Y108" s="559">
        <f>IFERROR(Y104/H104,"0")+IFERROR(Y105/H105,"0")+IFERROR(Y106/H106,"0")+IFERROR(Y107/H107,"0")</f>
        <v>90</v>
      </c>
      <c r="Z108" s="559">
        <f>IFERROR(IF(Z104="",0,Z104),"0")+IFERROR(IF(Z105="",0,Z105),"0")+IFERROR(IF(Z106="",0,Z106),"0")+IFERROR(IF(Z107="",0,Z107),"0")</f>
        <v>0.81180000000000008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72</v>
      </c>
      <c r="Q109" s="576"/>
      <c r="R109" s="576"/>
      <c r="S109" s="576"/>
      <c r="T109" s="576"/>
      <c r="U109" s="576"/>
      <c r="V109" s="577"/>
      <c r="W109" s="37" t="s">
        <v>70</v>
      </c>
      <c r="X109" s="559">
        <f>IFERROR(SUM(X104:X107),"0")</f>
        <v>405</v>
      </c>
      <c r="Y109" s="559">
        <f>IFERROR(SUM(Y104:Y107),"0")</f>
        <v>405</v>
      </c>
      <c r="Z109" s="37"/>
      <c r="AA109" s="560"/>
      <c r="AB109" s="560"/>
      <c r="AC109" s="560"/>
    </row>
    <row r="110" spans="1:68" ht="14.25" customHeight="1" x14ac:dyDescent="0.25">
      <c r="A110" s="572" t="s">
        <v>137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211</v>
      </c>
      <c r="B111" s="54" t="s">
        <v>212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214</v>
      </c>
      <c r="B112" s="54" t="s">
        <v>215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216</v>
      </c>
      <c r="B113" s="54" t="s">
        <v>217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72</v>
      </c>
      <c r="Q114" s="576"/>
      <c r="R114" s="576"/>
      <c r="S114" s="576"/>
      <c r="T114" s="576"/>
      <c r="U114" s="576"/>
      <c r="V114" s="577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72</v>
      </c>
      <c r="Q115" s="576"/>
      <c r="R115" s="576"/>
      <c r="S115" s="576"/>
      <c r="T115" s="576"/>
      <c r="U115" s="576"/>
      <c r="V115" s="577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750</v>
      </c>
      <c r="Y117" s="558">
        <f>IFERROR(IF(X117="",0,CEILING((X117/$H117),1)*$H117),"")</f>
        <v>753.3</v>
      </c>
      <c r="Z117" s="36">
        <f>IFERROR(IF(Y117=0,"",ROUNDUP(Y117/H117,0)*0.01898),"")</f>
        <v>1.7651399999999999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797.5</v>
      </c>
      <c r="BN117" s="64">
        <f>IFERROR(Y117*I117/H117,"0")</f>
        <v>801.00900000000001</v>
      </c>
      <c r="BO117" s="64">
        <f>IFERROR(1/J117*(X117/H117),"0")</f>
        <v>1.4467592592592593</v>
      </c>
      <c r="BP117" s="64">
        <f>IFERROR(1/J117*(Y117/H117),"0")</f>
        <v>1.453125</v>
      </c>
    </row>
    <row r="118" spans="1:68" ht="27" customHeight="1" x14ac:dyDescent="0.25">
      <c r="A118" s="54" t="s">
        <v>221</v>
      </c>
      <c r="B118" s="54" t="s">
        <v>222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36</v>
      </c>
      <c r="Y120" s="558">
        <f>IFERROR(IF(X120="",0,CEILING((X120/$H120),1)*$H120),"")</f>
        <v>36</v>
      </c>
      <c r="Z120" s="36">
        <f>IFERROR(IF(Y120=0,"",ROUNDUP(Y120/H120,0)*0.00651),"")</f>
        <v>0.13020000000000001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39.6</v>
      </c>
      <c r="BN120" s="64">
        <f>IFERROR(Y120*I120/H120,"0")</f>
        <v>39.6</v>
      </c>
      <c r="BO120" s="64">
        <f>IFERROR(1/J120*(X120/H120),"0")</f>
        <v>0.1098901098901099</v>
      </c>
      <c r="BP120" s="64">
        <f>IFERROR(1/J120*(Y120/H120),"0")</f>
        <v>0.1098901098901099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72</v>
      </c>
      <c r="Q121" s="576"/>
      <c r="R121" s="576"/>
      <c r="S121" s="576"/>
      <c r="T121" s="576"/>
      <c r="U121" s="576"/>
      <c r="V121" s="577"/>
      <c r="W121" s="37" t="s">
        <v>73</v>
      </c>
      <c r="X121" s="559">
        <f>IFERROR(X117/H117,"0")+IFERROR(X118/H118,"0")+IFERROR(X119/H119,"0")+IFERROR(X120/H120,"0")</f>
        <v>112.5925925925926</v>
      </c>
      <c r="Y121" s="559">
        <f>IFERROR(Y117/H117,"0")+IFERROR(Y118/H118,"0")+IFERROR(Y119/H119,"0")+IFERROR(Y120/H120,"0")</f>
        <v>113</v>
      </c>
      <c r="Z121" s="559">
        <f>IFERROR(IF(Z117="",0,Z117),"0")+IFERROR(IF(Z118="",0,Z118),"0")+IFERROR(IF(Z119="",0,Z119),"0")+IFERROR(IF(Z120="",0,Z120),"0")</f>
        <v>1.89534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72</v>
      </c>
      <c r="Q122" s="576"/>
      <c r="R122" s="576"/>
      <c r="S122" s="576"/>
      <c r="T122" s="576"/>
      <c r="U122" s="576"/>
      <c r="V122" s="577"/>
      <c r="W122" s="37" t="s">
        <v>70</v>
      </c>
      <c r="X122" s="559">
        <f>IFERROR(SUM(X117:X120),"0")</f>
        <v>786</v>
      </c>
      <c r="Y122" s="559">
        <f>IFERROR(SUM(Y117:Y120),"0")</f>
        <v>789.3</v>
      </c>
      <c r="Z122" s="37"/>
      <c r="AA122" s="560"/>
      <c r="AB122" s="560"/>
      <c r="AC122" s="560"/>
    </row>
    <row r="123" spans="1:68" ht="14.25" customHeight="1" x14ac:dyDescent="0.25">
      <c r="A123" s="572" t="s">
        <v>172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228</v>
      </c>
      <c r="B124" s="54" t="s">
        <v>229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72</v>
      </c>
      <c r="Q126" s="576"/>
      <c r="R126" s="576"/>
      <c r="S126" s="576"/>
      <c r="T126" s="576"/>
      <c r="U126" s="576"/>
      <c r="V126" s="577"/>
      <c r="W126" s="37" t="s">
        <v>73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72</v>
      </c>
      <c r="Q127" s="576"/>
      <c r="R127" s="576"/>
      <c r="S127" s="576"/>
      <c r="T127" s="576"/>
      <c r="U127" s="576"/>
      <c r="V127" s="577"/>
      <c r="W127" s="37" t="s">
        <v>70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234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235</v>
      </c>
      <c r="B130" s="54" t="s">
        <v>236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100</v>
      </c>
      <c r="Y130" s="558">
        <f>IFERROR(IF(X130="",0,CEILING((X130/$H130),1)*$H130),"")</f>
        <v>102.4</v>
      </c>
      <c r="Z130" s="36">
        <f>IFERROR(IF(Y130=0,"",ROUNDUP(Y130/H130,0)*0.00651),"")</f>
        <v>0.20832000000000001</v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105.625</v>
      </c>
      <c r="BN130" s="64">
        <f>IFERROR(Y130*I130/H130,"0")</f>
        <v>108.16</v>
      </c>
      <c r="BO130" s="64">
        <f>IFERROR(1/J130*(X130/H130),"0")</f>
        <v>0.1717032967032967</v>
      </c>
      <c r="BP130" s="64">
        <f>IFERROR(1/J130*(Y130/H130),"0")</f>
        <v>0.17582417582417584</v>
      </c>
    </row>
    <row r="131" spans="1:68" ht="27" customHeight="1" x14ac:dyDescent="0.25">
      <c r="A131" s="54" t="s">
        <v>235</v>
      </c>
      <c r="B131" s="54" t="s">
        <v>238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72</v>
      </c>
      <c r="Q132" s="576"/>
      <c r="R132" s="576"/>
      <c r="S132" s="576"/>
      <c r="T132" s="576"/>
      <c r="U132" s="576"/>
      <c r="V132" s="577"/>
      <c r="W132" s="37" t="s">
        <v>73</v>
      </c>
      <c r="X132" s="559">
        <f>IFERROR(X130/H130,"0")+IFERROR(X131/H131,"0")</f>
        <v>31.25</v>
      </c>
      <c r="Y132" s="559">
        <f>IFERROR(Y130/H130,"0")+IFERROR(Y131/H131,"0")</f>
        <v>32</v>
      </c>
      <c r="Z132" s="559">
        <f>IFERROR(IF(Z130="",0,Z130),"0")+IFERROR(IF(Z131="",0,Z131),"0")</f>
        <v>0.20832000000000001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72</v>
      </c>
      <c r="Q133" s="576"/>
      <c r="R133" s="576"/>
      <c r="S133" s="576"/>
      <c r="T133" s="576"/>
      <c r="U133" s="576"/>
      <c r="V133" s="577"/>
      <c r="W133" s="37" t="s">
        <v>70</v>
      </c>
      <c r="X133" s="559">
        <f>IFERROR(SUM(X130:X131),"0")</f>
        <v>100</v>
      </c>
      <c r="Y133" s="559">
        <f>IFERROR(SUM(Y130:Y131),"0")</f>
        <v>102.4</v>
      </c>
      <c r="Z133" s="37"/>
      <c r="AA133" s="560"/>
      <c r="AB133" s="560"/>
      <c r="AC133" s="560"/>
    </row>
    <row r="134" spans="1:68" ht="14.25" customHeight="1" x14ac:dyDescent="0.25">
      <c r="A134" s="572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239</v>
      </c>
      <c r="B135" s="54" t="s">
        <v>240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239</v>
      </c>
      <c r="B136" s="54" t="s">
        <v>242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72</v>
      </c>
      <c r="Q137" s="576"/>
      <c r="R137" s="576"/>
      <c r="S137" s="576"/>
      <c r="T137" s="576"/>
      <c r="U137" s="576"/>
      <c r="V137" s="577"/>
      <c r="W137" s="37" t="s">
        <v>73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72</v>
      </c>
      <c r="Q138" s="576"/>
      <c r="R138" s="576"/>
      <c r="S138" s="576"/>
      <c r="T138" s="576"/>
      <c r="U138" s="576"/>
      <c r="V138" s="577"/>
      <c r="W138" s="37" t="s">
        <v>70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243</v>
      </c>
      <c r="B140" s="54" t="s">
        <v>244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66</v>
      </c>
      <c r="Y141" s="558">
        <f>IFERROR(IF(X141="",0,CEILING((X141/$H141),1)*$H141),"")</f>
        <v>66</v>
      </c>
      <c r="Z141" s="36">
        <f>IFERROR(IF(Y141=0,"",ROUNDUP(Y141/H141,0)*0.00651),"")</f>
        <v>0.16275000000000001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72.699999999999989</v>
      </c>
      <c r="BN141" s="64">
        <f>IFERROR(Y141*I141/H141,"0")</f>
        <v>72.699999999999989</v>
      </c>
      <c r="BO141" s="64">
        <f>IFERROR(1/J141*(X141/H141),"0")</f>
        <v>0.13736263736263737</v>
      </c>
      <c r="BP141" s="64">
        <f>IFERROR(1/J141*(Y141/H141),"0")</f>
        <v>0.13736263736263737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72</v>
      </c>
      <c r="Q142" s="576"/>
      <c r="R142" s="576"/>
      <c r="S142" s="576"/>
      <c r="T142" s="576"/>
      <c r="U142" s="576"/>
      <c r="V142" s="577"/>
      <c r="W142" s="37" t="s">
        <v>73</v>
      </c>
      <c r="X142" s="559">
        <f>IFERROR(X140/H140,"0")+IFERROR(X141/H141,"0")</f>
        <v>25</v>
      </c>
      <c r="Y142" s="559">
        <f>IFERROR(Y140/H140,"0")+IFERROR(Y141/H141,"0")</f>
        <v>25</v>
      </c>
      <c r="Z142" s="559">
        <f>IFERROR(IF(Z140="",0,Z140),"0")+IFERROR(IF(Z141="",0,Z141),"0")</f>
        <v>0.16275000000000001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72</v>
      </c>
      <c r="Q143" s="576"/>
      <c r="R143" s="576"/>
      <c r="S143" s="576"/>
      <c r="T143" s="576"/>
      <c r="U143" s="576"/>
      <c r="V143" s="577"/>
      <c r="W143" s="37" t="s">
        <v>70</v>
      </c>
      <c r="X143" s="559">
        <f>IFERROR(SUM(X140:X141),"0")</f>
        <v>66</v>
      </c>
      <c r="Y143" s="559">
        <f>IFERROR(SUM(Y140:Y141),"0")</f>
        <v>66</v>
      </c>
      <c r="Z143" s="37"/>
      <c r="AA143" s="560"/>
      <c r="AB143" s="560"/>
      <c r="AC143" s="560"/>
    </row>
    <row r="144" spans="1:68" ht="16.5" customHeight="1" x14ac:dyDescent="0.25">
      <c r="A144" s="580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246</v>
      </c>
      <c r="B146" s="54" t="s">
        <v>247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72</v>
      </c>
      <c r="Q147" s="576"/>
      <c r="R147" s="576"/>
      <c r="S147" s="576"/>
      <c r="T147" s="576"/>
      <c r="U147" s="576"/>
      <c r="V147" s="577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72</v>
      </c>
      <c r="Q148" s="576"/>
      <c r="R148" s="576"/>
      <c r="S148" s="576"/>
      <c r="T148" s="576"/>
      <c r="U148" s="576"/>
      <c r="V148" s="577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249</v>
      </c>
      <c r="B150" s="54" t="s">
        <v>250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252</v>
      </c>
      <c r="B151" s="54" t="s">
        <v>253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255</v>
      </c>
      <c r="B152" s="54" t="s">
        <v>256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72</v>
      </c>
      <c r="Q153" s="576"/>
      <c r="R153" s="576"/>
      <c r="S153" s="576"/>
      <c r="T153" s="576"/>
      <c r="U153" s="576"/>
      <c r="V153" s="577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72</v>
      </c>
      <c r="Q154" s="576"/>
      <c r="R154" s="576"/>
      <c r="S154" s="576"/>
      <c r="T154" s="576"/>
      <c r="U154" s="576"/>
      <c r="V154" s="577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258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259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137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260</v>
      </c>
      <c r="B158" s="54" t="s">
        <v>261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72</v>
      </c>
      <c r="Q159" s="576"/>
      <c r="R159" s="576"/>
      <c r="S159" s="576"/>
      <c r="T159" s="576"/>
      <c r="U159" s="576"/>
      <c r="V159" s="577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72</v>
      </c>
      <c r="Q160" s="576"/>
      <c r="R160" s="576"/>
      <c r="S160" s="576"/>
      <c r="T160" s="576"/>
      <c r="U160" s="576"/>
      <c r="V160" s="577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500</v>
      </c>
      <c r="Y162" s="558">
        <f t="shared" ref="Y162:Y170" si="16">IFERROR(IF(X162="",0,CEILING((X162/$H162),1)*$H162),"")</f>
        <v>504</v>
      </c>
      <c r="Z162" s="36">
        <f>IFERROR(IF(Y162=0,"",ROUNDUP(Y162/H162,0)*0.00902),"")</f>
        <v>1.0824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532.14285714285711</v>
      </c>
      <c r="BN162" s="64">
        <f t="shared" ref="BN162:BN170" si="18">IFERROR(Y162*I162/H162,"0")</f>
        <v>536.39999999999986</v>
      </c>
      <c r="BO162" s="64">
        <f t="shared" ref="BO162:BO170" si="19">IFERROR(1/J162*(X162/H162),"0")</f>
        <v>0.90187590187590183</v>
      </c>
      <c r="BP162" s="64">
        <f t="shared" ref="BP162:BP170" si="20">IFERROR(1/J162*(Y162/H162),"0")</f>
        <v>0.90909090909090917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50</v>
      </c>
      <c r="Y164" s="558">
        <f t="shared" si="16"/>
        <v>50.400000000000006</v>
      </c>
      <c r="Z164" s="36">
        <f>IFERROR(IF(Y164=0,"",ROUNDUP(Y164/H164,0)*0.00902),"")</f>
        <v>0.10824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52.5</v>
      </c>
      <c r="BN164" s="64">
        <f t="shared" si="18"/>
        <v>52.920000000000009</v>
      </c>
      <c r="BO164" s="64">
        <f t="shared" si="19"/>
        <v>9.0187590187590191E-2</v>
      </c>
      <c r="BP164" s="64">
        <f t="shared" si="20"/>
        <v>9.0909090909090912E-2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87.5</v>
      </c>
      <c r="Y166" s="558">
        <f t="shared" si="16"/>
        <v>88.2</v>
      </c>
      <c r="Z166" s="36">
        <f>IFERROR(IF(Y166=0,"",ROUNDUP(Y166/H166,0)*0.00502),"")</f>
        <v>0.21084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92.916666666666657</v>
      </c>
      <c r="BN166" s="64">
        <f t="shared" si="18"/>
        <v>93.66</v>
      </c>
      <c r="BO166" s="64">
        <f t="shared" si="19"/>
        <v>0.17806267806267806</v>
      </c>
      <c r="BP166" s="64">
        <f t="shared" si="20"/>
        <v>0.17948717948717952</v>
      </c>
    </row>
    <row r="167" spans="1:68" ht="27" customHeight="1" x14ac:dyDescent="0.25">
      <c r="A167" s="54" t="s">
        <v>276</v>
      </c>
      <c r="B167" s="54" t="s">
        <v>277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72</v>
      </c>
      <c r="Q171" s="576"/>
      <c r="R171" s="576"/>
      <c r="S171" s="576"/>
      <c r="T171" s="576"/>
      <c r="U171" s="576"/>
      <c r="V171" s="577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172.61904761904759</v>
      </c>
      <c r="Y171" s="559">
        <f>IFERROR(Y162/H162,"0")+IFERROR(Y163/H163,"0")+IFERROR(Y164/H164,"0")+IFERROR(Y165/H165,"0")+IFERROR(Y166/H166,"0")+IFERROR(Y167/H167,"0")+IFERROR(Y168/H168,"0")+IFERROR(Y169/H169,"0")+IFERROR(Y170/H170,"0")</f>
        <v>174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1.4014800000000001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72</v>
      </c>
      <c r="Q172" s="576"/>
      <c r="R172" s="576"/>
      <c r="S172" s="576"/>
      <c r="T172" s="576"/>
      <c r="U172" s="576"/>
      <c r="V172" s="577"/>
      <c r="W172" s="37" t="s">
        <v>70</v>
      </c>
      <c r="X172" s="559">
        <f>IFERROR(SUM(X162:X170),"0")</f>
        <v>637.5</v>
      </c>
      <c r="Y172" s="559">
        <f>IFERROR(SUM(Y162:Y170),"0")</f>
        <v>642.6</v>
      </c>
      <c r="Z172" s="37"/>
      <c r="AA172" s="560"/>
      <c r="AB172" s="560"/>
      <c r="AC172" s="560"/>
    </row>
    <row r="173" spans="1:68" ht="14.25" customHeight="1" x14ac:dyDescent="0.25">
      <c r="A173" s="572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7.0000000000000009</v>
      </c>
      <c r="Y176" s="558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72</v>
      </c>
      <c r="Q177" s="576"/>
      <c r="R177" s="576"/>
      <c r="S177" s="576"/>
      <c r="T177" s="576"/>
      <c r="U177" s="576"/>
      <c r="V177" s="577"/>
      <c r="W177" s="37" t="s">
        <v>73</v>
      </c>
      <c r="X177" s="559">
        <f>IFERROR(X174/H174,"0")+IFERROR(X175/H175,"0")+IFERROR(X176/H176,"0")</f>
        <v>5.5555555555555562</v>
      </c>
      <c r="Y177" s="559">
        <f>IFERROR(Y174/H174,"0")+IFERROR(Y175/H175,"0")+IFERROR(Y176/H176,"0")</f>
        <v>6</v>
      </c>
      <c r="Z177" s="559">
        <f>IFERROR(IF(Z174="",0,Z174),"0")+IFERROR(IF(Z175="",0,Z175),"0")+IFERROR(IF(Z176="",0,Z176),"0")</f>
        <v>3.5400000000000001E-2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72</v>
      </c>
      <c r="Q178" s="576"/>
      <c r="R178" s="576"/>
      <c r="S178" s="576"/>
      <c r="T178" s="576"/>
      <c r="U178" s="576"/>
      <c r="V178" s="577"/>
      <c r="W178" s="37" t="s">
        <v>70</v>
      </c>
      <c r="X178" s="559">
        <f>IFERROR(SUM(X174:X176),"0")</f>
        <v>7.0000000000000009</v>
      </c>
      <c r="Y178" s="559">
        <f>IFERROR(SUM(Y174:Y176),"0")</f>
        <v>7.5600000000000005</v>
      </c>
      <c r="Z178" s="37"/>
      <c r="AA178" s="560"/>
      <c r="AB178" s="560"/>
      <c r="AC178" s="560"/>
    </row>
    <row r="179" spans="1:68" ht="14.25" customHeight="1" x14ac:dyDescent="0.25">
      <c r="A179" s="572" t="s">
        <v>296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7.0000000000000009</v>
      </c>
      <c r="Y180" s="558">
        <f>IFERROR(IF(X180="",0,CEILING((X180/$H180),1)*$H180),"")</f>
        <v>7.5600000000000005</v>
      </c>
      <c r="Z180" s="36">
        <f>IFERROR(IF(Y180=0,"",ROUNDUP(Y180/H180,0)*0.0059),"")</f>
        <v>3.5400000000000001E-2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8.0555555555555554</v>
      </c>
      <c r="BN180" s="64">
        <f>IFERROR(Y180*I180/H180,"0")</f>
        <v>8.6999999999999993</v>
      </c>
      <c r="BO180" s="64">
        <f>IFERROR(1/J180*(X180/H180),"0")</f>
        <v>2.5720164609053499E-2</v>
      </c>
      <c r="BP180" s="64">
        <f>IFERROR(1/J180*(Y180/H180),"0")</f>
        <v>2.7777777777777776E-2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72</v>
      </c>
      <c r="Q181" s="576"/>
      <c r="R181" s="576"/>
      <c r="S181" s="576"/>
      <c r="T181" s="576"/>
      <c r="U181" s="576"/>
      <c r="V181" s="577"/>
      <c r="W181" s="37" t="s">
        <v>73</v>
      </c>
      <c r="X181" s="559">
        <f>IFERROR(X180/H180,"0")</f>
        <v>5.5555555555555562</v>
      </c>
      <c r="Y181" s="559">
        <f>IFERROR(Y180/H180,"0")</f>
        <v>6</v>
      </c>
      <c r="Z181" s="559">
        <f>IFERROR(IF(Z180="",0,Z180),"0")</f>
        <v>3.5400000000000001E-2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72</v>
      </c>
      <c r="Q182" s="576"/>
      <c r="R182" s="576"/>
      <c r="S182" s="576"/>
      <c r="T182" s="576"/>
      <c r="U182" s="576"/>
      <c r="V182" s="577"/>
      <c r="W182" s="37" t="s">
        <v>70</v>
      </c>
      <c r="X182" s="559">
        <f>IFERROR(SUM(X180:X180),"0")</f>
        <v>7.0000000000000009</v>
      </c>
      <c r="Y182" s="559">
        <f>IFERROR(SUM(Y180:Y180),"0")</f>
        <v>7.5600000000000005</v>
      </c>
      <c r="Z182" s="37"/>
      <c r="AA182" s="560"/>
      <c r="AB182" s="560"/>
      <c r="AC182" s="560"/>
    </row>
    <row r="183" spans="1:68" ht="16.5" customHeight="1" x14ac:dyDescent="0.25">
      <c r="A183" s="580" t="s">
        <v>299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300</v>
      </c>
      <c r="B185" s="54" t="s">
        <v>301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303</v>
      </c>
      <c r="B186" s="54" t="s">
        <v>304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72</v>
      </c>
      <c r="Q187" s="576"/>
      <c r="R187" s="576"/>
      <c r="S187" s="576"/>
      <c r="T187" s="576"/>
      <c r="U187" s="576"/>
      <c r="V187" s="577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72</v>
      </c>
      <c r="Q188" s="576"/>
      <c r="R188" s="576"/>
      <c r="S188" s="576"/>
      <c r="T188" s="576"/>
      <c r="U188" s="576"/>
      <c r="V188" s="577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137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305</v>
      </c>
      <c r="B190" s="54" t="s">
        <v>306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308</v>
      </c>
      <c r="B191" s="54" t="s">
        <v>309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72</v>
      </c>
      <c r="Q192" s="576"/>
      <c r="R192" s="576"/>
      <c r="S192" s="576"/>
      <c r="T192" s="576"/>
      <c r="U192" s="576"/>
      <c r="V192" s="577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72</v>
      </c>
      <c r="Q193" s="576"/>
      <c r="R193" s="576"/>
      <c r="S193" s="576"/>
      <c r="T193" s="576"/>
      <c r="U193" s="576"/>
      <c r="V193" s="577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80</v>
      </c>
      <c r="Y198" s="558">
        <f t="shared" si="21"/>
        <v>81</v>
      </c>
      <c r="Z198" s="36">
        <f>IFERROR(IF(Y198=0,"",ROUNDUP(Y198/H198,0)*0.00902),"")</f>
        <v>0.1353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83.111111111111114</v>
      </c>
      <c r="BN198" s="64">
        <f t="shared" si="23"/>
        <v>84.15</v>
      </c>
      <c r="BO198" s="64">
        <f t="shared" si="24"/>
        <v>0.11223344556677889</v>
      </c>
      <c r="BP198" s="64">
        <f t="shared" si="25"/>
        <v>0.11363636363636363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30</v>
      </c>
      <c r="Y200" s="558">
        <f t="shared" si="21"/>
        <v>30.6</v>
      </c>
      <c r="Z200" s="36">
        <f>IFERROR(IF(Y200=0,"",ROUNDUP(Y200/H200,0)*0.00502),"")</f>
        <v>8.5339999999999999E-2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31.666666666666664</v>
      </c>
      <c r="BN200" s="64">
        <f t="shared" si="23"/>
        <v>32.299999999999997</v>
      </c>
      <c r="BO200" s="64">
        <f t="shared" si="24"/>
        <v>7.122507122507124E-2</v>
      </c>
      <c r="BP200" s="64">
        <f t="shared" si="25"/>
        <v>7.2649572649572655E-2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30</v>
      </c>
      <c r="Y201" s="558">
        <f t="shared" si="21"/>
        <v>30.6</v>
      </c>
      <c r="Z201" s="36">
        <f>IFERROR(IF(Y201=0,"",ROUNDUP(Y201/H201,0)*0.00502),"")</f>
        <v>8.5339999999999999E-2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31.666666666666664</v>
      </c>
      <c r="BN201" s="64">
        <f t="shared" si="23"/>
        <v>32.299999999999997</v>
      </c>
      <c r="BO201" s="64">
        <f t="shared" si="24"/>
        <v>7.122507122507124E-2</v>
      </c>
      <c r="BP201" s="64">
        <f t="shared" si="25"/>
        <v>7.2649572649572655E-2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30</v>
      </c>
      <c r="Y202" s="558">
        <f t="shared" si="21"/>
        <v>30.6</v>
      </c>
      <c r="Z202" s="36">
        <f>IFERROR(IF(Y202=0,"",ROUNDUP(Y202/H202,0)*0.00502),"")</f>
        <v>8.5339999999999999E-2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31.666666666666664</v>
      </c>
      <c r="BN202" s="64">
        <f t="shared" si="23"/>
        <v>32.299999999999997</v>
      </c>
      <c r="BO202" s="64">
        <f t="shared" si="24"/>
        <v>7.122507122507124E-2</v>
      </c>
      <c r="BP202" s="64">
        <f t="shared" si="25"/>
        <v>7.2649572649572655E-2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72</v>
      </c>
      <c r="Q203" s="576"/>
      <c r="R203" s="576"/>
      <c r="S203" s="576"/>
      <c r="T203" s="576"/>
      <c r="U203" s="576"/>
      <c r="V203" s="577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64.814814814814824</v>
      </c>
      <c r="Y203" s="559">
        <f>IFERROR(Y195/H195,"0")+IFERROR(Y196/H196,"0")+IFERROR(Y197/H197,"0")+IFERROR(Y198/H198,"0")+IFERROR(Y199/H199,"0")+IFERROR(Y200/H200,"0")+IFERROR(Y201/H201,"0")+IFERROR(Y202/H202,"0")</f>
        <v>66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0.39132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72</v>
      </c>
      <c r="Q204" s="576"/>
      <c r="R204" s="576"/>
      <c r="S204" s="576"/>
      <c r="T204" s="576"/>
      <c r="U204" s="576"/>
      <c r="V204" s="577"/>
      <c r="W204" s="37" t="s">
        <v>70</v>
      </c>
      <c r="X204" s="559">
        <f>IFERROR(SUM(X195:X202),"0")</f>
        <v>170</v>
      </c>
      <c r="Y204" s="559">
        <f>IFERROR(SUM(Y195:Y202),"0")</f>
        <v>172.79999999999998</v>
      </c>
      <c r="Z204" s="37"/>
      <c r="AA204" s="560"/>
      <c r="AB204" s="560"/>
      <c r="AC204" s="560"/>
    </row>
    <row r="205" spans="1:68" ht="14.25" customHeight="1" x14ac:dyDescent="0.25">
      <c r="A205" s="572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330</v>
      </c>
      <c r="B206" s="54" t="s">
        <v>331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80</v>
      </c>
      <c r="Y209" s="558">
        <f t="shared" si="26"/>
        <v>81.599999999999994</v>
      </c>
      <c r="Z209" s="36">
        <f t="shared" ref="Z209:Z214" si="31">IFERROR(IF(Y209=0,"",ROUNDUP(Y209/H209,0)*0.00651),"")</f>
        <v>0.22134000000000001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89</v>
      </c>
      <c r="BN209" s="64">
        <f t="shared" si="28"/>
        <v>90.78</v>
      </c>
      <c r="BO209" s="64">
        <f t="shared" si="29"/>
        <v>0.18315018315018317</v>
      </c>
      <c r="BP209" s="64">
        <f t="shared" si="30"/>
        <v>0.18681318681318682</v>
      </c>
    </row>
    <row r="210" spans="1:68" ht="27" customHeight="1" x14ac:dyDescent="0.25">
      <c r="A210" s="54" t="s">
        <v>341</v>
      </c>
      <c r="B210" s="54" t="s">
        <v>342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80</v>
      </c>
      <c r="Y211" s="558">
        <f t="shared" si="26"/>
        <v>81.599999999999994</v>
      </c>
      <c r="Z211" s="36">
        <f t="shared" si="31"/>
        <v>0.22134000000000001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88.40000000000002</v>
      </c>
      <c r="BN211" s="64">
        <f t="shared" si="28"/>
        <v>90.168000000000006</v>
      </c>
      <c r="BO211" s="64">
        <f t="shared" si="29"/>
        <v>0.18315018315018317</v>
      </c>
      <c r="BP211" s="64">
        <f t="shared" si="30"/>
        <v>0.18681318681318682</v>
      </c>
    </row>
    <row r="212" spans="1:68" ht="27" customHeight="1" x14ac:dyDescent="0.25">
      <c r="A212" s="54" t="s">
        <v>346</v>
      </c>
      <c r="B212" s="54" t="s">
        <v>347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72</v>
      </c>
      <c r="Y213" s="558">
        <f t="shared" si="26"/>
        <v>72</v>
      </c>
      <c r="Z213" s="36">
        <f t="shared" si="31"/>
        <v>0.1953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79.560000000000016</v>
      </c>
      <c r="BN213" s="64">
        <f t="shared" si="28"/>
        <v>79.560000000000016</v>
      </c>
      <c r="BO213" s="64">
        <f t="shared" si="29"/>
        <v>0.16483516483516486</v>
      </c>
      <c r="BP213" s="64">
        <f t="shared" si="30"/>
        <v>0.16483516483516486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72</v>
      </c>
      <c r="Q215" s="576"/>
      <c r="R215" s="576"/>
      <c r="S215" s="576"/>
      <c r="T215" s="576"/>
      <c r="U215" s="576"/>
      <c r="V215" s="577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96.666666666666671</v>
      </c>
      <c r="Y215" s="559">
        <f>IFERROR(Y206/H206,"0")+IFERROR(Y207/H207,"0")+IFERROR(Y208/H208,"0")+IFERROR(Y209/H209,"0")+IFERROR(Y210/H210,"0")+IFERROR(Y211/H211,"0")+IFERROR(Y212/H212,"0")+IFERROR(Y213/H213,"0")+IFERROR(Y214/H214,"0")</f>
        <v>98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0.63797999999999999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72</v>
      </c>
      <c r="Q216" s="576"/>
      <c r="R216" s="576"/>
      <c r="S216" s="576"/>
      <c r="T216" s="576"/>
      <c r="U216" s="576"/>
      <c r="V216" s="577"/>
      <c r="W216" s="37" t="s">
        <v>70</v>
      </c>
      <c r="X216" s="559">
        <f>IFERROR(SUM(X206:X214),"0")</f>
        <v>232</v>
      </c>
      <c r="Y216" s="559">
        <f>IFERROR(SUM(Y206:Y214),"0")</f>
        <v>235.2</v>
      </c>
      <c r="Z216" s="37"/>
      <c r="AA216" s="560"/>
      <c r="AB216" s="560"/>
      <c r="AC216" s="560"/>
    </row>
    <row r="217" spans="1:68" ht="14.25" customHeight="1" x14ac:dyDescent="0.25">
      <c r="A217" s="572" t="s">
        <v>172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72</v>
      </c>
      <c r="Q220" s="576"/>
      <c r="R220" s="576"/>
      <c r="S220" s="576"/>
      <c r="T220" s="576"/>
      <c r="U220" s="576"/>
      <c r="V220" s="577"/>
      <c r="W220" s="37" t="s">
        <v>73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72</v>
      </c>
      <c r="Q221" s="576"/>
      <c r="R221" s="576"/>
      <c r="S221" s="576"/>
      <c r="T221" s="576"/>
      <c r="U221" s="576"/>
      <c r="V221" s="577"/>
      <c r="W221" s="37" t="s">
        <v>70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customHeight="1" x14ac:dyDescent="0.25">
      <c r="A222" s="580" t="s">
        <v>360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100</v>
      </c>
      <c r="Y226" s="558">
        <f t="shared" si="32"/>
        <v>104.39999999999999</v>
      </c>
      <c r="Z226" s="36">
        <f>IFERROR(IF(Y226=0,"",ROUNDUP(Y226/H226,0)*0.01898),"")</f>
        <v>0.17082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103.75</v>
      </c>
      <c r="BN226" s="64">
        <f t="shared" si="34"/>
        <v>108.315</v>
      </c>
      <c r="BO226" s="64">
        <f t="shared" si="35"/>
        <v>0.13469827586206898</v>
      </c>
      <c r="BP226" s="64">
        <f t="shared" si="36"/>
        <v>0.140625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16</v>
      </c>
      <c r="Y227" s="558">
        <f t="shared" si="32"/>
        <v>16</v>
      </c>
      <c r="Z227" s="36">
        <f>IFERROR(IF(Y227=0,"",ROUNDUP(Y227/H227,0)*0.00902),"")</f>
        <v>3.6080000000000001E-2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16.84</v>
      </c>
      <c r="BN227" s="64">
        <f t="shared" si="34"/>
        <v>16.84</v>
      </c>
      <c r="BO227" s="64">
        <f t="shared" si="35"/>
        <v>3.0303030303030304E-2</v>
      </c>
      <c r="BP227" s="64">
        <f t="shared" si="36"/>
        <v>3.0303030303030304E-2</v>
      </c>
    </row>
    <row r="228" spans="1:68" ht="27" customHeight="1" x14ac:dyDescent="0.25">
      <c r="A228" s="54" t="s">
        <v>372</v>
      </c>
      <c r="B228" s="54" t="s">
        <v>373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48</v>
      </c>
      <c r="Y230" s="558">
        <f t="shared" si="32"/>
        <v>48</v>
      </c>
      <c r="Z230" s="36">
        <f>IFERROR(IF(Y230=0,"",ROUNDUP(Y230/H230,0)*0.00902),"")</f>
        <v>0.10824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50.519999999999996</v>
      </c>
      <c r="BN230" s="64">
        <f t="shared" si="34"/>
        <v>50.519999999999996</v>
      </c>
      <c r="BO230" s="64">
        <f t="shared" si="35"/>
        <v>9.0909090909090912E-2</v>
      </c>
      <c r="BP230" s="64">
        <f t="shared" si="36"/>
        <v>9.0909090909090912E-2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72</v>
      </c>
      <c r="Q231" s="576"/>
      <c r="R231" s="576"/>
      <c r="S231" s="576"/>
      <c r="T231" s="576"/>
      <c r="U231" s="576"/>
      <c r="V231" s="577"/>
      <c r="W231" s="37" t="s">
        <v>73</v>
      </c>
      <c r="X231" s="559">
        <f>IFERROR(X224/H224,"0")+IFERROR(X225/H225,"0")+IFERROR(X226/H226,"0")+IFERROR(X227/H227,"0")+IFERROR(X228/H228,"0")+IFERROR(X229/H229,"0")+IFERROR(X230/H230,"0")</f>
        <v>24.620689655172413</v>
      </c>
      <c r="Y231" s="559">
        <f>IFERROR(Y224/H224,"0")+IFERROR(Y225/H225,"0")+IFERROR(Y226/H226,"0")+IFERROR(Y227/H227,"0")+IFERROR(Y228/H228,"0")+IFERROR(Y229/H229,"0")+IFERROR(Y230/H230,"0")</f>
        <v>25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0.31513999999999998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72</v>
      </c>
      <c r="Q232" s="576"/>
      <c r="R232" s="576"/>
      <c r="S232" s="576"/>
      <c r="T232" s="576"/>
      <c r="U232" s="576"/>
      <c r="V232" s="577"/>
      <c r="W232" s="37" t="s">
        <v>70</v>
      </c>
      <c r="X232" s="559">
        <f>IFERROR(SUM(X224:X230),"0")</f>
        <v>164</v>
      </c>
      <c r="Y232" s="559">
        <f>IFERROR(SUM(Y224:Y230),"0")</f>
        <v>168.39999999999998</v>
      </c>
      <c r="Z232" s="37"/>
      <c r="AA232" s="560"/>
      <c r="AB232" s="560"/>
      <c r="AC232" s="560"/>
    </row>
    <row r="233" spans="1:68" ht="14.25" customHeight="1" x14ac:dyDescent="0.25">
      <c r="A233" s="572" t="s">
        <v>137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379</v>
      </c>
      <c r="B234" s="54" t="s">
        <v>380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72</v>
      </c>
      <c r="Q235" s="576"/>
      <c r="R235" s="576"/>
      <c r="S235" s="576"/>
      <c r="T235" s="576"/>
      <c r="U235" s="576"/>
      <c r="V235" s="577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72</v>
      </c>
      <c r="Q236" s="576"/>
      <c r="R236" s="576"/>
      <c r="S236" s="576"/>
      <c r="T236" s="576"/>
      <c r="U236" s="576"/>
      <c r="V236" s="577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382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4" t="s">
        <v>385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72</v>
      </c>
      <c r="Q239" s="576"/>
      <c r="R239" s="576"/>
      <c r="S239" s="576"/>
      <c r="T239" s="576"/>
      <c r="U239" s="576"/>
      <c r="V239" s="577"/>
      <c r="W239" s="37" t="s">
        <v>73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72</v>
      </c>
      <c r="Q240" s="576"/>
      <c r="R240" s="576"/>
      <c r="S240" s="576"/>
      <c r="T240" s="576"/>
      <c r="U240" s="576"/>
      <c r="V240" s="577"/>
      <c r="W240" s="37" t="s">
        <v>70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387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388</v>
      </c>
      <c r="B242" s="54" t="s">
        <v>389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75" t="s">
        <v>393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396</v>
      </c>
      <c r="V244" s="34"/>
      <c r="W244" s="35" t="s">
        <v>70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399</v>
      </c>
      <c r="B246" s="54" t="s">
        <v>400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72</v>
      </c>
      <c r="Q247" s="576"/>
      <c r="R247" s="576"/>
      <c r="S247" s="576"/>
      <c r="T247" s="576"/>
      <c r="U247" s="576"/>
      <c r="V247" s="577"/>
      <c r="W247" s="37" t="s">
        <v>73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72</v>
      </c>
      <c r="Q248" s="576"/>
      <c r="R248" s="576"/>
      <c r="S248" s="576"/>
      <c r="T248" s="576"/>
      <c r="U248" s="576"/>
      <c r="V248" s="577"/>
      <c r="W248" s="37" t="s">
        <v>70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401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402</v>
      </c>
      <c r="B251" s="54" t="s">
        <v>403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408</v>
      </c>
      <c r="B253" s="54" t="s">
        <v>409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411</v>
      </c>
      <c r="B254" s="54" t="s">
        <v>412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414</v>
      </c>
      <c r="B255" s="54" t="s">
        <v>415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72</v>
      </c>
      <c r="Q256" s="576"/>
      <c r="R256" s="576"/>
      <c r="S256" s="576"/>
      <c r="T256" s="576"/>
      <c r="U256" s="576"/>
      <c r="V256" s="577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72</v>
      </c>
      <c r="Q257" s="576"/>
      <c r="R257" s="576"/>
      <c r="S257" s="576"/>
      <c r="T257" s="576"/>
      <c r="U257" s="576"/>
      <c r="V257" s="577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417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418</v>
      </c>
      <c r="B260" s="54" t="s">
        <v>419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422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9" t="s">
        <v>429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72</v>
      </c>
      <c r="Q264" s="576"/>
      <c r="R264" s="576"/>
      <c r="S264" s="576"/>
      <c r="T264" s="576"/>
      <c r="U264" s="576"/>
      <c r="V264" s="577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72</v>
      </c>
      <c r="Q265" s="576"/>
      <c r="R265" s="576"/>
      <c r="S265" s="576"/>
      <c r="T265" s="576"/>
      <c r="U265" s="576"/>
      <c r="V265" s="577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431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40</v>
      </c>
      <c r="Y269" s="558">
        <f>IFERROR(IF(X269="",0,CEILING((X269/$H269),1)*$H269),"")</f>
        <v>40.799999999999997</v>
      </c>
      <c r="Z269" s="36">
        <f>IFERROR(IF(Y269=0,"",ROUNDUP(Y269/H269,0)*0.00651),"")</f>
        <v>0.11067</v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44.20000000000001</v>
      </c>
      <c r="BN269" s="64">
        <f>IFERROR(Y269*I269/H269,"0")</f>
        <v>45.084000000000003</v>
      </c>
      <c r="BO269" s="64">
        <f>IFERROR(1/J269*(X269/H269),"0")</f>
        <v>9.1575091575091583E-2</v>
      </c>
      <c r="BP269" s="64">
        <f>IFERROR(1/J269*(Y269/H269),"0")</f>
        <v>9.3406593406593408E-2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140</v>
      </c>
      <c r="Y270" s="558">
        <f>IFERROR(IF(X270="",0,CEILING((X270/$H270),1)*$H270),"")</f>
        <v>141.6</v>
      </c>
      <c r="Z270" s="36">
        <f>IFERROR(IF(Y270=0,"",ROUNDUP(Y270/H270,0)*0.00651),"")</f>
        <v>0.38408999999999999</v>
      </c>
      <c r="AA270" s="56"/>
      <c r="AB270" s="57"/>
      <c r="AC270" s="321" t="s">
        <v>440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150.5</v>
      </c>
      <c r="BN270" s="64">
        <f>IFERROR(Y270*I270/H270,"0")</f>
        <v>152.22</v>
      </c>
      <c r="BO270" s="64">
        <f>IFERROR(1/J270*(X270/H270),"0")</f>
        <v>0.32051282051282054</v>
      </c>
      <c r="BP270" s="64">
        <f>IFERROR(1/J270*(Y270/H270),"0")</f>
        <v>0.32417582417582419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72</v>
      </c>
      <c r="Q271" s="576"/>
      <c r="R271" s="576"/>
      <c r="S271" s="576"/>
      <c r="T271" s="576"/>
      <c r="U271" s="576"/>
      <c r="V271" s="577"/>
      <c r="W271" s="37" t="s">
        <v>73</v>
      </c>
      <c r="X271" s="559">
        <f>IFERROR(X268/H268,"0")+IFERROR(X269/H269,"0")+IFERROR(X270/H270,"0")</f>
        <v>75</v>
      </c>
      <c r="Y271" s="559">
        <f>IFERROR(Y268/H268,"0")+IFERROR(Y269/H269,"0")+IFERROR(Y270/H270,"0")</f>
        <v>76</v>
      </c>
      <c r="Z271" s="559">
        <f>IFERROR(IF(Z268="",0,Z268),"0")+IFERROR(IF(Z269="",0,Z269),"0")+IFERROR(IF(Z270="",0,Z270),"0")</f>
        <v>0.49475999999999998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72</v>
      </c>
      <c r="Q272" s="576"/>
      <c r="R272" s="576"/>
      <c r="S272" s="576"/>
      <c r="T272" s="576"/>
      <c r="U272" s="576"/>
      <c r="V272" s="577"/>
      <c r="W272" s="37" t="s">
        <v>70</v>
      </c>
      <c r="X272" s="559">
        <f>IFERROR(SUM(X268:X270),"0")</f>
        <v>180</v>
      </c>
      <c r="Y272" s="559">
        <f>IFERROR(SUM(Y268:Y270),"0")</f>
        <v>182.39999999999998</v>
      </c>
      <c r="Z272" s="37"/>
      <c r="AA272" s="560"/>
      <c r="AB272" s="560"/>
      <c r="AC272" s="560"/>
    </row>
    <row r="273" spans="1:68" ht="16.5" customHeight="1" x14ac:dyDescent="0.25">
      <c r="A273" s="580" t="s">
        <v>441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72</v>
      </c>
      <c r="Q276" s="576"/>
      <c r="R276" s="576"/>
      <c r="S276" s="576"/>
      <c r="T276" s="576"/>
      <c r="U276" s="576"/>
      <c r="V276" s="577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72</v>
      </c>
      <c r="Q277" s="576"/>
      <c r="R277" s="576"/>
      <c r="S277" s="576"/>
      <c r="T277" s="576"/>
      <c r="U277" s="576"/>
      <c r="V277" s="577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72</v>
      </c>
      <c r="Q280" s="576"/>
      <c r="R280" s="576"/>
      <c r="S280" s="576"/>
      <c r="T280" s="576"/>
      <c r="U280" s="576"/>
      <c r="V280" s="577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72</v>
      </c>
      <c r="Q281" s="576"/>
      <c r="R281" s="576"/>
      <c r="S281" s="576"/>
      <c r="T281" s="576"/>
      <c r="U281" s="576"/>
      <c r="V281" s="577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448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72</v>
      </c>
      <c r="Q285" s="576"/>
      <c r="R285" s="576"/>
      <c r="S285" s="576"/>
      <c r="T285" s="576"/>
      <c r="U285" s="576"/>
      <c r="V285" s="577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72</v>
      </c>
      <c r="Q286" s="576"/>
      <c r="R286" s="576"/>
      <c r="S286" s="576"/>
      <c r="T286" s="576"/>
      <c r="U286" s="576"/>
      <c r="V286" s="577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453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454</v>
      </c>
      <c r="B289" s="54" t="s">
        <v>455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 t="s">
        <v>459</v>
      </c>
      <c r="M290" s="33" t="s">
        <v>78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457</v>
      </c>
      <c r="B291" s="54" t="s">
        <v>462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463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464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465</v>
      </c>
      <c r="B292" s="54" t="s">
        <v>466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468</v>
      </c>
      <c r="B293" s="54" t="s">
        <v>469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470</v>
      </c>
      <c r="B294" s="54" t="s">
        <v>471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472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72</v>
      </c>
      <c r="Q295" s="576"/>
      <c r="R295" s="576"/>
      <c r="S295" s="576"/>
      <c r="T295" s="576"/>
      <c r="U295" s="576"/>
      <c r="V295" s="577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72</v>
      </c>
      <c r="Q296" s="576"/>
      <c r="R296" s="576"/>
      <c r="S296" s="576"/>
      <c r="T296" s="576"/>
      <c r="U296" s="576"/>
      <c r="V296" s="577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473</v>
      </c>
      <c r="B298" s="54" t="s">
        <v>474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482</v>
      </c>
      <c r="B301" s="54" t="s">
        <v>483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140</v>
      </c>
      <c r="Y302" s="558">
        <f t="shared" si="42"/>
        <v>140.70000000000002</v>
      </c>
      <c r="Z302" s="36">
        <f>IFERROR(IF(Y302=0,"",ROUNDUP(Y302/H302,0)*0.00502),"")</f>
        <v>0.33634000000000003</v>
      </c>
      <c r="AA302" s="56"/>
      <c r="AB302" s="57"/>
      <c r="AC302" s="349" t="s">
        <v>486</v>
      </c>
      <c r="AG302" s="64"/>
      <c r="AJ302" s="68"/>
      <c r="AK302" s="68">
        <v>0</v>
      </c>
      <c r="BB302" s="350" t="s">
        <v>1</v>
      </c>
      <c r="BM302" s="64">
        <f t="shared" si="43"/>
        <v>146.66666666666666</v>
      </c>
      <c r="BN302" s="64">
        <f t="shared" si="44"/>
        <v>147.40000000000003</v>
      </c>
      <c r="BO302" s="64">
        <f t="shared" si="45"/>
        <v>0.28490028490028491</v>
      </c>
      <c r="BP302" s="64">
        <f t="shared" si="46"/>
        <v>0.28632478632478636</v>
      </c>
    </row>
    <row r="303" spans="1:68" ht="27" customHeight="1" x14ac:dyDescent="0.25">
      <c r="A303" s="54" t="s">
        <v>487</v>
      </c>
      <c r="B303" s="54" t="s">
        <v>488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486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489</v>
      </c>
      <c r="B304" s="54" t="s">
        <v>490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12</v>
      </c>
      <c r="Y304" s="558">
        <f t="shared" si="42"/>
        <v>12.6</v>
      </c>
      <c r="Z304" s="36">
        <f>IFERROR(IF(Y304=0,"",ROUNDUP(Y304/H304,0)*0.00651),"")</f>
        <v>4.5569999999999999E-2</v>
      </c>
      <c r="AA304" s="56"/>
      <c r="AB304" s="57"/>
      <c r="AC304" s="353" t="s">
        <v>491</v>
      </c>
      <c r="AG304" s="64"/>
      <c r="AJ304" s="68"/>
      <c r="AK304" s="68">
        <v>0</v>
      </c>
      <c r="BB304" s="354" t="s">
        <v>1</v>
      </c>
      <c r="BM304" s="64">
        <f t="shared" si="43"/>
        <v>13.52</v>
      </c>
      <c r="BN304" s="64">
        <f t="shared" si="44"/>
        <v>14.196</v>
      </c>
      <c r="BO304" s="64">
        <f t="shared" si="45"/>
        <v>3.6630036630036632E-2</v>
      </c>
      <c r="BP304" s="64">
        <f t="shared" si="46"/>
        <v>3.8461538461538464E-2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72</v>
      </c>
      <c r="Q305" s="576"/>
      <c r="R305" s="576"/>
      <c r="S305" s="576"/>
      <c r="T305" s="576"/>
      <c r="U305" s="576"/>
      <c r="V305" s="577"/>
      <c r="W305" s="37" t="s">
        <v>73</v>
      </c>
      <c r="X305" s="559">
        <f>IFERROR(X298/H298,"0")+IFERROR(X299/H299,"0")+IFERROR(X300/H300,"0")+IFERROR(X301/H301,"0")+IFERROR(X302/H302,"0")+IFERROR(X303/H303,"0")+IFERROR(X304/H304,"0")</f>
        <v>73.333333333333329</v>
      </c>
      <c r="Y305" s="559">
        <f>IFERROR(Y298/H298,"0")+IFERROR(Y299/H299,"0")+IFERROR(Y300/H300,"0")+IFERROR(Y301/H301,"0")+IFERROR(Y302/H302,"0")+IFERROR(Y303/H303,"0")+IFERROR(Y304/H304,"0")</f>
        <v>74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0.38191000000000003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72</v>
      </c>
      <c r="Q306" s="576"/>
      <c r="R306" s="576"/>
      <c r="S306" s="576"/>
      <c r="T306" s="576"/>
      <c r="U306" s="576"/>
      <c r="V306" s="577"/>
      <c r="W306" s="37" t="s">
        <v>70</v>
      </c>
      <c r="X306" s="559">
        <f>IFERROR(SUM(X298:X304),"0")</f>
        <v>152</v>
      </c>
      <c r="Y306" s="559">
        <f>IFERROR(SUM(Y298:Y304),"0")</f>
        <v>153.30000000000001</v>
      </c>
      <c r="Z306" s="37"/>
      <c r="AA306" s="560"/>
      <c r="AB306" s="560"/>
      <c r="AC306" s="560"/>
    </row>
    <row r="307" spans="1:68" ht="14.25" customHeight="1" x14ac:dyDescent="0.25">
      <c r="A307" s="572" t="s">
        <v>74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492</v>
      </c>
      <c r="B308" s="54" t="s">
        <v>493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504</v>
      </c>
      <c r="B312" s="54" t="s">
        <v>505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72</v>
      </c>
      <c r="Q313" s="576"/>
      <c r="R313" s="576"/>
      <c r="S313" s="576"/>
      <c r="T313" s="576"/>
      <c r="U313" s="576"/>
      <c r="V313" s="577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72</v>
      </c>
      <c r="Q314" s="576"/>
      <c r="R314" s="576"/>
      <c r="S314" s="576"/>
      <c r="T314" s="576"/>
      <c r="U314" s="576"/>
      <c r="V314" s="577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172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507</v>
      </c>
      <c r="B316" s="54" t="s">
        <v>508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30</v>
      </c>
      <c r="Y316" s="558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ht="27" customHeight="1" x14ac:dyDescent="0.25">
      <c r="A317" s="54" t="s">
        <v>510</v>
      </c>
      <c r="B317" s="54" t="s">
        <v>511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200</v>
      </c>
      <c r="Y317" s="558">
        <f>IFERROR(IF(X317="",0,CEILING((X317/$H317),1)*$H317),"")</f>
        <v>202.79999999999998</v>
      </c>
      <c r="Z317" s="36">
        <f>IFERROR(IF(Y317=0,"",ROUNDUP(Y317/H317,0)*0.01898),"")</f>
        <v>0.49348000000000003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213.30769230769235</v>
      </c>
      <c r="BN317" s="64">
        <f>IFERROR(Y317*I317/H317,"0")</f>
        <v>216.29400000000001</v>
      </c>
      <c r="BO317" s="64">
        <f>IFERROR(1/J317*(X317/H317),"0")</f>
        <v>0.40064102564102566</v>
      </c>
      <c r="BP317" s="64">
        <f>IFERROR(1/J317*(Y317/H317),"0")</f>
        <v>0.40625</v>
      </c>
    </row>
    <row r="318" spans="1:68" ht="16.5" customHeight="1" x14ac:dyDescent="0.25">
      <c r="A318" s="54" t="s">
        <v>513</v>
      </c>
      <c r="B318" s="54" t="s">
        <v>514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72</v>
      </c>
      <c r="Q319" s="576"/>
      <c r="R319" s="576"/>
      <c r="S319" s="576"/>
      <c r="T319" s="576"/>
      <c r="U319" s="576"/>
      <c r="V319" s="577"/>
      <c r="W319" s="37" t="s">
        <v>73</v>
      </c>
      <c r="X319" s="559">
        <f>IFERROR(X316/H316,"0")+IFERROR(X317/H317,"0")+IFERROR(X318/H318,"0")</f>
        <v>29.212454212454212</v>
      </c>
      <c r="Y319" s="559">
        <f>IFERROR(Y316/H316,"0")+IFERROR(Y317/H317,"0")+IFERROR(Y318/H318,"0")</f>
        <v>30</v>
      </c>
      <c r="Z319" s="559">
        <f>IFERROR(IF(Z316="",0,Z316),"0")+IFERROR(IF(Z317="",0,Z317),"0")+IFERROR(IF(Z318="",0,Z318),"0")</f>
        <v>0.56940000000000002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72</v>
      </c>
      <c r="Q320" s="576"/>
      <c r="R320" s="576"/>
      <c r="S320" s="576"/>
      <c r="T320" s="576"/>
      <c r="U320" s="576"/>
      <c r="V320" s="577"/>
      <c r="W320" s="37" t="s">
        <v>70</v>
      </c>
      <c r="X320" s="559">
        <f>IFERROR(SUM(X316:X318),"0")</f>
        <v>230</v>
      </c>
      <c r="Y320" s="559">
        <f>IFERROR(SUM(Y316:Y318),"0")</f>
        <v>236.39999999999998</v>
      </c>
      <c r="Z320" s="37"/>
      <c r="AA320" s="560"/>
      <c r="AB320" s="560"/>
      <c r="AC320" s="560"/>
    </row>
    <row r="321" spans="1:68" ht="14.25" customHeight="1" x14ac:dyDescent="0.25">
      <c r="A321" s="572" t="s">
        <v>95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516</v>
      </c>
      <c r="B322" s="54" t="s">
        <v>517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6" t="s">
        <v>518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5" t="s">
        <v>522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51.000000000000007</v>
      </c>
      <c r="Y324" s="558">
        <f>IFERROR(IF(X324="",0,CEILING((X324/$H324),1)*$H324),"")</f>
        <v>51</v>
      </c>
      <c r="Z324" s="36">
        <f>IFERROR(IF(Y324=0,"",ROUNDUP(Y324/H324,0)*0.00651),"")</f>
        <v>0.13020000000000001</v>
      </c>
      <c r="AA324" s="56"/>
      <c r="AB324" s="57"/>
      <c r="AC324" s="375" t="s">
        <v>525</v>
      </c>
      <c r="AG324" s="64"/>
      <c r="AJ324" s="68"/>
      <c r="AK324" s="68">
        <v>0</v>
      </c>
      <c r="BB324" s="376" t="s">
        <v>1</v>
      </c>
      <c r="BM324" s="64">
        <f>IFERROR(X324*I324/H324,"0")</f>
        <v>59.100000000000009</v>
      </c>
      <c r="BN324" s="64">
        <f>IFERROR(Y324*I324/H324,"0")</f>
        <v>59.100000000000009</v>
      </c>
      <c r="BO324" s="64">
        <f>IFERROR(1/J324*(X324/H324),"0")</f>
        <v>0.10989010989010992</v>
      </c>
      <c r="BP324" s="64">
        <f>IFERROR(1/J324*(Y324/H324),"0")</f>
        <v>0.1098901098901099</v>
      </c>
    </row>
    <row r="325" spans="1:68" ht="27" customHeight="1" x14ac:dyDescent="0.25">
      <c r="A325" s="54" t="s">
        <v>526</v>
      </c>
      <c r="B325" s="54" t="s">
        <v>527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72</v>
      </c>
      <c r="Q326" s="576"/>
      <c r="R326" s="576"/>
      <c r="S326" s="576"/>
      <c r="T326" s="576"/>
      <c r="U326" s="576"/>
      <c r="V326" s="577"/>
      <c r="W326" s="37" t="s">
        <v>73</v>
      </c>
      <c r="X326" s="559">
        <f>IFERROR(X322/H322,"0")+IFERROR(X323/H323,"0")+IFERROR(X324/H324,"0")+IFERROR(X325/H325,"0")</f>
        <v>20.000000000000004</v>
      </c>
      <c r="Y326" s="559">
        <f>IFERROR(Y322/H322,"0")+IFERROR(Y323/H323,"0")+IFERROR(Y324/H324,"0")+IFERROR(Y325/H325,"0")</f>
        <v>20</v>
      </c>
      <c r="Z326" s="559">
        <f>IFERROR(IF(Z322="",0,Z322),"0")+IFERROR(IF(Z323="",0,Z323),"0")+IFERROR(IF(Z324="",0,Z324),"0")+IFERROR(IF(Z325="",0,Z325),"0")</f>
        <v>0.13020000000000001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72</v>
      </c>
      <c r="Q327" s="576"/>
      <c r="R327" s="576"/>
      <c r="S327" s="576"/>
      <c r="T327" s="576"/>
      <c r="U327" s="576"/>
      <c r="V327" s="577"/>
      <c r="W327" s="37" t="s">
        <v>70</v>
      </c>
      <c r="X327" s="559">
        <f>IFERROR(SUM(X322:X325),"0")</f>
        <v>51.000000000000007</v>
      </c>
      <c r="Y327" s="559">
        <f>IFERROR(SUM(Y322:Y325),"0")</f>
        <v>51</v>
      </c>
      <c r="Z327" s="37"/>
      <c r="AA327" s="560"/>
      <c r="AB327" s="560"/>
      <c r="AC327" s="560"/>
    </row>
    <row r="328" spans="1:68" ht="14.25" customHeight="1" x14ac:dyDescent="0.25">
      <c r="A328" s="572" t="s">
        <v>528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529</v>
      </c>
      <c r="B329" s="54" t="s">
        <v>530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531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532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531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532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535</v>
      </c>
      <c r="B331" s="54" t="s">
        <v>536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72</v>
      </c>
      <c r="Q332" s="576"/>
      <c r="R332" s="576"/>
      <c r="S332" s="576"/>
      <c r="T332" s="576"/>
      <c r="U332" s="576"/>
      <c r="V332" s="577"/>
      <c r="W332" s="37" t="s">
        <v>73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72</v>
      </c>
      <c r="Q333" s="576"/>
      <c r="R333" s="576"/>
      <c r="S333" s="576"/>
      <c r="T333" s="576"/>
      <c r="U333" s="576"/>
      <c r="V333" s="577"/>
      <c r="W333" s="37" t="s">
        <v>70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537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74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538</v>
      </c>
      <c r="B336" s="54" t="s">
        <v>539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454.99999999999989</v>
      </c>
      <c r="Y337" s="558">
        <f>IFERROR(IF(X337="",0,CEILING((X337/$H337),1)*$H337),"")</f>
        <v>455.70000000000005</v>
      </c>
      <c r="Z337" s="36">
        <f>IFERROR(IF(Y337=0,"",ROUNDUP(Y337/H337,0)*0.00651),"")</f>
        <v>1.4126700000000001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509.5999999999998</v>
      </c>
      <c r="BN337" s="64">
        <f>IFERROR(Y337*I337/H337,"0")</f>
        <v>510.38399999999996</v>
      </c>
      <c r="BO337" s="64">
        <f>IFERROR(1/J337*(X337/H337),"0")</f>
        <v>1.1904761904761902</v>
      </c>
      <c r="BP337" s="64">
        <f>IFERROR(1/J337*(Y337/H337),"0")</f>
        <v>1.1923076923076923</v>
      </c>
    </row>
    <row r="338" spans="1:68" ht="27" customHeight="1" x14ac:dyDescent="0.25">
      <c r="A338" s="54" t="s">
        <v>544</v>
      </c>
      <c r="B338" s="54" t="s">
        <v>545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489.99999999999989</v>
      </c>
      <c r="Y338" s="558">
        <f>IFERROR(IF(X338="",0,CEILING((X338/$H338),1)*$H338),"")</f>
        <v>491.40000000000003</v>
      </c>
      <c r="Z338" s="36">
        <f>IFERROR(IF(Y338=0,"",ROUNDUP(Y338/H338,0)*0.00651),"")</f>
        <v>1.5233400000000001</v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545.99999999999977</v>
      </c>
      <c r="BN338" s="64">
        <f>IFERROR(Y338*I338/H338,"0")</f>
        <v>547.55999999999995</v>
      </c>
      <c r="BO338" s="64">
        <f>IFERROR(1/J338*(X338/H338),"0")</f>
        <v>1.2820512820512817</v>
      </c>
      <c r="BP338" s="64">
        <f>IFERROR(1/J338*(Y338/H338),"0")</f>
        <v>1.2857142857142858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72</v>
      </c>
      <c r="Q339" s="576"/>
      <c r="R339" s="576"/>
      <c r="S339" s="576"/>
      <c r="T339" s="576"/>
      <c r="U339" s="576"/>
      <c r="V339" s="577"/>
      <c r="W339" s="37" t="s">
        <v>73</v>
      </c>
      <c r="X339" s="559">
        <f>IFERROR(X336/H336,"0")+IFERROR(X337/H337,"0")+IFERROR(X338/H338,"0")</f>
        <v>449.99999999999989</v>
      </c>
      <c r="Y339" s="559">
        <f>IFERROR(Y336/H336,"0")+IFERROR(Y337/H337,"0")+IFERROR(Y338/H338,"0")</f>
        <v>451</v>
      </c>
      <c r="Z339" s="559">
        <f>IFERROR(IF(Z336="",0,Z336),"0")+IFERROR(IF(Z337="",0,Z337),"0")+IFERROR(IF(Z338="",0,Z338),"0")</f>
        <v>2.9360100000000005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72</v>
      </c>
      <c r="Q340" s="576"/>
      <c r="R340" s="576"/>
      <c r="S340" s="576"/>
      <c r="T340" s="576"/>
      <c r="U340" s="576"/>
      <c r="V340" s="577"/>
      <c r="W340" s="37" t="s">
        <v>70</v>
      </c>
      <c r="X340" s="559">
        <f>IFERROR(SUM(X336:X338),"0")</f>
        <v>944.99999999999977</v>
      </c>
      <c r="Y340" s="559">
        <f>IFERROR(SUM(Y336:Y338),"0")</f>
        <v>947.10000000000014</v>
      </c>
      <c r="Z340" s="37"/>
      <c r="AA340" s="560"/>
      <c r="AB340" s="560"/>
      <c r="AC340" s="560"/>
    </row>
    <row r="341" spans="1:68" ht="27.75" customHeight="1" x14ac:dyDescent="0.2">
      <c r="A341" s="646" t="s">
        <v>547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548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103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549</v>
      </c>
      <c r="B344" s="54" t="s">
        <v>550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300</v>
      </c>
      <c r="Y344" s="558">
        <f t="shared" ref="Y344:Y350" si="47">IFERROR(IF(X344="",0,CEILING((X344/$H344),1)*$H344),"")</f>
        <v>300</v>
      </c>
      <c r="Z344" s="36">
        <f>IFERROR(IF(Y344=0,"",ROUNDUP(Y344/H344,0)*0.02175),"")</f>
        <v>0.43499999999999994</v>
      </c>
      <c r="AA344" s="56"/>
      <c r="AB344" s="57"/>
      <c r="AC344" s="391" t="s">
        <v>551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309.60000000000002</v>
      </c>
      <c r="BN344" s="64">
        <f t="shared" ref="BN344:BN350" si="49">IFERROR(Y344*I344/H344,"0")</f>
        <v>309.60000000000002</v>
      </c>
      <c r="BO344" s="64">
        <f t="shared" ref="BO344:BO350" si="50">IFERROR(1/J344*(X344/H344),"0")</f>
        <v>0.41666666666666663</v>
      </c>
      <c r="BP344" s="64">
        <f t="shared" ref="BP344:BP350" si="51">IFERROR(1/J344*(Y344/H344),"0")</f>
        <v>0.41666666666666663</v>
      </c>
    </row>
    <row r="345" spans="1:68" ht="27" customHeight="1" x14ac:dyDescent="0.25">
      <c r="A345" s="54" t="s">
        <v>552</v>
      </c>
      <c r="B345" s="54" t="s">
        <v>553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800</v>
      </c>
      <c r="Y345" s="558">
        <f t="shared" si="47"/>
        <v>810</v>
      </c>
      <c r="Z345" s="36">
        <f>IFERROR(IF(Y345=0,"",ROUNDUP(Y345/H345,0)*0.02175),"")</f>
        <v>1.1744999999999999</v>
      </c>
      <c r="AA345" s="56"/>
      <c r="AB345" s="57"/>
      <c r="AC345" s="393" t="s">
        <v>554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825.6</v>
      </c>
      <c r="BN345" s="64">
        <f t="shared" si="49"/>
        <v>835.92000000000007</v>
      </c>
      <c r="BO345" s="64">
        <f t="shared" si="50"/>
        <v>1.1111111111111112</v>
      </c>
      <c r="BP345" s="64">
        <f t="shared" si="51"/>
        <v>1.125</v>
      </c>
    </row>
    <row r="346" spans="1:68" ht="27" customHeight="1" x14ac:dyDescent="0.25">
      <c r="A346" s="54" t="s">
        <v>555</v>
      </c>
      <c r="B346" s="54" t="s">
        <v>556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558</v>
      </c>
      <c r="B347" s="54" t="s">
        <v>559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1600</v>
      </c>
      <c r="Y347" s="558">
        <f t="shared" si="47"/>
        <v>1605</v>
      </c>
      <c r="Z347" s="36">
        <f>IFERROR(IF(Y347=0,"",ROUNDUP(Y347/H347,0)*0.02175),"")</f>
        <v>2.3272499999999998</v>
      </c>
      <c r="AA347" s="56"/>
      <c r="AB347" s="57"/>
      <c r="AC347" s="397" t="s">
        <v>560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1651.2</v>
      </c>
      <c r="BN347" s="64">
        <f t="shared" si="49"/>
        <v>1656.3600000000001</v>
      </c>
      <c r="BO347" s="64">
        <f t="shared" si="50"/>
        <v>2.2222222222222223</v>
      </c>
      <c r="BP347" s="64">
        <f t="shared" si="51"/>
        <v>2.2291666666666665</v>
      </c>
    </row>
    <row r="348" spans="1:68" ht="27" customHeight="1" x14ac:dyDescent="0.25">
      <c r="A348" s="54" t="s">
        <v>561</v>
      </c>
      <c r="B348" s="54" t="s">
        <v>562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563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564</v>
      </c>
      <c r="B349" s="54" t="s">
        <v>565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566</v>
      </c>
      <c r="B350" s="54" t="s">
        <v>567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560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72</v>
      </c>
      <c r="Q351" s="576"/>
      <c r="R351" s="576"/>
      <c r="S351" s="576"/>
      <c r="T351" s="576"/>
      <c r="U351" s="576"/>
      <c r="V351" s="577"/>
      <c r="W351" s="37" t="s">
        <v>73</v>
      </c>
      <c r="X351" s="559">
        <f>IFERROR(X344/H344,"0")+IFERROR(X345/H345,"0")+IFERROR(X346/H346,"0")+IFERROR(X347/H347,"0")+IFERROR(X348/H348,"0")+IFERROR(X349/H349,"0")+IFERROR(X350/H350,"0")</f>
        <v>180</v>
      </c>
      <c r="Y351" s="559">
        <f>IFERROR(Y344/H344,"0")+IFERROR(Y345/H345,"0")+IFERROR(Y346/H346,"0")+IFERROR(Y347/H347,"0")+IFERROR(Y348/H348,"0")+IFERROR(Y349/H349,"0")+IFERROR(Y350/H350,"0")</f>
        <v>181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3.9367499999999995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72</v>
      </c>
      <c r="Q352" s="576"/>
      <c r="R352" s="576"/>
      <c r="S352" s="576"/>
      <c r="T352" s="576"/>
      <c r="U352" s="576"/>
      <c r="V352" s="577"/>
      <c r="W352" s="37" t="s">
        <v>70</v>
      </c>
      <c r="X352" s="559">
        <f>IFERROR(SUM(X344:X350),"0")</f>
        <v>2700</v>
      </c>
      <c r="Y352" s="559">
        <f>IFERROR(SUM(Y344:Y350),"0")</f>
        <v>2715</v>
      </c>
      <c r="Z352" s="37"/>
      <c r="AA352" s="560"/>
      <c r="AB352" s="560"/>
      <c r="AC352" s="560"/>
    </row>
    <row r="353" spans="1:68" ht="14.25" customHeight="1" x14ac:dyDescent="0.25">
      <c r="A353" s="572" t="s">
        <v>137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568</v>
      </c>
      <c r="B354" s="54" t="s">
        <v>569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2000</v>
      </c>
      <c r="Y354" s="558">
        <f>IFERROR(IF(X354="",0,CEILING((X354/$H354),1)*$H354),"")</f>
        <v>2010</v>
      </c>
      <c r="Z354" s="36">
        <f>IFERROR(IF(Y354=0,"",ROUNDUP(Y354/H354,0)*0.02175),"")</f>
        <v>2.9144999999999999</v>
      </c>
      <c r="AA354" s="56"/>
      <c r="AB354" s="57"/>
      <c r="AC354" s="405" t="s">
        <v>570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2064</v>
      </c>
      <c r="BN354" s="64">
        <f>IFERROR(Y354*I354/H354,"0")</f>
        <v>2074.3200000000002</v>
      </c>
      <c r="BO354" s="64">
        <f>IFERROR(1/J354*(X354/H354),"0")</f>
        <v>2.7777777777777777</v>
      </c>
      <c r="BP354" s="64">
        <f>IFERROR(1/J354*(Y354/H354),"0")</f>
        <v>2.7916666666666665</v>
      </c>
    </row>
    <row r="355" spans="1:68" ht="16.5" customHeight="1" x14ac:dyDescent="0.25">
      <c r="A355" s="54" t="s">
        <v>571</v>
      </c>
      <c r="B355" s="54" t="s">
        <v>572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4</v>
      </c>
      <c r="Y355" s="558">
        <f>IFERROR(IF(X355="",0,CEILING((X355/$H355),1)*$H355),"")</f>
        <v>4</v>
      </c>
      <c r="Z355" s="36">
        <f>IFERROR(IF(Y355=0,"",ROUNDUP(Y355/H355,0)*0.00902),"")</f>
        <v>9.0200000000000002E-3</v>
      </c>
      <c r="AA355" s="56"/>
      <c r="AB355" s="57"/>
      <c r="AC355" s="407" t="s">
        <v>570</v>
      </c>
      <c r="AG355" s="64"/>
      <c r="AJ355" s="68"/>
      <c r="AK355" s="68">
        <v>0</v>
      </c>
      <c r="BB355" s="408" t="s">
        <v>1</v>
      </c>
      <c r="BM355" s="64">
        <f>IFERROR(X355*I355/H355,"0")</f>
        <v>4.21</v>
      </c>
      <c r="BN355" s="64">
        <f>IFERROR(Y355*I355/H355,"0")</f>
        <v>4.21</v>
      </c>
      <c r="BO355" s="64">
        <f>IFERROR(1/J355*(X355/H355),"0")</f>
        <v>7.575757575757576E-3</v>
      </c>
      <c r="BP355" s="64">
        <f>IFERROR(1/J355*(Y355/H355),"0")</f>
        <v>7.575757575757576E-3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72</v>
      </c>
      <c r="Q356" s="576"/>
      <c r="R356" s="576"/>
      <c r="S356" s="576"/>
      <c r="T356" s="576"/>
      <c r="U356" s="576"/>
      <c r="V356" s="577"/>
      <c r="W356" s="37" t="s">
        <v>73</v>
      </c>
      <c r="X356" s="559">
        <f>IFERROR(X354/H354,"0")+IFERROR(X355/H355,"0")</f>
        <v>134.33333333333334</v>
      </c>
      <c r="Y356" s="559">
        <f>IFERROR(Y354/H354,"0")+IFERROR(Y355/H355,"0")</f>
        <v>135</v>
      </c>
      <c r="Z356" s="559">
        <f>IFERROR(IF(Z354="",0,Z354),"0")+IFERROR(IF(Z355="",0,Z355),"0")</f>
        <v>2.9235199999999999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72</v>
      </c>
      <c r="Q357" s="576"/>
      <c r="R357" s="576"/>
      <c r="S357" s="576"/>
      <c r="T357" s="576"/>
      <c r="U357" s="576"/>
      <c r="V357" s="577"/>
      <c r="W357" s="37" t="s">
        <v>70</v>
      </c>
      <c r="X357" s="559">
        <f>IFERROR(SUM(X354:X355),"0")</f>
        <v>2004</v>
      </c>
      <c r="Y357" s="559">
        <f>IFERROR(SUM(Y354:Y355),"0")</f>
        <v>2014</v>
      </c>
      <c r="Z357" s="37"/>
      <c r="AA357" s="560"/>
      <c r="AB357" s="560"/>
      <c r="AC357" s="560"/>
    </row>
    <row r="358" spans="1:68" ht="14.25" customHeight="1" x14ac:dyDescent="0.25">
      <c r="A358" s="572" t="s">
        <v>74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573</v>
      </c>
      <c r="B359" s="54" t="s">
        <v>574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576</v>
      </c>
      <c r="B360" s="54" t="s">
        <v>577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72</v>
      </c>
      <c r="Q361" s="576"/>
      <c r="R361" s="576"/>
      <c r="S361" s="576"/>
      <c r="T361" s="576"/>
      <c r="U361" s="576"/>
      <c r="V361" s="577"/>
      <c r="W361" s="37" t="s">
        <v>73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72</v>
      </c>
      <c r="Q362" s="576"/>
      <c r="R362" s="576"/>
      <c r="S362" s="576"/>
      <c r="T362" s="576"/>
      <c r="U362" s="576"/>
      <c r="V362" s="577"/>
      <c r="W362" s="37" t="s">
        <v>70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172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579</v>
      </c>
      <c r="B364" s="54" t="s">
        <v>580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30</v>
      </c>
      <c r="Y364" s="558">
        <f>IFERROR(IF(X364="",0,CEILING((X364/$H364),1)*$H364),"")</f>
        <v>36</v>
      </c>
      <c r="Z364" s="36">
        <f>IFERROR(IF(Y364=0,"",ROUNDUP(Y364/H364,0)*0.01898),"")</f>
        <v>7.5920000000000001E-2</v>
      </c>
      <c r="AA364" s="56"/>
      <c r="AB364" s="57"/>
      <c r="AC364" s="413" t="s">
        <v>581</v>
      </c>
      <c r="AG364" s="64"/>
      <c r="AJ364" s="68"/>
      <c r="AK364" s="68">
        <v>0</v>
      </c>
      <c r="BB364" s="414" t="s">
        <v>1</v>
      </c>
      <c r="BM364" s="64">
        <f>IFERROR(X364*I364/H364,"0")</f>
        <v>31.73</v>
      </c>
      <c r="BN364" s="64">
        <f>IFERROR(Y364*I364/H364,"0")</f>
        <v>38.076000000000001</v>
      </c>
      <c r="BO364" s="64">
        <f>IFERROR(1/J364*(X364/H364),"0")</f>
        <v>5.2083333333333336E-2</v>
      </c>
      <c r="BP364" s="64">
        <f>IFERROR(1/J364*(Y364/H364),"0")</f>
        <v>6.25E-2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72</v>
      </c>
      <c r="Q365" s="576"/>
      <c r="R365" s="576"/>
      <c r="S365" s="576"/>
      <c r="T365" s="576"/>
      <c r="U365" s="576"/>
      <c r="V365" s="577"/>
      <c r="W365" s="37" t="s">
        <v>73</v>
      </c>
      <c r="X365" s="559">
        <f>IFERROR(X364/H364,"0")</f>
        <v>3.3333333333333335</v>
      </c>
      <c r="Y365" s="559">
        <f>IFERROR(Y364/H364,"0")</f>
        <v>4</v>
      </c>
      <c r="Z365" s="559">
        <f>IFERROR(IF(Z364="",0,Z364),"0")</f>
        <v>7.5920000000000001E-2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72</v>
      </c>
      <c r="Q366" s="576"/>
      <c r="R366" s="576"/>
      <c r="S366" s="576"/>
      <c r="T366" s="576"/>
      <c r="U366" s="576"/>
      <c r="V366" s="577"/>
      <c r="W366" s="37" t="s">
        <v>70</v>
      </c>
      <c r="X366" s="559">
        <f>IFERROR(SUM(X364:X364),"0")</f>
        <v>30</v>
      </c>
      <c r="Y366" s="559">
        <f>IFERROR(SUM(Y364:Y364),"0")</f>
        <v>36</v>
      </c>
      <c r="Z366" s="37"/>
      <c r="AA366" s="560"/>
      <c r="AB366" s="560"/>
      <c r="AC366" s="560"/>
    </row>
    <row r="367" spans="1:68" ht="16.5" customHeight="1" x14ac:dyDescent="0.25">
      <c r="A367" s="580" t="s">
        <v>582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103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583</v>
      </c>
      <c r="B369" s="54" t="s">
        <v>584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586</v>
      </c>
      <c r="B370" s="54" t="s">
        <v>587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20</v>
      </c>
      <c r="Y370" s="558">
        <f>IFERROR(IF(X370="",0,CEILING((X370/$H370),1)*$H370),"")</f>
        <v>24</v>
      </c>
      <c r="Z370" s="36">
        <f>IFERROR(IF(Y370=0,"",ROUNDUP(Y370/H370,0)*0.01898),"")</f>
        <v>3.7960000000000001E-2</v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20.725000000000001</v>
      </c>
      <c r="BN370" s="64">
        <f>IFERROR(Y370*I370/H370,"0")</f>
        <v>24.87</v>
      </c>
      <c r="BO370" s="64">
        <f>IFERROR(1/J370*(X370/H370),"0")</f>
        <v>2.6041666666666668E-2</v>
      </c>
      <c r="BP370" s="64">
        <f>IFERROR(1/J370*(Y370/H370),"0")</f>
        <v>3.125E-2</v>
      </c>
    </row>
    <row r="371" spans="1:68" ht="37.5" customHeight="1" x14ac:dyDescent="0.25">
      <c r="A371" s="54" t="s">
        <v>589</v>
      </c>
      <c r="B371" s="54" t="s">
        <v>590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588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72</v>
      </c>
      <c r="Q372" s="576"/>
      <c r="R372" s="576"/>
      <c r="S372" s="576"/>
      <c r="T372" s="576"/>
      <c r="U372" s="576"/>
      <c r="V372" s="577"/>
      <c r="W372" s="37" t="s">
        <v>73</v>
      </c>
      <c r="X372" s="559">
        <f>IFERROR(X369/H369,"0")+IFERROR(X370/H370,"0")+IFERROR(X371/H371,"0")</f>
        <v>1.6666666666666667</v>
      </c>
      <c r="Y372" s="559">
        <f>IFERROR(Y369/H369,"0")+IFERROR(Y370/H370,"0")+IFERROR(Y371/H371,"0")</f>
        <v>2</v>
      </c>
      <c r="Z372" s="559">
        <f>IFERROR(IF(Z369="",0,Z369),"0")+IFERROR(IF(Z370="",0,Z370),"0")+IFERROR(IF(Z371="",0,Z371),"0")</f>
        <v>3.7960000000000001E-2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72</v>
      </c>
      <c r="Q373" s="576"/>
      <c r="R373" s="576"/>
      <c r="S373" s="576"/>
      <c r="T373" s="576"/>
      <c r="U373" s="576"/>
      <c r="V373" s="577"/>
      <c r="W373" s="37" t="s">
        <v>70</v>
      </c>
      <c r="X373" s="559">
        <f>IFERROR(SUM(X369:X371),"0")</f>
        <v>20</v>
      </c>
      <c r="Y373" s="559">
        <f>IFERROR(SUM(Y369:Y371),"0")</f>
        <v>24</v>
      </c>
      <c r="Z373" s="37"/>
      <c r="AA373" s="560"/>
      <c r="AB373" s="560"/>
      <c r="AC373" s="560"/>
    </row>
    <row r="374" spans="1:68" ht="14.25" customHeight="1" x14ac:dyDescent="0.25">
      <c r="A374" s="572" t="s">
        <v>64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591</v>
      </c>
      <c r="B375" s="54" t="s">
        <v>592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593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72</v>
      </c>
      <c r="Q376" s="576"/>
      <c r="R376" s="576"/>
      <c r="S376" s="576"/>
      <c r="T376" s="576"/>
      <c r="U376" s="576"/>
      <c r="V376" s="577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72</v>
      </c>
      <c r="Q377" s="576"/>
      <c r="R377" s="576"/>
      <c r="S377" s="576"/>
      <c r="T377" s="576"/>
      <c r="U377" s="576"/>
      <c r="V377" s="577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74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594</v>
      </c>
      <c r="B379" s="54" t="s">
        <v>595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20</v>
      </c>
      <c r="Y379" s="558">
        <f>IFERROR(IF(X379="",0,CEILING((X379/$H379),1)*$H379),"")</f>
        <v>27</v>
      </c>
      <c r="Z379" s="36">
        <f>IFERROR(IF(Y379=0,"",ROUNDUP(Y379/H379,0)*0.01898),"")</f>
        <v>5.6940000000000004E-2</v>
      </c>
      <c r="AA379" s="56"/>
      <c r="AB379" s="57"/>
      <c r="AC379" s="423" t="s">
        <v>596</v>
      </c>
      <c r="AG379" s="64"/>
      <c r="AJ379" s="68"/>
      <c r="AK379" s="68">
        <v>0</v>
      </c>
      <c r="BB379" s="424" t="s">
        <v>1</v>
      </c>
      <c r="BM379" s="64">
        <f>IFERROR(X379*I379/H379,"0")</f>
        <v>21.153333333333332</v>
      </c>
      <c r="BN379" s="64">
        <f>IFERROR(Y379*I379/H379,"0")</f>
        <v>28.556999999999999</v>
      </c>
      <c r="BO379" s="64">
        <f>IFERROR(1/J379*(X379/H379),"0")</f>
        <v>3.4722222222222224E-2</v>
      </c>
      <c r="BP379" s="64">
        <f>IFERROR(1/J379*(Y379/H379),"0")</f>
        <v>4.6875E-2</v>
      </c>
    </row>
    <row r="380" spans="1:68" ht="27" customHeight="1" x14ac:dyDescent="0.25">
      <c r="A380" s="54" t="s">
        <v>597</v>
      </c>
      <c r="B380" s="54" t="s">
        <v>598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72</v>
      </c>
      <c r="Q381" s="576"/>
      <c r="R381" s="576"/>
      <c r="S381" s="576"/>
      <c r="T381" s="576"/>
      <c r="U381" s="576"/>
      <c r="V381" s="577"/>
      <c r="W381" s="37" t="s">
        <v>73</v>
      </c>
      <c r="X381" s="559">
        <f>IFERROR(X379/H379,"0")+IFERROR(X380/H380,"0")</f>
        <v>2.2222222222222223</v>
      </c>
      <c r="Y381" s="559">
        <f>IFERROR(Y379/H379,"0")+IFERROR(Y380/H380,"0")</f>
        <v>3</v>
      </c>
      <c r="Z381" s="559">
        <f>IFERROR(IF(Z379="",0,Z379),"0")+IFERROR(IF(Z380="",0,Z380),"0")</f>
        <v>5.6940000000000004E-2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72</v>
      </c>
      <c r="Q382" s="576"/>
      <c r="R382" s="576"/>
      <c r="S382" s="576"/>
      <c r="T382" s="576"/>
      <c r="U382" s="576"/>
      <c r="V382" s="577"/>
      <c r="W382" s="37" t="s">
        <v>70</v>
      </c>
      <c r="X382" s="559">
        <f>IFERROR(SUM(X379:X380),"0")</f>
        <v>20</v>
      </c>
      <c r="Y382" s="559">
        <f>IFERROR(SUM(Y379:Y380),"0")</f>
        <v>27</v>
      </c>
      <c r="Z382" s="37"/>
      <c r="AA382" s="560"/>
      <c r="AB382" s="560"/>
      <c r="AC382" s="560"/>
    </row>
    <row r="383" spans="1:68" ht="14.25" customHeight="1" x14ac:dyDescent="0.25">
      <c r="A383" s="572" t="s">
        <v>172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599</v>
      </c>
      <c r="B384" s="54" t="s">
        <v>600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601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72</v>
      </c>
      <c r="Q385" s="576"/>
      <c r="R385" s="576"/>
      <c r="S385" s="576"/>
      <c r="T385" s="576"/>
      <c r="U385" s="576"/>
      <c r="V385" s="577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72</v>
      </c>
      <c r="Q386" s="576"/>
      <c r="R386" s="576"/>
      <c r="S386" s="576"/>
      <c r="T386" s="576"/>
      <c r="U386" s="576"/>
      <c r="V386" s="577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602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603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64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604</v>
      </c>
      <c r="B390" s="54" t="s">
        <v>605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607</v>
      </c>
      <c r="B391" s="54" t="s">
        <v>608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607</v>
      </c>
      <c r="B392" s="54" t="s">
        <v>610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613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56</v>
      </c>
      <c r="Y395" s="558">
        <f t="shared" si="52"/>
        <v>56.7</v>
      </c>
      <c r="Z395" s="36">
        <f t="shared" si="57"/>
        <v>0.13553999999999999</v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59.466666666666661</v>
      </c>
      <c r="BN395" s="64">
        <f t="shared" si="54"/>
        <v>60.21</v>
      </c>
      <c r="BO395" s="64">
        <f t="shared" si="55"/>
        <v>0.11396011396011396</v>
      </c>
      <c r="BP395" s="64">
        <f t="shared" si="56"/>
        <v>0.11538461538461539</v>
      </c>
    </row>
    <row r="396" spans="1:68" ht="37.5" customHeight="1" x14ac:dyDescent="0.25">
      <c r="A396" s="54" t="s">
        <v>618</v>
      </c>
      <c r="B396" s="54" t="s">
        <v>619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35</v>
      </c>
      <c r="Y396" s="558">
        <f t="shared" si="52"/>
        <v>35.700000000000003</v>
      </c>
      <c r="Z396" s="36">
        <f t="shared" si="57"/>
        <v>8.5339999999999999E-2</v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53"/>
        <v>37.166666666666664</v>
      </c>
      <c r="BN396" s="64">
        <f t="shared" si="54"/>
        <v>37.910000000000004</v>
      </c>
      <c r="BO396" s="64">
        <f t="shared" si="55"/>
        <v>7.1225071225071226E-2</v>
      </c>
      <c r="BP396" s="64">
        <f t="shared" si="56"/>
        <v>7.2649572649572655E-2</v>
      </c>
    </row>
    <row r="397" spans="1:68" ht="27" customHeight="1" x14ac:dyDescent="0.25">
      <c r="A397" s="54" t="s">
        <v>621</v>
      </c>
      <c r="B397" s="54" t="s">
        <v>622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624</v>
      </c>
      <c r="B398" s="54" t="s">
        <v>625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35</v>
      </c>
      <c r="Y398" s="558">
        <f t="shared" si="52"/>
        <v>35.700000000000003</v>
      </c>
      <c r="Z398" s="36">
        <f t="shared" si="57"/>
        <v>8.5339999999999999E-2</v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37.166666666666664</v>
      </c>
      <c r="BN398" s="64">
        <f t="shared" si="54"/>
        <v>37.910000000000004</v>
      </c>
      <c r="BO398" s="64">
        <f t="shared" si="55"/>
        <v>7.1225071225071226E-2</v>
      </c>
      <c r="BP398" s="64">
        <f t="shared" si="56"/>
        <v>7.2649572649572655E-2</v>
      </c>
    </row>
    <row r="399" spans="1:68" ht="37.5" customHeight="1" x14ac:dyDescent="0.25">
      <c r="A399" s="54" t="s">
        <v>627</v>
      </c>
      <c r="B399" s="54" t="s">
        <v>628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623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72</v>
      </c>
      <c r="Q400" s="576"/>
      <c r="R400" s="576"/>
      <c r="S400" s="576"/>
      <c r="T400" s="576"/>
      <c r="U400" s="576"/>
      <c r="V400" s="577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59.999999999999993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61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0.30621999999999999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72</v>
      </c>
      <c r="Q401" s="576"/>
      <c r="R401" s="576"/>
      <c r="S401" s="576"/>
      <c r="T401" s="576"/>
      <c r="U401" s="576"/>
      <c r="V401" s="577"/>
      <c r="W401" s="37" t="s">
        <v>70</v>
      </c>
      <c r="X401" s="559">
        <f>IFERROR(SUM(X390:X399),"0")</f>
        <v>126</v>
      </c>
      <c r="Y401" s="559">
        <f>IFERROR(SUM(Y390:Y399),"0")</f>
        <v>128.10000000000002</v>
      </c>
      <c r="Z401" s="37"/>
      <c r="AA401" s="560"/>
      <c r="AB401" s="560"/>
      <c r="AC401" s="560"/>
    </row>
    <row r="402" spans="1:68" ht="14.25" customHeight="1" x14ac:dyDescent="0.25">
      <c r="A402" s="572" t="s">
        <v>74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629</v>
      </c>
      <c r="B403" s="54" t="s">
        <v>630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632</v>
      </c>
      <c r="B404" s="54" t="s">
        <v>633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72</v>
      </c>
      <c r="Q405" s="576"/>
      <c r="R405" s="576"/>
      <c r="S405" s="576"/>
      <c r="T405" s="576"/>
      <c r="U405" s="576"/>
      <c r="V405" s="577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72</v>
      </c>
      <c r="Q406" s="576"/>
      <c r="R406" s="576"/>
      <c r="S406" s="576"/>
      <c r="T406" s="576"/>
      <c r="U406" s="576"/>
      <c r="V406" s="577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635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137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636</v>
      </c>
      <c r="B409" s="54" t="s">
        <v>637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638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72</v>
      </c>
      <c r="Q410" s="576"/>
      <c r="R410" s="576"/>
      <c r="S410" s="576"/>
      <c r="T410" s="576"/>
      <c r="U410" s="576"/>
      <c r="V410" s="577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72</v>
      </c>
      <c r="Q411" s="576"/>
      <c r="R411" s="576"/>
      <c r="S411" s="576"/>
      <c r="T411" s="576"/>
      <c r="U411" s="576"/>
      <c r="V411" s="577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64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639</v>
      </c>
      <c r="B413" s="54" t="s">
        <v>640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645</v>
      </c>
      <c r="B415" s="54" t="s">
        <v>646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72</v>
      </c>
      <c r="Q417" s="576"/>
      <c r="R417" s="576"/>
      <c r="S417" s="576"/>
      <c r="T417" s="576"/>
      <c r="U417" s="576"/>
      <c r="V417" s="577"/>
      <c r="W417" s="37" t="s">
        <v>73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72</v>
      </c>
      <c r="Q418" s="576"/>
      <c r="R418" s="576"/>
      <c r="S418" s="576"/>
      <c r="T418" s="576"/>
      <c r="U418" s="576"/>
      <c r="V418" s="577"/>
      <c r="W418" s="37" t="s">
        <v>70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650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64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651</v>
      </c>
      <c r="B421" s="54" t="s">
        <v>652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653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72</v>
      </c>
      <c r="Q422" s="576"/>
      <c r="R422" s="576"/>
      <c r="S422" s="576"/>
      <c r="T422" s="576"/>
      <c r="U422" s="576"/>
      <c r="V422" s="577"/>
      <c r="W422" s="37" t="s">
        <v>73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72</v>
      </c>
      <c r="Q423" s="576"/>
      <c r="R423" s="576"/>
      <c r="S423" s="576"/>
      <c r="T423" s="576"/>
      <c r="U423" s="576"/>
      <c r="V423" s="577"/>
      <c r="W423" s="37" t="s">
        <v>70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654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655</v>
      </c>
      <c r="B426" s="54" t="s">
        <v>656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657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72</v>
      </c>
      <c r="Q427" s="576"/>
      <c r="R427" s="576"/>
      <c r="S427" s="576"/>
      <c r="T427" s="576"/>
      <c r="U427" s="576"/>
      <c r="V427" s="577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72</v>
      </c>
      <c r="Q428" s="576"/>
      <c r="R428" s="576"/>
      <c r="S428" s="576"/>
      <c r="T428" s="576"/>
      <c r="U428" s="576"/>
      <c r="V428" s="577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658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658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659</v>
      </c>
      <c r="B432" s="54" t="s">
        <v>660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50</v>
      </c>
      <c r="Y432" s="558">
        <f t="shared" ref="Y432:Y445" si="58">IFERROR(IF(X432="",0,CEILING((X432/$H432),1)*$H432),"")</f>
        <v>52.800000000000004</v>
      </c>
      <c r="Z432" s="36">
        <f t="shared" ref="Z432:Z438" si="59">IFERROR(IF(Y432=0,"",ROUNDUP(Y432/H432,0)*0.01196),"")</f>
        <v>0.1196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53.409090909090907</v>
      </c>
      <c r="BN432" s="64">
        <f t="shared" ref="BN432:BN445" si="61">IFERROR(Y432*I432/H432,"0")</f>
        <v>56.400000000000006</v>
      </c>
      <c r="BO432" s="64">
        <f t="shared" ref="BO432:BO445" si="62">IFERROR(1/J432*(X432/H432),"0")</f>
        <v>9.1054778554778545E-2</v>
      </c>
      <c r="BP432" s="64">
        <f t="shared" ref="BP432:BP445" si="63">IFERROR(1/J432*(Y432/H432),"0")</f>
        <v>9.6153846153846159E-2</v>
      </c>
    </row>
    <row r="433" spans="1:68" ht="27" customHeight="1" x14ac:dyDescent="0.25">
      <c r="A433" s="54" t="s">
        <v>662</v>
      </c>
      <c r="B433" s="54" t="s">
        <v>663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120</v>
      </c>
      <c r="Y434" s="558">
        <f t="shared" si="58"/>
        <v>121.44000000000001</v>
      </c>
      <c r="Z434" s="36">
        <f t="shared" si="59"/>
        <v>0.27507999999999999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128.18181818181816</v>
      </c>
      <c r="BN434" s="64">
        <f t="shared" si="61"/>
        <v>129.72</v>
      </c>
      <c r="BO434" s="64">
        <f t="shared" si="62"/>
        <v>0.21853146853146854</v>
      </c>
      <c r="BP434" s="64">
        <f t="shared" si="63"/>
        <v>0.22115384615384617</v>
      </c>
    </row>
    <row r="435" spans="1:68" ht="27" customHeight="1" x14ac:dyDescent="0.25">
      <c r="A435" s="54" t="s">
        <v>668</v>
      </c>
      <c r="B435" s="54" t="s">
        <v>669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">
        <v>670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672</v>
      </c>
      <c r="B436" s="54" t="s">
        <v>673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30</v>
      </c>
      <c r="Y437" s="558">
        <f t="shared" si="58"/>
        <v>31.68</v>
      </c>
      <c r="Z437" s="36">
        <f t="shared" si="59"/>
        <v>7.1760000000000004E-2</v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32.04545454545454</v>
      </c>
      <c r="BN437" s="64">
        <f t="shared" si="61"/>
        <v>33.839999999999996</v>
      </c>
      <c r="BO437" s="64">
        <f t="shared" si="62"/>
        <v>5.4632867132867136E-2</v>
      </c>
      <c r="BP437" s="64">
        <f t="shared" si="63"/>
        <v>5.7692307692307696E-2</v>
      </c>
    </row>
    <row r="438" spans="1:68" ht="16.5" customHeight="1" x14ac:dyDescent="0.25">
      <c r="A438" s="54" t="s">
        <v>678</v>
      </c>
      <c r="B438" s="54" t="s">
        <v>679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180</v>
      </c>
      <c r="Y440" s="558">
        <f t="shared" si="58"/>
        <v>182.4</v>
      </c>
      <c r="Z440" s="36">
        <f>IFERROR(IF(Y440=0,"",ROUNDUP(Y440/H440,0)*0.00902),"")</f>
        <v>0.34276000000000001</v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259.875</v>
      </c>
      <c r="BN440" s="64">
        <f t="shared" si="61"/>
        <v>263.33999999999997</v>
      </c>
      <c r="BO440" s="64">
        <f t="shared" si="62"/>
        <v>0.28409090909090912</v>
      </c>
      <c r="BP440" s="64">
        <f t="shared" si="63"/>
        <v>0.2878787878787879</v>
      </c>
    </row>
    <row r="441" spans="1:68" ht="27" customHeight="1" x14ac:dyDescent="0.25">
      <c r="A441" s="54" t="s">
        <v>685</v>
      </c>
      <c r="B441" s="54" t="s">
        <v>686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3" t="s">
        <v>687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120</v>
      </c>
      <c r="Y444" s="558">
        <f t="shared" si="58"/>
        <v>122.4</v>
      </c>
      <c r="Z444" s="36">
        <f>IFERROR(IF(Y444=0,"",ROUNDUP(Y444/H444,0)*0.00902),"")</f>
        <v>0.30668000000000001</v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127</v>
      </c>
      <c r="BN444" s="64">
        <f t="shared" si="61"/>
        <v>129.54000000000002</v>
      </c>
      <c r="BO444" s="64">
        <f t="shared" si="62"/>
        <v>0.25252525252525254</v>
      </c>
      <c r="BP444" s="64">
        <f t="shared" si="63"/>
        <v>0.25757575757575757</v>
      </c>
    </row>
    <row r="445" spans="1:68" ht="27" customHeight="1" x14ac:dyDescent="0.25">
      <c r="A445" s="54" t="s">
        <v>692</v>
      </c>
      <c r="B445" s="54" t="s">
        <v>694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72</v>
      </c>
      <c r="Q446" s="576"/>
      <c r="R446" s="576"/>
      <c r="S446" s="576"/>
      <c r="T446" s="576"/>
      <c r="U446" s="576"/>
      <c r="V446" s="577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108.71212121212122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111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1.11588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72</v>
      </c>
      <c r="Q447" s="576"/>
      <c r="R447" s="576"/>
      <c r="S447" s="576"/>
      <c r="T447" s="576"/>
      <c r="U447" s="576"/>
      <c r="V447" s="577"/>
      <c r="W447" s="37" t="s">
        <v>70</v>
      </c>
      <c r="X447" s="559">
        <f>IFERROR(SUM(X432:X445),"0")</f>
        <v>500</v>
      </c>
      <c r="Y447" s="559">
        <f>IFERROR(SUM(Y432:Y445),"0")</f>
        <v>510.72</v>
      </c>
      <c r="Z447" s="37"/>
      <c r="AA447" s="560"/>
      <c r="AB447" s="560"/>
      <c r="AC447" s="560"/>
    </row>
    <row r="448" spans="1:68" ht="14.25" customHeight="1" x14ac:dyDescent="0.25">
      <c r="A448" s="572" t="s">
        <v>137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695</v>
      </c>
      <c r="B449" s="54" t="s">
        <v>696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50</v>
      </c>
      <c r="Y449" s="558">
        <f>IFERROR(IF(X449="",0,CEILING((X449/$H449),1)*$H449),"")</f>
        <v>52.800000000000004</v>
      </c>
      <c r="Z449" s="36">
        <f>IFERROR(IF(Y449=0,"",ROUNDUP(Y449/H449,0)*0.01196),"")</f>
        <v>0.1196</v>
      </c>
      <c r="AA449" s="56"/>
      <c r="AB449" s="57"/>
      <c r="AC449" s="495" t="s">
        <v>697</v>
      </c>
      <c r="AG449" s="64"/>
      <c r="AJ449" s="68"/>
      <c r="AK449" s="68">
        <v>0</v>
      </c>
      <c r="BB449" s="496" t="s">
        <v>1</v>
      </c>
      <c r="BM449" s="64">
        <f>IFERROR(X449*I449/H449,"0")</f>
        <v>53.409090909090907</v>
      </c>
      <c r="BN449" s="64">
        <f>IFERROR(Y449*I449/H449,"0")</f>
        <v>56.400000000000006</v>
      </c>
      <c r="BO449" s="64">
        <f>IFERROR(1/J449*(X449/H449),"0")</f>
        <v>9.1054778554778545E-2</v>
      </c>
      <c r="BP449" s="64">
        <f>IFERROR(1/J449*(Y449/H449),"0")</f>
        <v>9.6153846153846159E-2</v>
      </c>
    </row>
    <row r="450" spans="1:68" ht="16.5" customHeight="1" x14ac:dyDescent="0.25">
      <c r="A450" s="54" t="s">
        <v>698</v>
      </c>
      <c r="B450" s="54" t="s">
        <v>699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700</v>
      </c>
      <c r="B451" s="54" t="s">
        <v>701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72</v>
      </c>
      <c r="Q452" s="576"/>
      <c r="R452" s="576"/>
      <c r="S452" s="576"/>
      <c r="T452" s="576"/>
      <c r="U452" s="576"/>
      <c r="V452" s="577"/>
      <c r="W452" s="37" t="s">
        <v>73</v>
      </c>
      <c r="X452" s="559">
        <f>IFERROR(X449/H449,"0")+IFERROR(X450/H450,"0")+IFERROR(X451/H451,"0")</f>
        <v>9.4696969696969688</v>
      </c>
      <c r="Y452" s="559">
        <f>IFERROR(Y449/H449,"0")+IFERROR(Y450/H450,"0")+IFERROR(Y451/H451,"0")</f>
        <v>10</v>
      </c>
      <c r="Z452" s="559">
        <f>IFERROR(IF(Z449="",0,Z449),"0")+IFERROR(IF(Z450="",0,Z450),"0")+IFERROR(IF(Z451="",0,Z451),"0")</f>
        <v>0.1196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72</v>
      </c>
      <c r="Q453" s="576"/>
      <c r="R453" s="576"/>
      <c r="S453" s="576"/>
      <c r="T453" s="576"/>
      <c r="U453" s="576"/>
      <c r="V453" s="577"/>
      <c r="W453" s="37" t="s">
        <v>70</v>
      </c>
      <c r="X453" s="559">
        <f>IFERROR(SUM(X449:X451),"0")</f>
        <v>50</v>
      </c>
      <c r="Y453" s="559">
        <f>IFERROR(SUM(Y449:Y451),"0")</f>
        <v>52.800000000000004</v>
      </c>
      <c r="Z453" s="37"/>
      <c r="AA453" s="560"/>
      <c r="AB453" s="560"/>
      <c r="AC453" s="560"/>
    </row>
    <row r="454" spans="1:68" ht="14.25" customHeight="1" x14ac:dyDescent="0.25">
      <c r="A454" s="572" t="s">
        <v>64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702</v>
      </c>
      <c r="B455" s="54" t="s">
        <v>703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20</v>
      </c>
      <c r="Y455" s="558">
        <f t="shared" ref="Y455:Y461" si="64">IFERROR(IF(X455="",0,CEILING((X455/$H455),1)*$H455),"")</f>
        <v>21.12</v>
      </c>
      <c r="Z455" s="36">
        <f>IFERROR(IF(Y455=0,"",ROUNDUP(Y455/H455,0)*0.01196),"")</f>
        <v>4.7840000000000001E-2</v>
      </c>
      <c r="AA455" s="56"/>
      <c r="AB455" s="57"/>
      <c r="AC455" s="501" t="s">
        <v>704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21.363636363636363</v>
      </c>
      <c r="BN455" s="64">
        <f t="shared" ref="BN455:BN461" si="66">IFERROR(Y455*I455/H455,"0")</f>
        <v>22.56</v>
      </c>
      <c r="BO455" s="64">
        <f t="shared" ref="BO455:BO461" si="67">IFERROR(1/J455*(X455/H455),"0")</f>
        <v>3.6421911421911424E-2</v>
      </c>
      <c r="BP455" s="64">
        <f t="shared" ref="BP455:BP461" si="68">IFERROR(1/J455*(Y455/H455),"0")</f>
        <v>3.8461538461538464E-2</v>
      </c>
    </row>
    <row r="456" spans="1:68" ht="27" customHeight="1" x14ac:dyDescent="0.25">
      <c r="A456" s="54" t="s">
        <v>705</v>
      </c>
      <c r="B456" s="54" t="s">
        <v>706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70</v>
      </c>
      <c r="Y456" s="558">
        <f t="shared" si="64"/>
        <v>73.92</v>
      </c>
      <c r="Z456" s="36">
        <f>IFERROR(IF(Y456=0,"",ROUNDUP(Y456/H456,0)*0.01196),"")</f>
        <v>0.16744000000000001</v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si="65"/>
        <v>74.772727272727266</v>
      </c>
      <c r="BN456" s="64">
        <f t="shared" si="66"/>
        <v>78.959999999999994</v>
      </c>
      <c r="BO456" s="64">
        <f t="shared" si="67"/>
        <v>0.12747668997668998</v>
      </c>
      <c r="BP456" s="64">
        <f t="shared" si="68"/>
        <v>0.13461538461538464</v>
      </c>
    </row>
    <row r="457" spans="1:68" ht="27" customHeight="1" x14ac:dyDescent="0.25">
      <c r="A457" s="54" t="s">
        <v>708</v>
      </c>
      <c r="B457" s="54" t="s">
        <v>709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711</v>
      </c>
      <c r="B458" s="54" t="s">
        <v>712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704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711</v>
      </c>
      <c r="B459" s="54" t="s">
        <v>713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714</v>
      </c>
      <c r="B460" s="54" t="s">
        <v>715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716</v>
      </c>
      <c r="B461" s="54" t="s">
        <v>717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72</v>
      </c>
      <c r="Q462" s="576"/>
      <c r="R462" s="576"/>
      <c r="S462" s="576"/>
      <c r="T462" s="576"/>
      <c r="U462" s="576"/>
      <c r="V462" s="577"/>
      <c r="W462" s="37" t="s">
        <v>73</v>
      </c>
      <c r="X462" s="559">
        <f>IFERROR(X455/H455,"0")+IFERROR(X456/H456,"0")+IFERROR(X457/H457,"0")+IFERROR(X458/H458,"0")+IFERROR(X459/H459,"0")+IFERROR(X460/H460,"0")+IFERROR(X461/H461,"0")</f>
        <v>17.045454545454547</v>
      </c>
      <c r="Y462" s="559">
        <f>IFERROR(Y455/H455,"0")+IFERROR(Y456/H456,"0")+IFERROR(Y457/H457,"0")+IFERROR(Y458/H458,"0")+IFERROR(Y459/H459,"0")+IFERROR(Y460/H460,"0")+IFERROR(Y461/H461,"0")</f>
        <v>18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0.21528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72</v>
      </c>
      <c r="Q463" s="576"/>
      <c r="R463" s="576"/>
      <c r="S463" s="576"/>
      <c r="T463" s="576"/>
      <c r="U463" s="576"/>
      <c r="V463" s="577"/>
      <c r="W463" s="37" t="s">
        <v>70</v>
      </c>
      <c r="X463" s="559">
        <f>IFERROR(SUM(X455:X461),"0")</f>
        <v>90</v>
      </c>
      <c r="Y463" s="559">
        <f>IFERROR(SUM(Y455:Y461),"0")</f>
        <v>95.04</v>
      </c>
      <c r="Z463" s="37"/>
      <c r="AA463" s="560"/>
      <c r="AB463" s="560"/>
      <c r="AC463" s="560"/>
    </row>
    <row r="464" spans="1:68" ht="14.25" customHeight="1" x14ac:dyDescent="0.25">
      <c r="A464" s="572" t="s">
        <v>74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718</v>
      </c>
      <c r="B465" s="54" t="s">
        <v>719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720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721</v>
      </c>
      <c r="B466" s="54" t="s">
        <v>722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724</v>
      </c>
      <c r="B467" s="54" t="s">
        <v>725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72</v>
      </c>
      <c r="Q468" s="576"/>
      <c r="R468" s="576"/>
      <c r="S468" s="576"/>
      <c r="T468" s="576"/>
      <c r="U468" s="576"/>
      <c r="V468" s="577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72</v>
      </c>
      <c r="Q469" s="576"/>
      <c r="R469" s="576"/>
      <c r="S469" s="576"/>
      <c r="T469" s="576"/>
      <c r="U469" s="576"/>
      <c r="V469" s="577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727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727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103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728</v>
      </c>
      <c r="B473" s="54" t="s">
        <v>729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31" t="s">
        <v>730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732</v>
      </c>
      <c r="B474" s="54" t="s">
        <v>733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50" t="s">
        <v>734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735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9" t="s">
        <v>738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20</v>
      </c>
      <c r="Y475" s="558">
        <f>IFERROR(IF(X475="",0,CEILING((X475/$H475),1)*$H475),"")</f>
        <v>24</v>
      </c>
      <c r="Z475" s="36">
        <f>IFERROR(IF(Y475=0,"",ROUNDUP(Y475/H475,0)*0.01898),"")</f>
        <v>3.7960000000000001E-2</v>
      </c>
      <c r="AA475" s="56"/>
      <c r="AB475" s="57"/>
      <c r="AC475" s="525" t="s">
        <v>739</v>
      </c>
      <c r="AG475" s="64"/>
      <c r="AJ475" s="68"/>
      <c r="AK475" s="68">
        <v>0</v>
      </c>
      <c r="BB475" s="526" t="s">
        <v>1</v>
      </c>
      <c r="BM475" s="64">
        <f>IFERROR(X475*I475/H475,"0")</f>
        <v>20.725000000000001</v>
      </c>
      <c r="BN475" s="64">
        <f>IFERROR(Y475*I475/H475,"0")</f>
        <v>24.87</v>
      </c>
      <c r="BO475" s="64">
        <f>IFERROR(1/J475*(X475/H475),"0")</f>
        <v>2.6041666666666668E-2</v>
      </c>
      <c r="BP475" s="64">
        <f>IFERROR(1/J475*(Y475/H475),"0")</f>
        <v>3.125E-2</v>
      </c>
    </row>
    <row r="476" spans="1:68" ht="27" customHeight="1" x14ac:dyDescent="0.25">
      <c r="A476" s="54" t="s">
        <v>740</v>
      </c>
      <c r="B476" s="54" t="s">
        <v>741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72</v>
      </c>
      <c r="Q477" s="576"/>
      <c r="R477" s="576"/>
      <c r="S477" s="576"/>
      <c r="T477" s="576"/>
      <c r="U477" s="576"/>
      <c r="V477" s="577"/>
      <c r="W477" s="37" t="s">
        <v>73</v>
      </c>
      <c r="X477" s="559">
        <f>IFERROR(X473/H473,"0")+IFERROR(X474/H474,"0")+IFERROR(X475/H475,"0")+IFERROR(X476/H476,"0")</f>
        <v>1.6666666666666667</v>
      </c>
      <c r="Y477" s="559">
        <f>IFERROR(Y473/H473,"0")+IFERROR(Y474/H474,"0")+IFERROR(Y475/H475,"0")+IFERROR(Y476/H476,"0")</f>
        <v>2</v>
      </c>
      <c r="Z477" s="559">
        <f>IFERROR(IF(Z473="",0,Z473),"0")+IFERROR(IF(Z474="",0,Z474),"0")+IFERROR(IF(Z475="",0,Z475),"0")+IFERROR(IF(Z476="",0,Z476),"0")</f>
        <v>3.7960000000000001E-2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72</v>
      </c>
      <c r="Q478" s="576"/>
      <c r="R478" s="576"/>
      <c r="S478" s="576"/>
      <c r="T478" s="576"/>
      <c r="U478" s="576"/>
      <c r="V478" s="577"/>
      <c r="W478" s="37" t="s">
        <v>70</v>
      </c>
      <c r="X478" s="559">
        <f>IFERROR(SUM(X473:X476),"0")</f>
        <v>20</v>
      </c>
      <c r="Y478" s="559">
        <f>IFERROR(SUM(Y473:Y476),"0")</f>
        <v>24</v>
      </c>
      <c r="Z478" s="37"/>
      <c r="AA478" s="560"/>
      <c r="AB478" s="560"/>
      <c r="AC478" s="560"/>
    </row>
    <row r="479" spans="1:68" ht="14.25" customHeight="1" x14ac:dyDescent="0.25">
      <c r="A479" s="572" t="s">
        <v>137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742</v>
      </c>
      <c r="B480" s="54" t="s">
        <v>743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88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746</v>
      </c>
      <c r="B481" s="54" t="s">
        <v>747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71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750</v>
      </c>
      <c r="B482" s="54" t="s">
        <v>751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45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72</v>
      </c>
      <c r="Q483" s="576"/>
      <c r="R483" s="576"/>
      <c r="S483" s="576"/>
      <c r="T483" s="576"/>
      <c r="U483" s="576"/>
      <c r="V483" s="577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72</v>
      </c>
      <c r="Q484" s="576"/>
      <c r="R484" s="576"/>
      <c r="S484" s="576"/>
      <c r="T484" s="576"/>
      <c r="U484" s="576"/>
      <c r="V484" s="577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64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754</v>
      </c>
      <c r="B486" s="54" t="s">
        <v>755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51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758</v>
      </c>
      <c r="B487" s="54" t="s">
        <v>759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4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72</v>
      </c>
      <c r="Q488" s="576"/>
      <c r="R488" s="576"/>
      <c r="S488" s="576"/>
      <c r="T488" s="576"/>
      <c r="U488" s="576"/>
      <c r="V488" s="577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72</v>
      </c>
      <c r="Q489" s="576"/>
      <c r="R489" s="576"/>
      <c r="S489" s="576"/>
      <c r="T489" s="576"/>
      <c r="U489" s="576"/>
      <c r="V489" s="577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74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35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900</v>
      </c>
      <c r="Y491" s="558">
        <f>IFERROR(IF(X491="",0,CEILING((X491/$H491),1)*$H491),"")</f>
        <v>900</v>
      </c>
      <c r="Z491" s="36">
        <f>IFERROR(IF(Y491=0,"",ROUNDUP(Y491/H491,0)*0.01898),"")</f>
        <v>1.8980000000000001</v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951.90000000000009</v>
      </c>
      <c r="BN491" s="64">
        <f>IFERROR(Y491*I491/H491,"0")</f>
        <v>951.90000000000009</v>
      </c>
      <c r="BO491" s="64">
        <f>IFERROR(1/J491*(X491/H491),"0")</f>
        <v>1.5625</v>
      </c>
      <c r="BP491" s="64">
        <f>IFERROR(1/J491*(Y491/H491),"0")</f>
        <v>1.5625</v>
      </c>
    </row>
    <row r="492" spans="1:68" ht="27" customHeight="1" x14ac:dyDescent="0.25">
      <c r="A492" s="54" t="s">
        <v>766</v>
      </c>
      <c r="B492" s="54" t="s">
        <v>767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67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72</v>
      </c>
      <c r="Q493" s="576"/>
      <c r="R493" s="576"/>
      <c r="S493" s="576"/>
      <c r="T493" s="576"/>
      <c r="U493" s="576"/>
      <c r="V493" s="577"/>
      <c r="W493" s="37" t="s">
        <v>73</v>
      </c>
      <c r="X493" s="559">
        <f>IFERROR(X491/H491,"0")+IFERROR(X492/H492,"0")</f>
        <v>100</v>
      </c>
      <c r="Y493" s="559">
        <f>IFERROR(Y491/H491,"0")+IFERROR(Y492/H492,"0")</f>
        <v>100</v>
      </c>
      <c r="Z493" s="559">
        <f>IFERROR(IF(Z491="",0,Z491),"0")+IFERROR(IF(Z492="",0,Z492),"0")</f>
        <v>1.8980000000000001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72</v>
      </c>
      <c r="Q494" s="576"/>
      <c r="R494" s="576"/>
      <c r="S494" s="576"/>
      <c r="T494" s="576"/>
      <c r="U494" s="576"/>
      <c r="V494" s="577"/>
      <c r="W494" s="37" t="s">
        <v>70</v>
      </c>
      <c r="X494" s="559">
        <f>IFERROR(SUM(X491:X492),"0")</f>
        <v>900</v>
      </c>
      <c r="Y494" s="559">
        <f>IFERROR(SUM(Y491:Y492),"0")</f>
        <v>900</v>
      </c>
      <c r="Z494" s="37"/>
      <c r="AA494" s="560"/>
      <c r="AB494" s="560"/>
      <c r="AC494" s="560"/>
    </row>
    <row r="495" spans="1:68" ht="14.25" customHeight="1" x14ac:dyDescent="0.25">
      <c r="A495" s="572" t="s">
        <v>172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769</v>
      </c>
      <c r="B496" s="54" t="s">
        <v>770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22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773</v>
      </c>
      <c r="B497" s="54" t="s">
        <v>774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2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72</v>
      </c>
      <c r="Q498" s="576"/>
      <c r="R498" s="576"/>
      <c r="S498" s="576"/>
      <c r="T498" s="576"/>
      <c r="U498" s="576"/>
      <c r="V498" s="577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72</v>
      </c>
      <c r="Q499" s="576"/>
      <c r="R499" s="576"/>
      <c r="S499" s="576"/>
      <c r="T499" s="576"/>
      <c r="U499" s="576"/>
      <c r="V499" s="577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777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137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778</v>
      </c>
      <c r="B502" s="54" t="s">
        <v>779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35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72</v>
      </c>
      <c r="Q503" s="576"/>
      <c r="R503" s="576"/>
      <c r="S503" s="576"/>
      <c r="T503" s="576"/>
      <c r="U503" s="576"/>
      <c r="V503" s="577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72</v>
      </c>
      <c r="Q504" s="576"/>
      <c r="R504" s="576"/>
      <c r="S504" s="576"/>
      <c r="T504" s="576"/>
      <c r="U504" s="576"/>
      <c r="V504" s="577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782</v>
      </c>
      <c r="Q505" s="606"/>
      <c r="R505" s="606"/>
      <c r="S505" s="606"/>
      <c r="T505" s="606"/>
      <c r="U505" s="606"/>
      <c r="V505" s="607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11100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11208.08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783</v>
      </c>
      <c r="Q506" s="606"/>
      <c r="R506" s="606"/>
      <c r="S506" s="606"/>
      <c r="T506" s="606"/>
      <c r="U506" s="606"/>
      <c r="V506" s="607"/>
      <c r="W506" s="37" t="s">
        <v>70</v>
      </c>
      <c r="X506" s="559">
        <f>IFERROR(SUM(BM22:BM502),"0")</f>
        <v>11773.609015984013</v>
      </c>
      <c r="Y506" s="559">
        <f>IFERROR(SUM(BN22:BN502),"0")</f>
        <v>11888.689999999999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784</v>
      </c>
      <c r="Q507" s="606"/>
      <c r="R507" s="606"/>
      <c r="S507" s="606"/>
      <c r="T507" s="606"/>
      <c r="U507" s="606"/>
      <c r="V507" s="607"/>
      <c r="W507" s="37" t="s">
        <v>785</v>
      </c>
      <c r="X507" s="38">
        <f>ROUNDUP(SUM(BO22:BO502),0)</f>
        <v>20</v>
      </c>
      <c r="Y507" s="38">
        <f>ROUNDUP(SUM(BP22:BP502),0)</f>
        <v>20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786</v>
      </c>
      <c r="Q508" s="606"/>
      <c r="R508" s="606"/>
      <c r="S508" s="606"/>
      <c r="T508" s="606"/>
      <c r="U508" s="606"/>
      <c r="V508" s="607"/>
      <c r="W508" s="37" t="s">
        <v>70</v>
      </c>
      <c r="X508" s="559">
        <f>GrossWeightTotal+PalletQtyTotal*25</f>
        <v>12273.609015984013</v>
      </c>
      <c r="Y508" s="559">
        <f>GrossWeightTotalR+PalletQtyTotalR*25</f>
        <v>12388.689999999999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787</v>
      </c>
      <c r="Q509" s="606"/>
      <c r="R509" s="606"/>
      <c r="S509" s="606"/>
      <c r="T509" s="606"/>
      <c r="U509" s="606"/>
      <c r="V509" s="607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1995.3682106526933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2015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788</v>
      </c>
      <c r="Q510" s="606"/>
      <c r="R510" s="606"/>
      <c r="S510" s="606"/>
      <c r="T510" s="606"/>
      <c r="U510" s="606"/>
      <c r="V510" s="607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22.257770000000004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8" t="s">
        <v>101</v>
      </c>
      <c r="D512" s="695"/>
      <c r="E512" s="695"/>
      <c r="F512" s="695"/>
      <c r="G512" s="695"/>
      <c r="H512" s="595"/>
      <c r="I512" s="578" t="s">
        <v>258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547</v>
      </c>
      <c r="U512" s="595"/>
      <c r="V512" s="578" t="s">
        <v>602</v>
      </c>
      <c r="W512" s="695"/>
      <c r="X512" s="695"/>
      <c r="Y512" s="595"/>
      <c r="Z512" s="554" t="s">
        <v>658</v>
      </c>
      <c r="AA512" s="578" t="s">
        <v>727</v>
      </c>
      <c r="AB512" s="595"/>
      <c r="AC512" s="52"/>
      <c r="AF512" s="555"/>
    </row>
    <row r="513" spans="1:32" ht="14.25" customHeight="1" thickTop="1" x14ac:dyDescent="0.2">
      <c r="A513" s="587" t="s">
        <v>791</v>
      </c>
      <c r="B513" s="578" t="s">
        <v>63</v>
      </c>
      <c r="C513" s="578" t="s">
        <v>102</v>
      </c>
      <c r="D513" s="578" t="s">
        <v>119</v>
      </c>
      <c r="E513" s="578" t="s">
        <v>179</v>
      </c>
      <c r="F513" s="578" t="s">
        <v>201</v>
      </c>
      <c r="G513" s="578" t="s">
        <v>234</v>
      </c>
      <c r="H513" s="578" t="s">
        <v>101</v>
      </c>
      <c r="I513" s="578" t="s">
        <v>259</v>
      </c>
      <c r="J513" s="578" t="s">
        <v>299</v>
      </c>
      <c r="K513" s="578" t="s">
        <v>360</v>
      </c>
      <c r="L513" s="578" t="s">
        <v>401</v>
      </c>
      <c r="M513" s="578" t="s">
        <v>417</v>
      </c>
      <c r="N513" s="555"/>
      <c r="O513" s="578" t="s">
        <v>431</v>
      </c>
      <c r="P513" s="578" t="s">
        <v>441</v>
      </c>
      <c r="Q513" s="578" t="s">
        <v>448</v>
      </c>
      <c r="R513" s="578" t="s">
        <v>453</v>
      </c>
      <c r="S513" s="578" t="s">
        <v>537</v>
      </c>
      <c r="T513" s="578" t="s">
        <v>548</v>
      </c>
      <c r="U513" s="578" t="s">
        <v>582</v>
      </c>
      <c r="V513" s="578" t="s">
        <v>603</v>
      </c>
      <c r="W513" s="578" t="s">
        <v>635</v>
      </c>
      <c r="X513" s="578" t="s">
        <v>650</v>
      </c>
      <c r="Y513" s="578" t="s">
        <v>654</v>
      </c>
      <c r="Z513" s="578" t="s">
        <v>658</v>
      </c>
      <c r="AA513" s="578" t="s">
        <v>727</v>
      </c>
      <c r="AB513" s="578" t="s">
        <v>777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80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190.5</v>
      </c>
      <c r="E515" s="46">
        <f>IFERROR(Y89*1,"0")+IFERROR(Y90*1,"0")+IFERROR(Y91*1,"0")+IFERROR(Y95*1,"0")+IFERROR(Y96*1,"0")+IFERROR(Y97*1,"0")+IFERROR(Y98*1,"0")+IFERROR(Y99*1,"0")</f>
        <v>243.9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1194.3</v>
      </c>
      <c r="G515" s="46">
        <f>IFERROR(Y130*1,"0")+IFERROR(Y131*1,"0")+IFERROR(Y135*1,"0")+IFERROR(Y136*1,"0")+IFERROR(Y140*1,"0")+IFERROR(Y141*1,"0")</f>
        <v>168.4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657.71999999999991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408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168.39999999999998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182.39999999999998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440.7</v>
      </c>
      <c r="S515" s="46">
        <f>IFERROR(Y336*1,"0")+IFERROR(Y337*1,"0")+IFERROR(Y338*1,"0")</f>
        <v>947.10000000000014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4765</v>
      </c>
      <c r="U515" s="46">
        <f>IFERROR(Y369*1,"0")+IFERROR(Y370*1,"0")+IFERROR(Y371*1,"0")+IFERROR(Y375*1,"0")+IFERROR(Y379*1,"0")+IFERROR(Y380*1,"0")+IFERROR(Y384*1,"0")</f>
        <v>51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128.10000000000002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658.56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924</v>
      </c>
      <c r="AB515" s="46">
        <f>IFERROR(Y502*1,"0")</f>
        <v>0</v>
      </c>
      <c r="AC515" s="52"/>
      <c r="AF515" s="555"/>
    </row>
  </sheetData>
  <sheetProtection algorithmName="SHA-512" hashValue="pLBvFflWLLoCBYOMe1G5fbmh0hW2qa3OuAlTf4LpMCKy9vayxFzOrpAQBWsZHLcKfHEp5vt/HD5wtVXoxbrRhQ==" saltValue="vJwxovULUj8yZuRoCJ+YZ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43zi0YH3NHV04Pwaih3TpmUIVPXEPbRB1OotLOjdagJyjGBviTyaJ4i7BvaUglnmPdJDSdFXIBkpW0FlhITR8A==" saltValue="DeU6L5Es+kkrNsYCIpOj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2025-08-20T07:55:32Z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