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59587C1-FAD0-424C-A8BB-1C0F46A162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Z44" i="1" l="1"/>
  <c r="Z142" i="1"/>
  <c r="Z220" i="1"/>
  <c r="F9" i="1"/>
  <c r="J9" i="1"/>
  <c r="F10" i="1"/>
  <c r="Y24" i="1"/>
  <c r="Y32" i="1"/>
  <c r="Y44" i="1"/>
  <c r="Y59" i="1"/>
  <c r="Y65" i="1"/>
  <c r="Y71" i="1"/>
  <c r="BP75" i="1"/>
  <c r="BN75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BP345" i="1"/>
  <c r="BN345" i="1"/>
  <c r="Z345" i="1"/>
  <c r="Y351" i="1"/>
  <c r="BP349" i="1"/>
  <c r="BN349" i="1"/>
  <c r="Z349" i="1"/>
  <c r="Z356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Z121" i="1" s="1"/>
  <c r="Y122" i="1"/>
  <c r="Y127" i="1"/>
  <c r="BP124" i="1"/>
  <c r="BN124" i="1"/>
  <c r="Z124" i="1"/>
  <c r="Z126" i="1" s="1"/>
  <c r="Y137" i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Y320" i="1"/>
  <c r="Z332" i="1"/>
  <c r="BP330" i="1"/>
  <c r="BN330" i="1"/>
  <c r="Z330" i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Z462" i="1" s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Z339" i="1"/>
  <c r="BP337" i="1"/>
  <c r="BN337" i="1"/>
  <c r="Z337" i="1"/>
  <c r="BP347" i="1"/>
  <c r="BN347" i="1"/>
  <c r="Z347" i="1"/>
  <c r="Z351" i="1" s="1"/>
  <c r="BP355" i="1"/>
  <c r="BN355" i="1"/>
  <c r="Z355" i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Z417" i="1" s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Z452" i="1"/>
  <c r="BP450" i="1"/>
  <c r="BN450" i="1"/>
  <c r="Z450" i="1"/>
  <c r="Y463" i="1"/>
  <c r="BP458" i="1"/>
  <c r="BN458" i="1"/>
  <c r="Z458" i="1"/>
  <c r="Z468" i="1"/>
  <c r="BP466" i="1"/>
  <c r="BN466" i="1"/>
  <c r="Z466" i="1"/>
  <c r="BP474" i="1"/>
  <c r="BN474" i="1"/>
  <c r="Z474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Z446" i="1" l="1"/>
  <c r="Z319" i="1"/>
  <c r="Y507" i="1"/>
  <c r="Z256" i="1"/>
  <c r="Z203" i="1"/>
  <c r="Y505" i="1"/>
  <c r="Z477" i="1"/>
  <c r="Z305" i="1"/>
  <c r="Z247" i="1"/>
  <c r="Z108" i="1"/>
  <c r="Z100" i="1"/>
  <c r="Z32" i="1"/>
  <c r="Z510" i="1" s="1"/>
  <c r="Y509" i="1"/>
  <c r="Y506" i="1"/>
  <c r="Y508" i="1" s="1"/>
  <c r="Z264" i="1"/>
  <c r="Z231" i="1"/>
  <c r="Z171" i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<sst xmlns="http://schemas.openxmlformats.org/spreadsheetml/2006/main" count="2245" uniqueCount="808">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</sst>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6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45886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240</v>
      </c>
      <c r="Y42" s="55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60</v>
      </c>
      <c r="Y44" s="559">
        <f>IFERROR(Y41/H41,"0")+IFERROR(Y42/H42,"0")+IFERROR(Y43/H43,"0")</f>
        <v>60</v>
      </c>
      <c r="Z44" s="559">
        <f>IFERROR(IF(Z41="",0,Z41),"0")+IFERROR(IF(Z42="",0,Z42),"0")+IFERROR(IF(Z43="",0,Z43),"0")</f>
        <v>0.54120000000000001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240</v>
      </c>
      <c r="Y45" s="559">
        <f>IFERROR(SUM(Y41:Y43),"0")</f>
        <v>240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150</v>
      </c>
      <c r="Y53" s="558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450</v>
      </c>
      <c r="Y57" s="558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113.88888888888889</v>
      </c>
      <c r="Y58" s="559">
        <f>IFERROR(Y52/H52,"0")+IFERROR(Y53/H53,"0")+IFERROR(Y54/H54,"0")+IFERROR(Y55/H55,"0")+IFERROR(Y56/H56,"0")+IFERROR(Y57/H57,"0")</f>
        <v>114</v>
      </c>
      <c r="Z58" s="559">
        <f>IFERROR(IF(Z52="",0,Z52),"0")+IFERROR(IF(Z53="",0,Z53),"0")+IFERROR(IF(Z54="",0,Z54),"0")+IFERROR(IF(Z55="",0,Z55),"0")+IFERROR(IF(Z56="",0,Z56),"0")+IFERROR(IF(Z57="",0,Z57),"0")</f>
        <v>1.1677200000000001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600</v>
      </c>
      <c r="Y59" s="559">
        <f>IFERROR(SUM(Y52:Y57),"0")</f>
        <v>601.20000000000005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100</v>
      </c>
      <c r="Y61" s="55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112.5</v>
      </c>
      <c r="Y64" s="558">
        <f>IFERROR(IF(X64="",0,CEILING((X64/$H64),1)*$H64),"")</f>
        <v>113.4</v>
      </c>
      <c r="Z64" s="36">
        <f>IFERROR(IF(Y64=0,"",ROUNDUP(Y64/H64,0)*0.00651),"")</f>
        <v>0.27342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119.99999999999999</v>
      </c>
      <c r="BN64" s="64">
        <f>IFERROR(Y64*I64/H64,"0")</f>
        <v>120.95999999999998</v>
      </c>
      <c r="BO64" s="64">
        <f>IFERROR(1/J64*(X64/H64),"0")</f>
        <v>0.22893772893772893</v>
      </c>
      <c r="BP64" s="64">
        <f>IFERROR(1/J64*(Y64/H64),"0")</f>
        <v>0.23076923076923078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50.925925925925924</v>
      </c>
      <c r="Y65" s="559">
        <f>IFERROR(Y61/H61,"0")+IFERROR(Y62/H62,"0")+IFERROR(Y63/H63,"0")+IFERROR(Y64/H64,"0")</f>
        <v>52</v>
      </c>
      <c r="Z65" s="559">
        <f>IFERROR(IF(Z61="",0,Z61),"0")+IFERROR(IF(Z62="",0,Z62),"0")+IFERROR(IF(Z63="",0,Z63),"0")+IFERROR(IF(Z64="",0,Z64),"0")</f>
        <v>0.46321999999999997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212.5</v>
      </c>
      <c r="Y66" s="559">
        <f>IFERROR(SUM(Y61:Y64),"0")</f>
        <v>221.4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30</v>
      </c>
      <c r="Y83" s="55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3.8461538461538463</v>
      </c>
      <c r="Y85" s="559">
        <f>IFERROR(Y83/H83,"0")+IFERROR(Y84/H84,"0")</f>
        <v>4</v>
      </c>
      <c r="Z85" s="559">
        <f>IFERROR(IF(Z83="",0,Z83),"0")+IFERROR(IF(Z84="",0,Z84),"0")</f>
        <v>7.5920000000000001E-2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30</v>
      </c>
      <c r="Y86" s="559">
        <f>IFERROR(SUM(Y83:Y84),"0")</f>
        <v>31.2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360</v>
      </c>
      <c r="Y91" s="558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80</v>
      </c>
      <c r="Y92" s="559">
        <f>IFERROR(Y89/H89,"0")+IFERROR(Y90/H90,"0")+IFERROR(Y91/H91,"0")</f>
        <v>80</v>
      </c>
      <c r="Z92" s="559">
        <f>IFERROR(IF(Z89="",0,Z89),"0")+IFERROR(IF(Z90="",0,Z90),"0")+IFERROR(IF(Z91="",0,Z91),"0")</f>
        <v>0.72160000000000002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360</v>
      </c>
      <c r="Y93" s="559">
        <f>IFERROR(SUM(Y89:Y91),"0")</f>
        <v>360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220</v>
      </c>
      <c r="Y95" s="558">
        <f>IFERROR(IF(X95="",0,CEILING((X95/$H95),1)*$H95),"")</f>
        <v>226.79999999999998</v>
      </c>
      <c r="Z95" s="36">
        <f>IFERROR(IF(Y95=0,"",ROUNDUP(Y95/H95,0)*0.01898),"")</f>
        <v>0.53144000000000002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234.09629629629629</v>
      </c>
      <c r="BN95" s="64">
        <f>IFERROR(Y95*I95/H95,"0")</f>
        <v>241.33199999999997</v>
      </c>
      <c r="BO95" s="64">
        <f>IFERROR(1/J95*(X95/H95),"0")</f>
        <v>0.42438271604938271</v>
      </c>
      <c r="BP95" s="64">
        <f>IFERROR(1/J95*(Y95/H95),"0")</f>
        <v>0.4375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227.16049382716051</v>
      </c>
      <c r="Y100" s="559">
        <f>IFERROR(Y95/H95,"0")+IFERROR(Y96/H96,"0")+IFERROR(Y97/H97,"0")+IFERROR(Y98/H98,"0")+IFERROR(Y99/H99,"0")</f>
        <v>228</v>
      </c>
      <c r="Z100" s="559">
        <f>IFERROR(IF(Z95="",0,Z95),"0")+IFERROR(IF(Z96="",0,Z96),"0")+IFERROR(IF(Z97="",0,Z97),"0")+IFERROR(IF(Z98="",0,Z98),"0")+IFERROR(IF(Z99="",0,Z99),"0")</f>
        <v>1.83344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760</v>
      </c>
      <c r="Y101" s="559">
        <f>IFERROR(SUM(Y95:Y99),"0")</f>
        <v>766.8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660</v>
      </c>
      <c r="Y117" s="558">
        <f>IFERROR(IF(X117="",0,CEILING((X117/$H117),1)*$H117),"")</f>
        <v>664.19999999999993</v>
      </c>
      <c r="Z117" s="36">
        <f>IFERROR(IF(Y117=0,"",ROUNDUP(Y117/H117,0)*0.01898),"")</f>
        <v>1.55636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701.80000000000007</v>
      </c>
      <c r="BN117" s="64">
        <f>IFERROR(Y117*I117/H117,"0")</f>
        <v>706.26599999999996</v>
      </c>
      <c r="BO117" s="64">
        <f>IFERROR(1/J117*(X117/H117),"0")</f>
        <v>1.2731481481481481</v>
      </c>
      <c r="BP117" s="64">
        <f>IFERROR(1/J117*(Y117/H117),"0")</f>
        <v>1.28125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540</v>
      </c>
      <c r="Y119" s="558">
        <f>IFERROR(IF(X119="",0,CEILING((X119/$H119),1)*$H119),"")</f>
        <v>540</v>
      </c>
      <c r="Z119" s="36">
        <f>IFERROR(IF(Y119=0,"",ROUNDUP(Y119/H119,0)*0.00651),"")</f>
        <v>1.302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590.4</v>
      </c>
      <c r="BN119" s="64">
        <f>IFERROR(Y119*I119/H119,"0")</f>
        <v>590.4</v>
      </c>
      <c r="BO119" s="64">
        <f>IFERROR(1/J119*(X119/H119),"0")</f>
        <v>1.098901098901099</v>
      </c>
      <c r="BP119" s="64">
        <f>IFERROR(1/J119*(Y119/H119),"0")</f>
        <v>1.098901098901099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36</v>
      </c>
      <c r="Y120" s="558">
        <f>IFERROR(IF(X120="",0,CEILING((X120/$H120),1)*$H120),"")</f>
        <v>36</v>
      </c>
      <c r="Z120" s="36">
        <f>IFERROR(IF(Y120=0,"",ROUNDUP(Y120/H120,0)*0.00651),"")</f>
        <v>0.13020000000000001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39.6</v>
      </c>
      <c r="BN120" s="64">
        <f>IFERROR(Y120*I120/H120,"0")</f>
        <v>39.6</v>
      </c>
      <c r="BO120" s="64">
        <f>IFERROR(1/J120*(X120/H120),"0")</f>
        <v>0.1098901098901099</v>
      </c>
      <c r="BP120" s="64">
        <f>IFERROR(1/J120*(Y120/H120),"0")</f>
        <v>0.1098901098901099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301.48148148148147</v>
      </c>
      <c r="Y121" s="559">
        <f>IFERROR(Y117/H117,"0")+IFERROR(Y118/H118,"0")+IFERROR(Y119/H119,"0")+IFERROR(Y120/H120,"0")</f>
        <v>302</v>
      </c>
      <c r="Z121" s="559">
        <f>IFERROR(IF(Z117="",0,Z117),"0")+IFERROR(IF(Z118="",0,Z118),"0")+IFERROR(IF(Z119="",0,Z119),"0")+IFERROR(IF(Z120="",0,Z120),"0")</f>
        <v>2.9885600000000001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1236</v>
      </c>
      <c r="Y122" s="559">
        <f>IFERROR(SUM(Y117:Y120),"0")</f>
        <v>1240.1999999999998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23.1</v>
      </c>
      <c r="Y125" s="558">
        <f>IFERROR(IF(X125="",0,CEILING((X125/$H125),1)*$H125),"")</f>
        <v>23.759999999999998</v>
      </c>
      <c r="Z125" s="36">
        <f>IFERROR(IF(Y125=0,"",ROUNDUP(Y125/H125,0)*0.00651),"")</f>
        <v>7.8119999999999995E-2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26.11</v>
      </c>
      <c r="BN125" s="64">
        <f>IFERROR(Y125*I125/H125,"0")</f>
        <v>26.855999999999998</v>
      </c>
      <c r="BO125" s="64">
        <f>IFERROR(1/J125*(X125/H125),"0")</f>
        <v>6.4102564102564111E-2</v>
      </c>
      <c r="BP125" s="64">
        <f>IFERROR(1/J125*(Y125/H125),"0")</f>
        <v>6.5934065934065936E-2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11.666666666666668</v>
      </c>
      <c r="Y126" s="559">
        <f>IFERROR(Y124/H124,"0")+IFERROR(Y125/H125,"0")</f>
        <v>11.999999999999998</v>
      </c>
      <c r="Z126" s="559">
        <f>IFERROR(IF(Z124="",0,Z124),"0")+IFERROR(IF(Z125="",0,Z125),"0")</f>
        <v>7.8119999999999995E-2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23.1</v>
      </c>
      <c r="Y127" s="559">
        <f>IFERROR(SUM(Y124:Y125),"0")</f>
        <v>23.759999999999998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100</v>
      </c>
      <c r="Y130" s="558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customHeight="1" x14ac:dyDescent="0.25">
      <c r="A131" s="54" t="s">
        <v>235</v>
      </c>
      <c r="B131" s="54" t="s">
        <v>238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66</v>
      </c>
      <c r="Y141" s="558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25</v>
      </c>
      <c r="Y142" s="559">
        <f>IFERROR(Y140/H140,"0")+IFERROR(Y141/H141,"0")</f>
        <v>25</v>
      </c>
      <c r="Z142" s="559">
        <f>IFERROR(IF(Z140="",0,Z140),"0")+IFERROR(IF(Z141="",0,Z141),"0")</f>
        <v>0.16275000000000001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66</v>
      </c>
      <c r="Y143" s="559">
        <f>IFERROR(SUM(Y140:Y141),"0")</f>
        <v>66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300</v>
      </c>
      <c r="Y162" s="558">
        <f t="shared" ref="Y162:Y170" si="16">IFERROR(IF(X162="",0,CEILING((X162/$H162),1)*$H162),"")</f>
        <v>302.40000000000003</v>
      </c>
      <c r="Z162" s="36">
        <f>IFERROR(IF(Y162=0,"",ROUNDUP(Y162/H162,0)*0.00902),"")</f>
        <v>0.64944000000000002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319.28571428571428</v>
      </c>
      <c r="BN162" s="64">
        <f t="shared" ref="BN162:BN170" si="18">IFERROR(Y162*I162/H162,"0")</f>
        <v>321.83999999999997</v>
      </c>
      <c r="BO162" s="64">
        <f t="shared" ref="BO162:BO170" si="19">IFERROR(1/J162*(X162/H162),"0")</f>
        <v>0.54112554112554112</v>
      </c>
      <c r="BP162" s="64">
        <f t="shared" ref="BP162:BP170" si="20">IFERROR(1/J162*(Y162/H162),"0")</f>
        <v>0.54545454545454541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100</v>
      </c>
      <c r="Y164" s="558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195.23809523809524</v>
      </c>
      <c r="Y171" s="559">
        <f>IFERROR(Y162/H162,"0")+IFERROR(Y163/H163,"0")+IFERROR(Y164/H164,"0")+IFERROR(Y165/H165,"0")+IFERROR(Y166/H166,"0")+IFERROR(Y167/H167,"0")+IFERROR(Y168/H168,"0")+IFERROR(Y169/H169,"0")+IFERROR(Y170/H170,"0")</f>
        <v>196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1.3679199999999998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610</v>
      </c>
      <c r="Y172" s="559">
        <f>IFERROR(SUM(Y162:Y170),"0")</f>
        <v>613.20000000000005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17.5</v>
      </c>
      <c r="Y175" s="558">
        <f>IFERROR(IF(X175="",0,CEILING((X175/$H175),1)*$H175),"")</f>
        <v>17.64</v>
      </c>
      <c r="Z175" s="36">
        <f>IFERROR(IF(Y175=0,"",ROUNDUP(Y175/H175,0)*0.0059),"")</f>
        <v>8.2599999999999993E-2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20.138888888888889</v>
      </c>
      <c r="BN175" s="64">
        <f>IFERROR(Y175*I175/H175,"0")</f>
        <v>20.3</v>
      </c>
      <c r="BO175" s="64">
        <f>IFERROR(1/J175*(X175/H175),"0")</f>
        <v>6.4300411522633744E-2</v>
      </c>
      <c r="BP175" s="64">
        <f>IFERROR(1/J175*(Y175/H175),"0")</f>
        <v>6.4814814814814811E-2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21</v>
      </c>
      <c r="Y176" s="55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30.555555555555557</v>
      </c>
      <c r="Y177" s="559">
        <f>IFERROR(Y174/H174,"0")+IFERROR(Y175/H175,"0")+IFERROR(Y176/H176,"0")</f>
        <v>31</v>
      </c>
      <c r="Z177" s="559">
        <f>IFERROR(IF(Z174="",0,Z174),"0")+IFERROR(IF(Z175="",0,Z175),"0")+IFERROR(IF(Z176="",0,Z176),"0")</f>
        <v>0.18290000000000001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38.5</v>
      </c>
      <c r="Y178" s="559">
        <f>IFERROR(SUM(Y174:Y176),"0")</f>
        <v>39.06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17.5</v>
      </c>
      <c r="Y180" s="558">
        <f>IFERROR(IF(X180="",0,CEILING((X180/$H180),1)*$H180),"")</f>
        <v>17.64</v>
      </c>
      <c r="Z180" s="36">
        <f>IFERROR(IF(Y180=0,"",ROUNDUP(Y180/H180,0)*0.0059),"")</f>
        <v>8.2599999999999993E-2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20.138888888888889</v>
      </c>
      <c r="BN180" s="64">
        <f>IFERROR(Y180*I180/H180,"0")</f>
        <v>20.3</v>
      </c>
      <c r="BO180" s="64">
        <f>IFERROR(1/J180*(X180/H180),"0")</f>
        <v>6.4300411522633744E-2</v>
      </c>
      <c r="BP180" s="64">
        <f>IFERROR(1/J180*(Y180/H180),"0")</f>
        <v>6.4814814814814811E-2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13.888888888888889</v>
      </c>
      <c r="Y181" s="559">
        <f>IFERROR(Y180/H180,"0")</f>
        <v>14</v>
      </c>
      <c r="Z181" s="559">
        <f>IFERROR(IF(Z180="",0,Z180),"0")</f>
        <v>8.2599999999999993E-2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17.5</v>
      </c>
      <c r="Y182" s="559">
        <f>IFERROR(SUM(Y180:Y180),"0")</f>
        <v>17.64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140</v>
      </c>
      <c r="Y195" s="558">
        <f t="shared" ref="Y195:Y202" si="21">IFERROR(IF(X195="",0,CEILING((X195/$H195),1)*$H195),"")</f>
        <v>140.4</v>
      </c>
      <c r="Z195" s="36">
        <f>IFERROR(IF(Y195=0,"",ROUNDUP(Y195/H195,0)*0.00902),"")</f>
        <v>0.23452000000000001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145.44444444444446</v>
      </c>
      <c r="BN195" s="64">
        <f t="shared" ref="BN195:BN202" si="23">IFERROR(Y195*I195/H195,"0")</f>
        <v>145.86000000000001</v>
      </c>
      <c r="BO195" s="64">
        <f t="shared" ref="BO195:BO202" si="24">IFERROR(1/J195*(X195/H195),"0")</f>
        <v>0.19640852974186307</v>
      </c>
      <c r="BP195" s="64">
        <f t="shared" ref="BP195:BP202" si="25">IFERROR(1/J195*(Y195/H195),"0")</f>
        <v>0.19696969696969696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40</v>
      </c>
      <c r="Y197" s="558">
        <f t="shared" si="21"/>
        <v>43.2</v>
      </c>
      <c r="Z197" s="36">
        <f>IFERROR(IF(Y197=0,"",ROUNDUP(Y197/H197,0)*0.00902),"")</f>
        <v>7.2160000000000002E-2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41.555555555555557</v>
      </c>
      <c r="BN197" s="64">
        <f t="shared" si="23"/>
        <v>44.88</v>
      </c>
      <c r="BO197" s="64">
        <f t="shared" si="24"/>
        <v>5.6116722783389444E-2</v>
      </c>
      <c r="BP197" s="64">
        <f t="shared" si="25"/>
        <v>6.0606060606060608E-2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60</v>
      </c>
      <c r="Y198" s="558">
        <f t="shared" si="21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62.333333333333336</v>
      </c>
      <c r="BN198" s="64">
        <f t="shared" si="23"/>
        <v>67.320000000000007</v>
      </c>
      <c r="BO198" s="64">
        <f t="shared" si="24"/>
        <v>8.4175084175084181E-2</v>
      </c>
      <c r="BP198" s="64">
        <f t="shared" si="25"/>
        <v>9.0909090909090925E-2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75</v>
      </c>
      <c r="Y200" s="558">
        <f t="shared" si="21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79.166666666666671</v>
      </c>
      <c r="BN200" s="64">
        <f t="shared" si="23"/>
        <v>79.800000000000011</v>
      </c>
      <c r="BO200" s="64">
        <f t="shared" si="24"/>
        <v>0.17806267806267806</v>
      </c>
      <c r="BP200" s="64">
        <f t="shared" si="25"/>
        <v>0.17948717948717954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75</v>
      </c>
      <c r="Y202" s="558">
        <f t="shared" si="21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79.166666666666671</v>
      </c>
      <c r="BN202" s="64">
        <f t="shared" si="23"/>
        <v>79.800000000000011</v>
      </c>
      <c r="BO202" s="64">
        <f t="shared" si="24"/>
        <v>0.17806267806267806</v>
      </c>
      <c r="BP202" s="64">
        <f t="shared" si="25"/>
        <v>0.17948717948717954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227.77777777777777</v>
      </c>
      <c r="Y203" s="559">
        <f>IFERROR(Y195/H195,"0")+IFERROR(Y196/H196,"0")+IFERROR(Y197/H197,"0")+IFERROR(Y198/H198,"0")+IFERROR(Y199/H199,"0")+IFERROR(Y200/H200,"0")+IFERROR(Y201/H201,"0")+IFERROR(Y202/H202,"0")</f>
        <v>230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1.3386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570</v>
      </c>
      <c r="Y204" s="559">
        <f>IFERROR(SUM(Y195:Y202),"0")</f>
        <v>579.6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50</v>
      </c>
      <c r="Y208" s="558">
        <f t="shared" si="26"/>
        <v>52.199999999999996</v>
      </c>
      <c r="Z208" s="36">
        <f>IFERROR(IF(Y208=0,"",ROUNDUP(Y208/H208,0)*0.01898),"")</f>
        <v>0.11388000000000001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52.982758620689658</v>
      </c>
      <c r="BN208" s="64">
        <f t="shared" si="28"/>
        <v>55.313999999999993</v>
      </c>
      <c r="BO208" s="64">
        <f t="shared" si="29"/>
        <v>8.9798850574712652E-2</v>
      </c>
      <c r="BP208" s="64">
        <f t="shared" si="30"/>
        <v>9.375E-2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280</v>
      </c>
      <c r="Y209" s="558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340</v>
      </c>
      <c r="Y211" s="558">
        <f t="shared" si="26"/>
        <v>340.8</v>
      </c>
      <c r="Z211" s="36">
        <f t="shared" si="31"/>
        <v>0.92442000000000002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375.70000000000005</v>
      </c>
      <c r="BN211" s="64">
        <f t="shared" si="28"/>
        <v>376.58400000000006</v>
      </c>
      <c r="BO211" s="64">
        <f t="shared" si="29"/>
        <v>0.77838827838827851</v>
      </c>
      <c r="BP211" s="64">
        <f t="shared" si="30"/>
        <v>0.78021978021978033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200</v>
      </c>
      <c r="Y214" s="558">
        <f t="shared" si="26"/>
        <v>201.6</v>
      </c>
      <c r="Z214" s="36">
        <f t="shared" si="31"/>
        <v>0.54683999999999999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221.50000000000003</v>
      </c>
      <c r="BN214" s="64">
        <f t="shared" si="28"/>
        <v>223.27200000000002</v>
      </c>
      <c r="BO214" s="64">
        <f t="shared" si="29"/>
        <v>0.45787545787545797</v>
      </c>
      <c r="BP214" s="64">
        <f t="shared" si="30"/>
        <v>0.46153846153846156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397.41379310344837</v>
      </c>
      <c r="Y215" s="559">
        <f>IFERROR(Y206/H206,"0")+IFERROR(Y207/H207,"0")+IFERROR(Y208/H208,"0")+IFERROR(Y209/H209,"0")+IFERROR(Y210/H210,"0")+IFERROR(Y211/H211,"0")+IFERROR(Y212/H212,"0")+IFERROR(Y213/H213,"0")+IFERROR(Y214/H214,"0")</f>
        <v>399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2.67231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990</v>
      </c>
      <c r="Y216" s="559">
        <f>IFERROR(SUM(Y206:Y214),"0")</f>
        <v>995.4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40</v>
      </c>
      <c r="Y218" s="558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33.333333333333336</v>
      </c>
      <c r="Y220" s="559">
        <f>IFERROR(Y218/H218,"0")+IFERROR(Y219/H219,"0")</f>
        <v>34</v>
      </c>
      <c r="Z220" s="559">
        <f>IFERROR(IF(Z218="",0,Z218),"0")+IFERROR(IF(Z219="",0,Z219),"0")</f>
        <v>0.22134000000000001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80</v>
      </c>
      <c r="Y221" s="559">
        <f>IFERROR(SUM(Y218:Y219),"0")</f>
        <v>81.599999999999994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150</v>
      </c>
      <c r="Y226" s="558">
        <f t="shared" si="32"/>
        <v>150.79999999999998</v>
      </c>
      <c r="Z226" s="36">
        <f>IFERROR(IF(Y226=0,"",ROUNDUP(Y226/H226,0)*0.01898),"")</f>
        <v>0.24674000000000001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155.625</v>
      </c>
      <c r="BN226" s="64">
        <f t="shared" si="34"/>
        <v>156.45500000000001</v>
      </c>
      <c r="BO226" s="64">
        <f t="shared" si="35"/>
        <v>0.20204741379310345</v>
      </c>
      <c r="BP226" s="64">
        <f t="shared" si="36"/>
        <v>0.20312499999999997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24</v>
      </c>
      <c r="Y227" s="558">
        <f t="shared" si="32"/>
        <v>24</v>
      </c>
      <c r="Z227" s="36">
        <f>IFERROR(IF(Y227=0,"",ROUNDUP(Y227/H227,0)*0.00902),"")</f>
        <v>5.4120000000000001E-2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25.259999999999998</v>
      </c>
      <c r="BN227" s="64">
        <f t="shared" si="34"/>
        <v>25.259999999999998</v>
      </c>
      <c r="BO227" s="64">
        <f t="shared" si="35"/>
        <v>4.5454545454545456E-2</v>
      </c>
      <c r="BP227" s="64">
        <f t="shared" si="36"/>
        <v>4.5454545454545456E-2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52</v>
      </c>
      <c r="Y230" s="558">
        <f t="shared" si="32"/>
        <v>52</v>
      </c>
      <c r="Z230" s="36">
        <f>IFERROR(IF(Y230=0,"",ROUNDUP(Y230/H230,0)*0.00902),"")</f>
        <v>0.11726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54.73</v>
      </c>
      <c r="BN230" s="64">
        <f t="shared" si="34"/>
        <v>54.73</v>
      </c>
      <c r="BO230" s="64">
        <f t="shared" si="35"/>
        <v>9.8484848484848481E-2</v>
      </c>
      <c r="BP230" s="64">
        <f t="shared" si="36"/>
        <v>9.8484848484848481E-2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31.931034482758619</v>
      </c>
      <c r="Y231" s="559">
        <f>IFERROR(Y224/H224,"0")+IFERROR(Y225/H225,"0")+IFERROR(Y226/H226,"0")+IFERROR(Y227/H227,"0")+IFERROR(Y228/H228,"0")+IFERROR(Y229/H229,"0")+IFERROR(Y230/H230,"0")</f>
        <v>32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0.41812000000000005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226</v>
      </c>
      <c r="Y232" s="559">
        <f>IFERROR(SUM(Y224:Y230),"0")</f>
        <v>226.79999999999998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7.0000000000000009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15.555555555555555</v>
      </c>
      <c r="Y247" s="559">
        <f>IFERROR(Y242/H242,"0")+IFERROR(Y243/H243,"0")+IFERROR(Y244/H244,"0")+IFERROR(Y245/H245,"0")+IFERROR(Y246/H246,"0")</f>
        <v>17</v>
      </c>
      <c r="Z247" s="559">
        <f>IFERROR(IF(Z242="",0,Z242),"0")+IFERROR(IF(Z243="",0,Z243),"0")+IFERROR(IF(Z244="",0,Z244),"0")+IFERROR(IF(Z245="",0,Z245),"0")+IFERROR(IF(Z246="",0,Z246),"0")</f>
        <v>0.1003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18</v>
      </c>
      <c r="Y248" s="559">
        <f>IFERROR(SUM(Y242:Y246),"0")</f>
        <v>19.439999999999998</v>
      </c>
      <c r="Z248" s="37"/>
      <c r="AA248" s="560"/>
      <c r="AB248" s="560"/>
      <c r="AC248" s="560"/>
    </row>
    <row r="249" spans="1:68" ht="16.5" customHeight="1" x14ac:dyDescent="0.25">
      <c r="A249" s="580" t="s">
        <v>401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417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customHeight="1" x14ac:dyDescent="0.25">
      <c r="A273" s="580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457</v>
      </c>
      <c r="B291" s="54" t="s">
        <v>462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465</v>
      </c>
      <c r="B292" s="54" t="s">
        <v>466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468</v>
      </c>
      <c r="B293" s="54" t="s">
        <v>469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473</v>
      </c>
      <c r="B298" s="54" t="s">
        <v>474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482</v>
      </c>
      <c r="B301" s="54" t="s">
        <v>483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122.5</v>
      </c>
      <c r="Y302" s="558">
        <f t="shared" si="42"/>
        <v>123.9</v>
      </c>
      <c r="Z302" s="36">
        <f>IFERROR(IF(Y302=0,"",ROUNDUP(Y302/H302,0)*0.00502),"")</f>
        <v>0.29618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128.33333333333331</v>
      </c>
      <c r="BN302" s="64">
        <f t="shared" si="44"/>
        <v>129.80000000000001</v>
      </c>
      <c r="BO302" s="64">
        <f t="shared" si="45"/>
        <v>0.2492877492877493</v>
      </c>
      <c r="BP302" s="64">
        <f t="shared" si="46"/>
        <v>0.25213675213675218</v>
      </c>
    </row>
    <row r="303" spans="1:68" ht="27" customHeight="1" x14ac:dyDescent="0.25">
      <c r="A303" s="54" t="s">
        <v>487</v>
      </c>
      <c r="B303" s="54" t="s">
        <v>488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21</v>
      </c>
      <c r="Y304" s="558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23.66</v>
      </c>
      <c r="BN304" s="64">
        <f t="shared" si="44"/>
        <v>24.335999999999999</v>
      </c>
      <c r="BO304" s="64">
        <f t="shared" si="45"/>
        <v>6.4102564102564111E-2</v>
      </c>
      <c r="BP304" s="64">
        <f t="shared" si="46"/>
        <v>6.5934065934065936E-2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70</v>
      </c>
      <c r="Y305" s="559">
        <f>IFERROR(Y298/H298,"0")+IFERROR(Y299/H299,"0")+IFERROR(Y300/H300,"0")+IFERROR(Y301/H301,"0")+IFERROR(Y302/H302,"0")+IFERROR(Y303/H303,"0")+IFERROR(Y304/H304,"0")</f>
        <v>71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0.37429999999999997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143.5</v>
      </c>
      <c r="Y306" s="559">
        <f>IFERROR(SUM(Y298:Y304),"0")</f>
        <v>145.5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492</v>
      </c>
      <c r="B308" s="54" t="s">
        <v>493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330</v>
      </c>
      <c r="Y317" s="558">
        <f>IFERROR(IF(X317="",0,CEILING((X317/$H317),1)*$H317),"")</f>
        <v>335.4</v>
      </c>
      <c r="Z317" s="36">
        <f>IFERROR(IF(Y317=0,"",ROUNDUP(Y317/H317,0)*0.01898),"")</f>
        <v>0.81613999999999998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351.95769230769235</v>
      </c>
      <c r="BN317" s="64">
        <f>IFERROR(Y317*I317/H317,"0")</f>
        <v>357.71700000000004</v>
      </c>
      <c r="BO317" s="64">
        <f>IFERROR(1/J317*(X317/H317),"0")</f>
        <v>0.66105769230769229</v>
      </c>
      <c r="BP317" s="64">
        <f>IFERROR(1/J317*(Y317/H317),"0")</f>
        <v>0.671875</v>
      </c>
    </row>
    <row r="318" spans="1:68" ht="16.5" customHeight="1" x14ac:dyDescent="0.25">
      <c r="A318" s="54" t="s">
        <v>513</v>
      </c>
      <c r="B318" s="54" t="s">
        <v>514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45.879120879120876</v>
      </c>
      <c r="Y319" s="559">
        <f>IFERROR(Y316/H316,"0")+IFERROR(Y317/H317,"0")+IFERROR(Y318/H318,"0")</f>
        <v>47</v>
      </c>
      <c r="Z319" s="559">
        <f>IFERROR(IF(Z316="",0,Z316),"0")+IFERROR(IF(Z317="",0,Z317),"0")+IFERROR(IF(Z318="",0,Z318),"0")</f>
        <v>0.89205999999999996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360</v>
      </c>
      <c r="Y320" s="559">
        <f>IFERROR(SUM(Y316:Y318),"0")</f>
        <v>369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516</v>
      </c>
      <c r="B322" s="54" t="s">
        <v>517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51.000000000000007</v>
      </c>
      <c r="Y324" s="558">
        <f>IFERROR(IF(X324="",0,CEILING((X324/$H324),1)*$H324),"")</f>
        <v>51</v>
      </c>
      <c r="Z324" s="36">
        <f>IFERROR(IF(Y324=0,"",ROUNDUP(Y324/H324,0)*0.00651),"")</f>
        <v>0.13020000000000001</v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59.100000000000009</v>
      </c>
      <c r="BN324" s="64">
        <f>IFERROR(Y324*I324/H324,"0")</f>
        <v>59.100000000000009</v>
      </c>
      <c r="BO324" s="64">
        <f>IFERROR(1/J324*(X324/H324),"0")</f>
        <v>0.10989010989010992</v>
      </c>
      <c r="BP324" s="64">
        <f>IFERROR(1/J324*(Y324/H324),"0")</f>
        <v>0.1098901098901099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20.000000000000004</v>
      </c>
      <c r="Y326" s="559">
        <f>IFERROR(Y322/H322,"0")+IFERROR(Y323/H323,"0")+IFERROR(Y324/H324,"0")+IFERROR(Y325/H325,"0")</f>
        <v>20</v>
      </c>
      <c r="Z326" s="559">
        <f>IFERROR(IF(Z322="",0,Z322),"0")+IFERROR(IF(Z323="",0,Z323),"0")+IFERROR(IF(Z324="",0,Z324),"0")+IFERROR(IF(Z325="",0,Z325),"0")</f>
        <v>0.13020000000000001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51.000000000000007</v>
      </c>
      <c r="Y327" s="559">
        <f>IFERROR(SUM(Y322:Y325),"0")</f>
        <v>51</v>
      </c>
      <c r="Z327" s="37"/>
      <c r="AA327" s="560"/>
      <c r="AB327" s="560"/>
      <c r="AC327" s="560"/>
    </row>
    <row r="328" spans="1:68" ht="14.25" customHeight="1" x14ac:dyDescent="0.25">
      <c r="A328" s="572" t="s">
        <v>528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529</v>
      </c>
      <c r="B329" s="54" t="s">
        <v>530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537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538</v>
      </c>
      <c r="B336" s="54" t="s">
        <v>539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770</v>
      </c>
      <c r="Y337" s="558">
        <f>IFERROR(IF(X337="",0,CEILING((X337/$H337),1)*$H337),"")</f>
        <v>770.7</v>
      </c>
      <c r="Z337" s="36">
        <f>IFERROR(IF(Y337=0,"",ROUNDUP(Y337/H337,0)*0.00651),"")</f>
        <v>2.38917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862.4</v>
      </c>
      <c r="BN337" s="64">
        <f>IFERROR(Y337*I337/H337,"0")</f>
        <v>863.18399999999997</v>
      </c>
      <c r="BO337" s="64">
        <f>IFERROR(1/J337*(X337/H337),"0")</f>
        <v>2.0146520146520146</v>
      </c>
      <c r="BP337" s="64">
        <f>IFERROR(1/J337*(Y337/H337),"0")</f>
        <v>2.0164835164835164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385</v>
      </c>
      <c r="Y338" s="558">
        <f>IFERROR(IF(X338="",0,CEILING((X338/$H338),1)*$H338),"")</f>
        <v>386.40000000000003</v>
      </c>
      <c r="Z338" s="36">
        <f>IFERROR(IF(Y338=0,"",ROUNDUP(Y338/H338,0)*0.00651),"")</f>
        <v>1.19784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428.99999999999994</v>
      </c>
      <c r="BN338" s="64">
        <f>IFERROR(Y338*I338/H338,"0")</f>
        <v>430.56</v>
      </c>
      <c r="BO338" s="64">
        <f>IFERROR(1/J338*(X338/H338),"0")</f>
        <v>1.0073260073260073</v>
      </c>
      <c r="BP338" s="64">
        <f>IFERROR(1/J338*(Y338/H338),"0")</f>
        <v>1.0109890109890112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550</v>
      </c>
      <c r="Y339" s="559">
        <f>IFERROR(Y336/H336,"0")+IFERROR(Y337/H337,"0")+IFERROR(Y338/H338,"0")</f>
        <v>551</v>
      </c>
      <c r="Z339" s="559">
        <f>IFERROR(IF(Z336="",0,Z336),"0")+IFERROR(IF(Z337="",0,Z337),"0")+IFERROR(IF(Z338="",0,Z338),"0")</f>
        <v>3.5870100000000003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1155</v>
      </c>
      <c r="Y340" s="559">
        <f>IFERROR(SUM(Y336:Y338),"0")</f>
        <v>1157.1000000000001</v>
      </c>
      <c r="Z340" s="37"/>
      <c r="AA340" s="560"/>
      <c r="AB340" s="560"/>
      <c r="AC340" s="560"/>
    </row>
    <row r="341" spans="1:68" ht="27.75" customHeight="1" x14ac:dyDescent="0.2">
      <c r="A341" s="646" t="s">
        <v>547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548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1800</v>
      </c>
      <c r="Y344" s="558">
        <f t="shared" ref="Y344:Y350" si="47">IFERROR(IF(X344="",0,CEILING((X344/$H344),1)*$H344),"")</f>
        <v>1800</v>
      </c>
      <c r="Z344" s="36">
        <f>IFERROR(IF(Y344=0,"",ROUNDUP(Y344/H344,0)*0.02175),"")</f>
        <v>2.61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1857.6</v>
      </c>
      <c r="BN344" s="64">
        <f t="shared" ref="BN344:BN350" si="49">IFERROR(Y344*I344/H344,"0")</f>
        <v>1857.6</v>
      </c>
      <c r="BO344" s="64">
        <f t="shared" ref="BO344:BO350" si="50">IFERROR(1/J344*(X344/H344),"0")</f>
        <v>2.5</v>
      </c>
      <c r="BP344" s="64">
        <f t="shared" ref="BP344:BP350" si="51">IFERROR(1/J344*(Y344/H344),"0")</f>
        <v>2.5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1300</v>
      </c>
      <c r="Y345" s="558">
        <f t="shared" si="47"/>
        <v>1305</v>
      </c>
      <c r="Z345" s="36">
        <f>IFERROR(IF(Y345=0,"",ROUNDUP(Y345/H345,0)*0.02175),"")</f>
        <v>1.8922499999999998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1341.6</v>
      </c>
      <c r="BN345" s="64">
        <f t="shared" si="49"/>
        <v>1346.76</v>
      </c>
      <c r="BO345" s="64">
        <f t="shared" si="50"/>
        <v>1.8055555555555556</v>
      </c>
      <c r="BP345" s="64">
        <f t="shared" si="51"/>
        <v>1.8125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150</v>
      </c>
      <c r="Y346" s="558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154.80000000000001</v>
      </c>
      <c r="BN346" s="64">
        <f t="shared" si="49"/>
        <v>154.80000000000001</v>
      </c>
      <c r="BO346" s="64">
        <f t="shared" si="50"/>
        <v>0.20833333333333331</v>
      </c>
      <c r="BP346" s="64">
        <f t="shared" si="51"/>
        <v>0.20833333333333331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1600</v>
      </c>
      <c r="Y347" s="558">
        <f t="shared" si="47"/>
        <v>1605</v>
      </c>
      <c r="Z347" s="36">
        <f>IFERROR(IF(Y347=0,"",ROUNDUP(Y347/H347,0)*0.02175),"")</f>
        <v>2.3272499999999998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1651.2</v>
      </c>
      <c r="BN347" s="64">
        <f t="shared" si="49"/>
        <v>1656.3600000000001</v>
      </c>
      <c r="BO347" s="64">
        <f t="shared" si="50"/>
        <v>2.2222222222222223</v>
      </c>
      <c r="BP347" s="64">
        <f t="shared" si="51"/>
        <v>2.2291666666666665</v>
      </c>
    </row>
    <row r="348" spans="1:68" ht="27" customHeight="1" x14ac:dyDescent="0.25">
      <c r="A348" s="54" t="s">
        <v>561</v>
      </c>
      <c r="B348" s="54" t="s">
        <v>562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566</v>
      </c>
      <c r="B350" s="54" t="s">
        <v>567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15</v>
      </c>
      <c r="Y350" s="558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326.33333333333337</v>
      </c>
      <c r="Y351" s="559">
        <f>IFERROR(Y344/H344,"0")+IFERROR(Y345/H345,"0")+IFERROR(Y346/H346,"0")+IFERROR(Y347/H347,"0")+IFERROR(Y348/H348,"0")+IFERROR(Y349/H349,"0")+IFERROR(Y350/H350,"0")</f>
        <v>327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7.0740600000000002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4865</v>
      </c>
      <c r="Y352" s="559">
        <f>IFERROR(SUM(Y344:Y350),"0")</f>
        <v>4875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1400</v>
      </c>
      <c r="Y354" s="558">
        <f>IFERROR(IF(X354="",0,CEILING((X354/$H354),1)*$H354),"")</f>
        <v>1410</v>
      </c>
      <c r="Z354" s="36">
        <f>IFERROR(IF(Y354=0,"",ROUNDUP(Y354/H354,0)*0.02175),"")</f>
        <v>2.0444999999999998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1444.8</v>
      </c>
      <c r="BN354" s="64">
        <f>IFERROR(Y354*I354/H354,"0")</f>
        <v>1455.12</v>
      </c>
      <c r="BO354" s="64">
        <f>IFERROR(1/J354*(X354/H354),"0")</f>
        <v>1.9444444444444442</v>
      </c>
      <c r="BP354" s="64">
        <f>IFERROR(1/J354*(Y354/H354),"0")</f>
        <v>1.9583333333333333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95.333333333333329</v>
      </c>
      <c r="Y356" s="559">
        <f>IFERROR(Y354/H354,"0")+IFERROR(Y355/H355,"0")</f>
        <v>96</v>
      </c>
      <c r="Z356" s="559">
        <f>IFERROR(IF(Z354="",0,Z354),"0")+IFERROR(IF(Z355="",0,Z355),"0")</f>
        <v>2.0625399999999998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1408</v>
      </c>
      <c r="Y357" s="559">
        <f>IFERROR(SUM(Y354:Y355),"0")</f>
        <v>1418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573</v>
      </c>
      <c r="B359" s="54" t="s">
        <v>574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576</v>
      </c>
      <c r="B360" s="54" t="s">
        <v>577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579</v>
      </c>
      <c r="B364" s="54" t="s">
        <v>580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30</v>
      </c>
      <c r="Y364" s="558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3.3333333333333335</v>
      </c>
      <c r="Y365" s="559">
        <f>IFERROR(Y364/H364,"0")</f>
        <v>4</v>
      </c>
      <c r="Z365" s="559">
        <f>IFERROR(IF(Z364="",0,Z364),"0")</f>
        <v>7.5920000000000001E-2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30</v>
      </c>
      <c r="Y366" s="559">
        <f>IFERROR(SUM(Y364:Y364),"0")</f>
        <v>36</v>
      </c>
      <c r="Z366" s="37"/>
      <c r="AA366" s="560"/>
      <c r="AB366" s="560"/>
      <c r="AC366" s="560"/>
    </row>
    <row r="367" spans="1:68" ht="16.5" customHeight="1" x14ac:dyDescent="0.25">
      <c r="A367" s="580" t="s">
        <v>582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583</v>
      </c>
      <c r="B369" s="54" t="s">
        <v>584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50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51.8125</v>
      </c>
      <c r="BN370" s="64">
        <f>IFERROR(Y370*I370/H370,"0")</f>
        <v>62.175000000000004</v>
      </c>
      <c r="BO370" s="64">
        <f>IFERROR(1/J370*(X370/H370),"0")</f>
        <v>6.5104166666666671E-2</v>
      </c>
      <c r="BP370" s="64">
        <f>IFERROR(1/J370*(Y370/H370),"0")</f>
        <v>7.8125E-2</v>
      </c>
    </row>
    <row r="371" spans="1:68" ht="37.5" customHeight="1" x14ac:dyDescent="0.25">
      <c r="A371" s="54" t="s">
        <v>589</v>
      </c>
      <c r="B371" s="54" t="s">
        <v>590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4.166666666666667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50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591</v>
      </c>
      <c r="B375" s="54" t="s">
        <v>592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594</v>
      </c>
      <c r="B379" s="54" t="s">
        <v>595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20</v>
      </c>
      <c r="Y379" s="558">
        <f>IFERROR(IF(X379="",0,CEILING((X379/$H379),1)*$H379),"")</f>
        <v>27</v>
      </c>
      <c r="Z379" s="36">
        <f>IFERROR(IF(Y379=0,"",ROUNDUP(Y379/H379,0)*0.01898),"")</f>
        <v>5.6940000000000004E-2</v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ht="27" customHeight="1" x14ac:dyDescent="0.25">
      <c r="A380" s="54" t="s">
        <v>597</v>
      </c>
      <c r="B380" s="54" t="s">
        <v>598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2.2222222222222223</v>
      </c>
      <c r="Y381" s="559">
        <f>IFERROR(Y379/H379,"0")+IFERROR(Y380/H380,"0")</f>
        <v>3</v>
      </c>
      <c r="Z381" s="559">
        <f>IFERROR(IF(Z379="",0,Z379),"0")+IFERROR(IF(Z380="",0,Z380),"0")</f>
        <v>5.6940000000000004E-2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20</v>
      </c>
      <c r="Y382" s="559">
        <f>IFERROR(SUM(Y379:Y380),"0")</f>
        <v>27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599</v>
      </c>
      <c r="B384" s="54" t="s">
        <v>600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602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603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604</v>
      </c>
      <c r="B390" s="54" t="s">
        <v>605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607</v>
      </c>
      <c r="B391" s="54" t="s">
        <v>608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607</v>
      </c>
      <c r="B392" s="54" t="s">
        <v>610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35</v>
      </c>
      <c r="Y396" s="558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27" customHeight="1" x14ac:dyDescent="0.25">
      <c r="A397" s="54" t="s">
        <v>621</v>
      </c>
      <c r="B397" s="54" t="s">
        <v>622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customHeight="1" x14ac:dyDescent="0.25">
      <c r="A399" s="54" t="s">
        <v>627</v>
      </c>
      <c r="B399" s="54" t="s">
        <v>628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49.999999999999993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0.25602000000000003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105</v>
      </c>
      <c r="Y401" s="559">
        <f>IFERROR(SUM(Y390:Y399),"0")</f>
        <v>107.10000000000001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629</v>
      </c>
      <c r="B403" s="54" t="s">
        <v>630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632</v>
      </c>
      <c r="B404" s="54" t="s">
        <v>633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635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636</v>
      </c>
      <c r="B409" s="54" t="s">
        <v>637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639</v>
      </c>
      <c r="B413" s="54" t="s">
        <v>640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650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651</v>
      </c>
      <c r="B421" s="54" t="s">
        <v>652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654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655</v>
      </c>
      <c r="B426" s="54" t="s">
        <v>656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658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658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customHeight="1" x14ac:dyDescent="0.25">
      <c r="A433" s="54" t="s">
        <v>662</v>
      </c>
      <c r="B433" s="54" t="s">
        <v>663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120</v>
      </c>
      <c r="Y434" s="558">
        <f t="shared" si="58"/>
        <v>121.44000000000001</v>
      </c>
      <c r="Z434" s="36">
        <f t="shared" si="59"/>
        <v>0.27507999999999999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128.18181818181816</v>
      </c>
      <c r="BN434" s="64">
        <f t="shared" si="61"/>
        <v>129.72</v>
      </c>
      <c r="BO434" s="64">
        <f t="shared" si="62"/>
        <v>0.21853146853146854</v>
      </c>
      <c r="BP434" s="64">
        <f t="shared" si="63"/>
        <v>0.22115384615384617</v>
      </c>
    </row>
    <row r="435" spans="1:68" ht="27" customHeight="1" x14ac:dyDescent="0.25">
      <c r="A435" s="54" t="s">
        <v>668</v>
      </c>
      <c r="B435" s="54" t="s">
        <v>669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130</v>
      </c>
      <c r="Y437" s="558">
        <f t="shared" si="58"/>
        <v>132</v>
      </c>
      <c r="Z437" s="36">
        <f t="shared" si="59"/>
        <v>0.29899999999999999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138.86363636363635</v>
      </c>
      <c r="BN437" s="64">
        <f t="shared" si="61"/>
        <v>140.99999999999997</v>
      </c>
      <c r="BO437" s="64">
        <f t="shared" si="62"/>
        <v>0.23674242424242425</v>
      </c>
      <c r="BP437" s="64">
        <f t="shared" si="63"/>
        <v>0.24038461538461539</v>
      </c>
    </row>
    <row r="438" spans="1:68" ht="16.5" customHeight="1" x14ac:dyDescent="0.25">
      <c r="A438" s="54" t="s">
        <v>678</v>
      </c>
      <c r="B438" s="54" t="s">
        <v>679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180</v>
      </c>
      <c r="Y440" s="558">
        <f t="shared" si="58"/>
        <v>182.4</v>
      </c>
      <c r="Z440" s="36">
        <f>IFERROR(IF(Y440=0,"",ROUNDUP(Y440/H440,0)*0.00902),"")</f>
        <v>0.34276000000000001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259.875</v>
      </c>
      <c r="BN440" s="64">
        <f t="shared" si="61"/>
        <v>263.33999999999997</v>
      </c>
      <c r="BO440" s="64">
        <f t="shared" si="62"/>
        <v>0.28409090909090912</v>
      </c>
      <c r="BP440" s="64">
        <f t="shared" si="63"/>
        <v>0.2878787878787879</v>
      </c>
    </row>
    <row r="441" spans="1:68" ht="27" customHeight="1" x14ac:dyDescent="0.25">
      <c r="A441" s="54" t="s">
        <v>685</v>
      </c>
      <c r="B441" s="54" t="s">
        <v>686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150</v>
      </c>
      <c r="Y444" s="558">
        <f t="shared" si="58"/>
        <v>151.20000000000002</v>
      </c>
      <c r="Z444" s="36">
        <f>IFERROR(IF(Y444=0,"",ROUNDUP(Y444/H444,0)*0.00902),"")</f>
        <v>0.37884000000000001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158.75</v>
      </c>
      <c r="BN444" s="64">
        <f t="shared" si="61"/>
        <v>160.02000000000004</v>
      </c>
      <c r="BO444" s="64">
        <f t="shared" si="62"/>
        <v>0.31565656565656564</v>
      </c>
      <c r="BP444" s="64">
        <f t="shared" si="63"/>
        <v>0.31818181818181823</v>
      </c>
    </row>
    <row r="445" spans="1:68" ht="27" customHeight="1" x14ac:dyDescent="0.25">
      <c r="A445" s="54" t="s">
        <v>692</v>
      </c>
      <c r="B445" s="54" t="s">
        <v>694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141.66666666666666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144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1.4870399999999999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660</v>
      </c>
      <c r="Y447" s="559">
        <f>IFERROR(SUM(Y432:Y445),"0")</f>
        <v>671.5200000000001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120</v>
      </c>
      <c r="Y449" s="558">
        <f>IFERROR(IF(X449="",0,CEILING((X449/$H449),1)*$H449),"")</f>
        <v>121.44000000000001</v>
      </c>
      <c r="Z449" s="36">
        <f>IFERROR(IF(Y449=0,"",ROUNDUP(Y449/H449,0)*0.01196),"")</f>
        <v>0.27507999999999999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128.18181818181816</v>
      </c>
      <c r="BN449" s="64">
        <f>IFERROR(Y449*I449/H449,"0")</f>
        <v>129.72</v>
      </c>
      <c r="BO449" s="64">
        <f>IFERROR(1/J449*(X449/H449),"0")</f>
        <v>0.21853146853146854</v>
      </c>
      <c r="BP449" s="64">
        <f>IFERROR(1/J449*(Y449/H449),"0")</f>
        <v>0.22115384615384617</v>
      </c>
    </row>
    <row r="450" spans="1:68" ht="16.5" customHeight="1" x14ac:dyDescent="0.25">
      <c r="A450" s="54" t="s">
        <v>698</v>
      </c>
      <c r="B450" s="54" t="s">
        <v>699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22.727272727272727</v>
      </c>
      <c r="Y452" s="559">
        <f>IFERROR(Y449/H449,"0")+IFERROR(Y450/H450,"0")+IFERROR(Y451/H451,"0")</f>
        <v>23</v>
      </c>
      <c r="Z452" s="559">
        <f>IFERROR(IF(Z449="",0,Z449),"0")+IFERROR(IF(Z450="",0,Z450),"0")+IFERROR(IF(Z451="",0,Z451),"0")</f>
        <v>0.27507999999999999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120</v>
      </c>
      <c r="Y453" s="559">
        <f>IFERROR(SUM(Y449:Y451),"0")</f>
        <v>121.44000000000001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70</v>
      </c>
      <c r="Y457" s="558">
        <f t="shared" si="64"/>
        <v>73.92</v>
      </c>
      <c r="Z457" s="36">
        <f>IFERROR(IF(Y457=0,"",ROUNDUP(Y457/H457,0)*0.01196),"")</f>
        <v>0.16744000000000001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74.772727272727266</v>
      </c>
      <c r="BN457" s="64">
        <f t="shared" si="66"/>
        <v>78.959999999999994</v>
      </c>
      <c r="BO457" s="64">
        <f t="shared" si="67"/>
        <v>0.12747668997668998</v>
      </c>
      <c r="BP457" s="64">
        <f t="shared" si="68"/>
        <v>0.13461538461538464</v>
      </c>
    </row>
    <row r="458" spans="1:68" ht="27" customHeight="1" x14ac:dyDescent="0.25">
      <c r="A458" s="54" t="s">
        <v>711</v>
      </c>
      <c r="B458" s="54" t="s">
        <v>712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713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12</v>
      </c>
      <c r="Y460" s="558">
        <f t="shared" si="64"/>
        <v>14.399999999999999</v>
      </c>
      <c r="Z460" s="36">
        <f>IFERROR(IF(Y460=0,"",ROUNDUP(Y460/H460,0)*0.00902),"")</f>
        <v>2.7060000000000001E-2</v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16.725000000000001</v>
      </c>
      <c r="BN460" s="64">
        <f t="shared" si="66"/>
        <v>20.07</v>
      </c>
      <c r="BO460" s="64">
        <f t="shared" si="67"/>
        <v>1.893939393939394E-2</v>
      </c>
      <c r="BP460" s="64">
        <f t="shared" si="68"/>
        <v>2.2727272727272728E-2</v>
      </c>
    </row>
    <row r="461" spans="1:68" ht="27" customHeight="1" x14ac:dyDescent="0.25">
      <c r="A461" s="54" t="s">
        <v>716</v>
      </c>
      <c r="B461" s="54" t="s">
        <v>717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32.803030303030297</v>
      </c>
      <c r="Y462" s="559">
        <f>IFERROR(Y455/H455,"0")+IFERROR(Y456/H456,"0")+IFERROR(Y457/H457,"0")+IFERROR(Y458/H458,"0")+IFERROR(Y459/H459,"0")+IFERROR(Y460/H460,"0")+IFERROR(Y461/H461,"0")</f>
        <v>35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0.40978000000000003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172</v>
      </c>
      <c r="Y463" s="559">
        <f>IFERROR(SUM(Y455:Y461),"0")</f>
        <v>183.36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718</v>
      </c>
      <c r="B465" s="54" t="s">
        <v>719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721</v>
      </c>
      <c r="B466" s="54" t="s">
        <v>722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724</v>
      </c>
      <c r="B467" s="54" t="s">
        <v>725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727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727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728</v>
      </c>
      <c r="B473" s="54" t="s">
        <v>729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732</v>
      </c>
      <c r="B474" s="54" t="s">
        <v>733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20</v>
      </c>
      <c r="Y475" s="558">
        <f>IFERROR(IF(X475="",0,CEILING((X475/$H475),1)*$H475),"")</f>
        <v>24</v>
      </c>
      <c r="Z475" s="36">
        <f>IFERROR(IF(Y475=0,"",ROUNDUP(Y475/H475,0)*0.01898),"")</f>
        <v>3.7960000000000001E-2</v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20.725000000000001</v>
      </c>
      <c r="BN475" s="64">
        <f>IFERROR(Y475*I475/H475,"0")</f>
        <v>24.87</v>
      </c>
      <c r="BO475" s="64">
        <f>IFERROR(1/J475*(X475/H475),"0")</f>
        <v>2.6041666666666668E-2</v>
      </c>
      <c r="BP475" s="64">
        <f>IFERROR(1/J475*(Y475/H475),"0")</f>
        <v>3.125E-2</v>
      </c>
    </row>
    <row r="476" spans="1:68" ht="27" customHeight="1" x14ac:dyDescent="0.25">
      <c r="A476" s="54" t="s">
        <v>740</v>
      </c>
      <c r="B476" s="54" t="s">
        <v>741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1.6666666666666667</v>
      </c>
      <c r="Y477" s="559">
        <f>IFERROR(Y473/H473,"0")+IFERROR(Y474/H474,"0")+IFERROR(Y475/H475,"0")+IFERROR(Y476/H476,"0")</f>
        <v>2</v>
      </c>
      <c r="Z477" s="559">
        <f>IFERROR(IF(Z473="",0,Z473),"0")+IFERROR(IF(Z474="",0,Z474),"0")+IFERROR(IF(Z475="",0,Z475),"0")+IFERROR(IF(Z476="",0,Z476),"0")</f>
        <v>3.7960000000000001E-2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20</v>
      </c>
      <c r="Y478" s="559">
        <f>IFERROR(SUM(Y473:Y476),"0")</f>
        <v>24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1200</v>
      </c>
      <c r="Y491" s="558">
        <f>IFERROR(IF(X491="",0,CEILING((X491/$H491),1)*$H491),"")</f>
        <v>1206</v>
      </c>
      <c r="Z491" s="36">
        <f>IFERROR(IF(Y491=0,"",ROUNDUP(Y491/H491,0)*0.01898),"")</f>
        <v>2.54332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1269.1999999999998</v>
      </c>
      <c r="BN491" s="64">
        <f>IFERROR(Y491*I491/H491,"0")</f>
        <v>1275.546</v>
      </c>
      <c r="BO491" s="64">
        <f>IFERROR(1/J491*(X491/H491),"0")</f>
        <v>2.0833333333333335</v>
      </c>
      <c r="BP491" s="64">
        <f>IFERROR(1/J491*(Y491/H491),"0")</f>
        <v>2.09375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133.33333333333334</v>
      </c>
      <c r="Y493" s="559">
        <f>IFERROR(Y491/H491,"0")+IFERROR(Y492/H492,"0")</f>
        <v>134</v>
      </c>
      <c r="Z493" s="559">
        <f>IFERROR(IF(Z491="",0,Z491),"0")+IFERROR(IF(Z492="",0,Z492),"0")</f>
        <v>2.54332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1200</v>
      </c>
      <c r="Y494" s="559">
        <f>IFERROR(SUM(Y491:Y492),"0")</f>
        <v>1206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17522.099999999999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17663.52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18622.281963397392</v>
      </c>
      <c r="Y506" s="559">
        <f>IFERROR(SUM(BN22:BN502),"0")</f>
        <v>18773.493999999999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19422.281963397392</v>
      </c>
      <c r="Y508" s="559">
        <f>GrossWeightTotalR+PalletQtyTotalR*25</f>
        <v>19573.493999999999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3647.0452907033368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3672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36.241839999999996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547</v>
      </c>
      <c r="U512" s="595"/>
      <c r="V512" s="578" t="s">
        <v>602</v>
      </c>
      <c r="W512" s="695"/>
      <c r="X512" s="695"/>
      <c r="Y512" s="595"/>
      <c r="Z512" s="554" t="s">
        <v>658</v>
      </c>
      <c r="AA512" s="578" t="s">
        <v>727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401</v>
      </c>
      <c r="M513" s="578" t="s">
        <v>417</v>
      </c>
      <c r="N513" s="555"/>
      <c r="O513" s="578" t="s">
        <v>431</v>
      </c>
      <c r="P513" s="578" t="s">
        <v>441</v>
      </c>
      <c r="Q513" s="578" t="s">
        <v>448</v>
      </c>
      <c r="R513" s="578" t="s">
        <v>453</v>
      </c>
      <c r="S513" s="578" t="s">
        <v>537</v>
      </c>
      <c r="T513" s="578" t="s">
        <v>548</v>
      </c>
      <c r="U513" s="578" t="s">
        <v>582</v>
      </c>
      <c r="V513" s="578" t="s">
        <v>603</v>
      </c>
      <c r="W513" s="578" t="s">
        <v>635</v>
      </c>
      <c r="X513" s="578" t="s">
        <v>650</v>
      </c>
      <c r="Y513" s="578" t="s">
        <v>654</v>
      </c>
      <c r="Z513" s="578" t="s">
        <v>658</v>
      </c>
      <c r="AA513" s="578" t="s">
        <v>727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240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853.80000000000007</v>
      </c>
      <c r="E515" s="46">
        <f>IFERROR(Y89*1,"0")+IFERROR(Y90*1,"0")+IFERROR(Y91*1,"0")+IFERROR(Y95*1,"0")+IFERROR(Y96*1,"0")+IFERROR(Y97*1,"0")+IFERROR(Y98*1,"0")+IFERROR(Y99*1,"0")</f>
        <v>1126.8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1848.9599999999998</v>
      </c>
      <c r="G515" s="46">
        <f>IFERROR(Y130*1,"0")+IFERROR(Y131*1,"0")+IFERROR(Y135*1,"0")+IFERROR(Y136*1,"0")+IFERROR(Y140*1,"0")+IFERROR(Y141*1,"0")</f>
        <v>168.4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669.9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1656.6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246.23999999999998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565.5</v>
      </c>
      <c r="S515" s="46">
        <f>IFERROR(Y336*1,"0")+IFERROR(Y337*1,"0")+IFERROR(Y338*1,"0")</f>
        <v>1157.1000000000001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6329</v>
      </c>
      <c r="U515" s="46">
        <f>IFERROR(Y369*1,"0")+IFERROR(Y370*1,"0")+IFERROR(Y371*1,"0")+IFERROR(Y375*1,"0")+IFERROR(Y379*1,"0")+IFERROR(Y380*1,"0")+IFERROR(Y384*1,"0")</f>
        <v>87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107.10000000000001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976.32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1230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2025-08-20T08:27:42Z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