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448C60-9006-4CB9-A6A6-F12283F191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O279" i="1"/>
  <c r="BM279" i="1"/>
  <c r="Z279" i="1"/>
  <c r="Y279" i="1"/>
  <c r="P279" i="1"/>
  <c r="BO278" i="1"/>
  <c r="BM278" i="1"/>
  <c r="Z278" i="1"/>
  <c r="Y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BP269" i="1" s="1"/>
  <c r="X267" i="1"/>
  <c r="X266" i="1"/>
  <c r="BO265" i="1"/>
  <c r="BM265" i="1"/>
  <c r="Z265" i="1"/>
  <c r="Y265" i="1"/>
  <c r="BO264" i="1"/>
  <c r="BM264" i="1"/>
  <c r="Z264" i="1"/>
  <c r="Z266" i="1" s="1"/>
  <c r="Y264" i="1"/>
  <c r="P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P252" i="1"/>
  <c r="X250" i="1"/>
  <c r="X249" i="1"/>
  <c r="BO248" i="1"/>
  <c r="BM248" i="1"/>
  <c r="Z248" i="1"/>
  <c r="Z249" i="1" s="1"/>
  <c r="Y248" i="1"/>
  <c r="P248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Y202" i="1" s="1"/>
  <c r="P196" i="1"/>
  <c r="BP195" i="1"/>
  <c r="BO195" i="1"/>
  <c r="BN195" i="1"/>
  <c r="BM195" i="1"/>
  <c r="Z195" i="1"/>
  <c r="Z201" i="1" s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X160" i="1"/>
  <c r="X159" i="1"/>
  <c r="BO158" i="1"/>
  <c r="BM158" i="1"/>
  <c r="Z158" i="1"/>
  <c r="Z159" i="1" s="1"/>
  <c r="Y158" i="1"/>
  <c r="P158" i="1"/>
  <c r="X155" i="1"/>
  <c r="X154" i="1"/>
  <c r="BO153" i="1"/>
  <c r="BM153" i="1"/>
  <c r="Z153" i="1"/>
  <c r="Z154" i="1" s="1"/>
  <c r="Y153" i="1"/>
  <c r="P153" i="1"/>
  <c r="X150" i="1"/>
  <c r="X149" i="1"/>
  <c r="BO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P143" i="1"/>
  <c r="X140" i="1"/>
  <c r="X139" i="1"/>
  <c r="BO138" i="1"/>
  <c r="BM138" i="1"/>
  <c r="Z138" i="1"/>
  <c r="Y138" i="1"/>
  <c r="BO137" i="1"/>
  <c r="BM137" i="1"/>
  <c r="Z137" i="1"/>
  <c r="Z139" i="1" s="1"/>
  <c r="Y137" i="1"/>
  <c r="X134" i="1"/>
  <c r="X133" i="1"/>
  <c r="BO132" i="1"/>
  <c r="BM132" i="1"/>
  <c r="Z132" i="1"/>
  <c r="Y132" i="1"/>
  <c r="Y134" i="1" s="1"/>
  <c r="P132" i="1"/>
  <c r="BP131" i="1"/>
  <c r="BO131" i="1"/>
  <c r="BN131" i="1"/>
  <c r="BM131" i="1"/>
  <c r="Z131" i="1"/>
  <c r="Z133" i="1" s="1"/>
  <c r="Y131" i="1"/>
  <c r="P131" i="1"/>
  <c r="X128" i="1"/>
  <c r="X127" i="1"/>
  <c r="BO126" i="1"/>
  <c r="BM126" i="1"/>
  <c r="Z126" i="1"/>
  <c r="Y126" i="1"/>
  <c r="P126" i="1"/>
  <c r="BO125" i="1"/>
  <c r="BM125" i="1"/>
  <c r="Z125" i="1"/>
  <c r="Z127" i="1" s="1"/>
  <c r="Y125" i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3" i="1" s="1"/>
  <c r="P108" i="1"/>
  <c r="BP107" i="1"/>
  <c r="BO107" i="1"/>
  <c r="BN107" i="1"/>
  <c r="BM107" i="1"/>
  <c r="Z107" i="1"/>
  <c r="Z113" i="1" s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Z103" i="1" s="1"/>
  <c r="Y101" i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Z63" i="1" s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6" i="1" s="1"/>
  <c r="BO22" i="1"/>
  <c r="BM22" i="1"/>
  <c r="X293" i="1" s="1"/>
  <c r="Z22" i="1"/>
  <c r="Z23" i="1" s="1"/>
  <c r="Y22" i="1"/>
  <c r="Y24" i="1" s="1"/>
  <c r="P22" i="1"/>
  <c r="H10" i="1"/>
  <c r="A9" i="1"/>
  <c r="A10" i="1" s="1"/>
  <c r="D7" i="1"/>
  <c r="Q6" i="1"/>
  <c r="P2" i="1"/>
  <c r="Y30" i="1" l="1"/>
  <c r="BN29" i="1"/>
  <c r="Y38" i="1"/>
  <c r="Z45" i="1"/>
  <c r="BN41" i="1"/>
  <c r="Y46" i="1"/>
  <c r="BN43" i="1"/>
  <c r="Z166" i="1"/>
  <c r="Z174" i="1"/>
  <c r="BN171" i="1"/>
  <c r="BN173" i="1"/>
  <c r="BN230" i="1"/>
  <c r="Z272" i="1"/>
  <c r="BN269" i="1"/>
  <c r="BN271" i="1"/>
  <c r="Z290" i="1"/>
  <c r="BP62" i="1"/>
  <c r="BN62" i="1"/>
  <c r="Y75" i="1"/>
  <c r="BP73" i="1"/>
  <c r="BN73" i="1"/>
  <c r="Y87" i="1"/>
  <c r="BP85" i="1"/>
  <c r="BN85" i="1"/>
  <c r="Y145" i="1"/>
  <c r="Y144" i="1"/>
  <c r="BP143" i="1"/>
  <c r="BN143" i="1"/>
  <c r="BP165" i="1"/>
  <c r="BN165" i="1"/>
  <c r="BP190" i="1"/>
  <c r="BN190" i="1"/>
  <c r="Y254" i="1"/>
  <c r="Y253" i="1"/>
  <c r="BP252" i="1"/>
  <c r="BN252" i="1"/>
  <c r="BP102" i="1"/>
  <c r="BN102" i="1"/>
  <c r="Y118" i="1"/>
  <c r="Y117" i="1"/>
  <c r="BP116" i="1"/>
  <c r="BN116" i="1"/>
  <c r="Y155" i="1"/>
  <c r="Y154" i="1"/>
  <c r="BP153" i="1"/>
  <c r="BN153" i="1"/>
  <c r="Y185" i="1"/>
  <c r="Y184" i="1"/>
  <c r="BP183" i="1"/>
  <c r="BN183" i="1"/>
  <c r="BP206" i="1"/>
  <c r="BN206" i="1"/>
  <c r="BP208" i="1"/>
  <c r="BN208" i="1"/>
  <c r="Y244" i="1"/>
  <c r="Y243" i="1"/>
  <c r="BP242" i="1"/>
  <c r="BN242" i="1"/>
  <c r="BP277" i="1"/>
  <c r="BN277" i="1"/>
  <c r="BP278" i="1"/>
  <c r="BN278" i="1"/>
  <c r="BP280" i="1"/>
  <c r="BN280" i="1"/>
  <c r="BP281" i="1"/>
  <c r="BN281" i="1"/>
  <c r="X294" i="1"/>
  <c r="X295" i="1" s="1"/>
  <c r="Z30" i="1"/>
  <c r="Z37" i="1"/>
  <c r="BN34" i="1"/>
  <c r="BP34" i="1"/>
  <c r="Y37" i="1"/>
  <c r="BN36" i="1"/>
  <c r="Y45" i="1"/>
  <c r="Y63" i="1"/>
  <c r="BP126" i="1"/>
  <c r="BN126" i="1"/>
  <c r="Y140" i="1"/>
  <c r="Y139" i="1"/>
  <c r="BP137" i="1"/>
  <c r="BN137" i="1"/>
  <c r="BP138" i="1"/>
  <c r="BN138" i="1"/>
  <c r="Y150" i="1"/>
  <c r="Y149" i="1"/>
  <c r="BP148" i="1"/>
  <c r="BN148" i="1"/>
  <c r="Y160" i="1"/>
  <c r="Y159" i="1"/>
  <c r="BP158" i="1"/>
  <c r="BN158" i="1"/>
  <c r="BP187" i="1"/>
  <c r="BN187" i="1"/>
  <c r="BP189" i="1"/>
  <c r="BN189" i="1"/>
  <c r="Z225" i="1"/>
  <c r="Y238" i="1"/>
  <c r="Y237" i="1"/>
  <c r="BP236" i="1"/>
  <c r="BN236" i="1"/>
  <c r="Y250" i="1"/>
  <c r="Y249" i="1"/>
  <c r="BP248" i="1"/>
  <c r="BN248" i="1"/>
  <c r="Y70" i="1"/>
  <c r="Z75" i="1"/>
  <c r="Y76" i="1"/>
  <c r="Z81" i="1"/>
  <c r="Z87" i="1"/>
  <c r="Y88" i="1"/>
  <c r="Y97" i="1"/>
  <c r="Y103" i="1"/>
  <c r="Y114" i="1"/>
  <c r="Y127" i="1"/>
  <c r="Y133" i="1"/>
  <c r="Y166" i="1"/>
  <c r="Y174" i="1"/>
  <c r="Z191" i="1"/>
  <c r="Z231" i="1"/>
  <c r="Y273" i="1"/>
  <c r="Y291" i="1"/>
  <c r="F9" i="1"/>
  <c r="J9" i="1"/>
  <c r="F10" i="1"/>
  <c r="BN22" i="1"/>
  <c r="BP22" i="1"/>
  <c r="Y23" i="1"/>
  <c r="X292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20" i="1"/>
  <c r="BP120" i="1"/>
  <c r="Y121" i="1"/>
  <c r="BN125" i="1"/>
  <c r="BP125" i="1"/>
  <c r="Y128" i="1"/>
  <c r="BN132" i="1"/>
  <c r="BP132" i="1"/>
  <c r="BN164" i="1"/>
  <c r="BP164" i="1"/>
  <c r="Y167" i="1"/>
  <c r="BN172" i="1"/>
  <c r="Y175" i="1"/>
  <c r="BN177" i="1"/>
  <c r="BP177" i="1"/>
  <c r="Y178" i="1"/>
  <c r="Y192" i="1"/>
  <c r="BN188" i="1"/>
  <c r="Y201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Y191" i="1"/>
  <c r="BP196" i="1"/>
  <c r="BN196" i="1"/>
  <c r="BP198" i="1"/>
  <c r="BN198" i="1"/>
  <c r="BP200" i="1"/>
  <c r="BN200" i="1"/>
  <c r="Z209" i="1"/>
  <c r="Z297" i="1" s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2" i="1" l="1"/>
  <c r="A305" i="1"/>
  <c r="Y294" i="1"/>
  <c r="Y296" i="1"/>
  <c r="Y293" i="1"/>
  <c r="Y295" i="1" s="1"/>
  <c r="B305" i="1" l="1"/>
  <c r="C305" i="1"/>
</calcChain>
</file>

<file path=xl/sharedStrings.xml><?xml version="1.0" encoding="utf-8"?>
<sst xmlns="http://schemas.openxmlformats.org/spreadsheetml/2006/main" count="1367" uniqueCount="451">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</sst>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0" t="s">
        <v>0</v>
      </c>
      <c r="E1" s="313"/>
      <c r="F1" s="313"/>
      <c r="G1" s="12" t="s">
        <v>1</v>
      </c>
      <c r="H1" s="35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5" t="s">
        <v>7</v>
      </c>
      <c r="B5" s="375"/>
      <c r="C5" s="376"/>
      <c r="D5" s="356"/>
      <c r="E5" s="357"/>
      <c r="F5" s="477" t="s">
        <v>8</v>
      </c>
      <c r="G5" s="376"/>
      <c r="H5" s="356"/>
      <c r="I5" s="450"/>
      <c r="J5" s="450"/>
      <c r="K5" s="450"/>
      <c r="L5" s="450"/>
      <c r="M5" s="357"/>
      <c r="N5" s="61"/>
      <c r="P5" s="24" t="s">
        <v>9</v>
      </c>
      <c r="Q5" s="481">
        <v>45891</v>
      </c>
      <c r="R5" s="380"/>
      <c r="T5" s="410" t="s">
        <v>10</v>
      </c>
      <c r="U5" s="355"/>
      <c r="V5" s="411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5" t="s">
        <v>12</v>
      </c>
      <c r="B6" s="375"/>
      <c r="C6" s="376"/>
      <c r="D6" s="451" t="s">
        <v>13</v>
      </c>
      <c r="E6" s="452"/>
      <c r="F6" s="452"/>
      <c r="G6" s="452"/>
      <c r="H6" s="452"/>
      <c r="I6" s="452"/>
      <c r="J6" s="452"/>
      <c r="K6" s="452"/>
      <c r="L6" s="452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Пятница</v>
      </c>
      <c r="R6" s="298"/>
      <c r="T6" s="412" t="s">
        <v>15</v>
      </c>
      <c r="U6" s="355"/>
      <c r="V6" s="434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3"/>
      <c r="U7" s="355"/>
      <c r="V7" s="435"/>
      <c r="W7" s="436"/>
      <c r="AB7" s="51"/>
      <c r="AC7" s="51"/>
      <c r="AD7" s="51"/>
      <c r="AE7" s="51"/>
    </row>
    <row r="8" spans="1:32" s="287" customFormat="1" ht="25.5" customHeight="1" x14ac:dyDescent="0.2">
      <c r="A8" s="484" t="s">
        <v>17</v>
      </c>
      <c r="B8" s="300"/>
      <c r="C8" s="301"/>
      <c r="D8" s="331" t="s">
        <v>18</v>
      </c>
      <c r="E8" s="332"/>
      <c r="F8" s="332"/>
      <c r="G8" s="332"/>
      <c r="H8" s="332"/>
      <c r="I8" s="332"/>
      <c r="J8" s="332"/>
      <c r="K8" s="332"/>
      <c r="L8" s="332"/>
      <c r="M8" s="333"/>
      <c r="N8" s="64"/>
      <c r="P8" s="24" t="s">
        <v>19</v>
      </c>
      <c r="Q8" s="386">
        <v>0.375</v>
      </c>
      <c r="R8" s="329"/>
      <c r="T8" s="303"/>
      <c r="U8" s="355"/>
      <c r="V8" s="435"/>
      <c r="W8" s="436"/>
      <c r="AB8" s="51"/>
      <c r="AC8" s="51"/>
      <c r="AD8" s="51"/>
      <c r="AE8" s="51"/>
    </row>
    <row r="9" spans="1:32" s="28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95"/>
      <c r="E9" s="305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8"/>
      <c r="P9" s="26" t="s">
        <v>20</v>
      </c>
      <c r="Q9" s="377"/>
      <c r="R9" s="378"/>
      <c r="T9" s="303"/>
      <c r="U9" s="355"/>
      <c r="V9" s="437"/>
      <c r="W9" s="438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95"/>
      <c r="E10" s="305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4" t="str">
        <f>IFERROR(VLOOKUP($D$10,Proxy,2,FALSE),"")</f>
        <v/>
      </c>
      <c r="I10" s="303"/>
      <c r="J10" s="303"/>
      <c r="K10" s="303"/>
      <c r="L10" s="303"/>
      <c r="M10" s="303"/>
      <c r="N10" s="286"/>
      <c r="P10" s="26" t="s">
        <v>21</v>
      </c>
      <c r="Q10" s="413"/>
      <c r="R10" s="414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30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82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6"/>
      <c r="R12" s="329"/>
      <c r="S12" s="23"/>
      <c r="U12" s="24"/>
      <c r="V12" s="313"/>
      <c r="W12" s="303"/>
      <c r="AB12" s="51"/>
      <c r="AC12" s="51"/>
      <c r="AD12" s="51"/>
      <c r="AE12" s="51"/>
    </row>
    <row r="13" spans="1:32" s="287" customFormat="1" ht="23.25" customHeight="1" x14ac:dyDescent="0.2">
      <c r="A13" s="382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30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82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01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93" t="s">
        <v>37</v>
      </c>
      <c r="D17" s="320" t="s">
        <v>38</v>
      </c>
      <c r="E17" s="36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60"/>
      <c r="R17" s="360"/>
      <c r="S17" s="360"/>
      <c r="T17" s="361"/>
      <c r="U17" s="486" t="s">
        <v>50</v>
      </c>
      <c r="V17" s="376"/>
      <c r="W17" s="320" t="s">
        <v>51</v>
      </c>
      <c r="X17" s="320" t="s">
        <v>52</v>
      </c>
      <c r="Y17" s="487" t="s">
        <v>53</v>
      </c>
      <c r="Z17" s="443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72"/>
      <c r="AF17" s="473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2"/>
      <c r="E18" s="364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2"/>
      <c r="Q18" s="363"/>
      <c r="R18" s="363"/>
      <c r="S18" s="363"/>
      <c r="T18" s="364"/>
      <c r="U18" s="70" t="s">
        <v>60</v>
      </c>
      <c r="V18" s="70" t="s">
        <v>61</v>
      </c>
      <c r="W18" s="321"/>
      <c r="X18" s="321"/>
      <c r="Y18" s="488"/>
      <c r="Z18" s="444"/>
      <c r="AA18" s="426"/>
      <c r="AB18" s="426"/>
      <c r="AC18" s="426"/>
      <c r="AD18" s="474"/>
      <c r="AE18" s="475"/>
      <c r="AF18" s="476"/>
      <c r="AG18" s="69"/>
      <c r="BD18" s="68"/>
    </row>
    <row r="19" spans="1:68" ht="27.75" hidden="1" customHeight="1" x14ac:dyDescent="0.2">
      <c r="A19" s="370" t="s">
        <v>62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hidden="1" customHeight="1" x14ac:dyDescent="0.25">
      <c r="A20" s="302" t="s">
        <v>62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5"/>
      <c r="AB20" s="285"/>
      <c r="AC20" s="285"/>
    </row>
    <row r="21" spans="1:68" ht="14.25" hidden="1" customHeight="1" x14ac:dyDescent="0.25">
      <c r="A21" s="306" t="s">
        <v>63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84"/>
      <c r="AB21" s="284"/>
      <c r="AC21" s="28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7">
        <v>4607111035752</v>
      </c>
      <c r="E22" s="298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70" t="s">
        <v>74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hidden="1" customHeight="1" x14ac:dyDescent="0.25">
      <c r="A26" s="302" t="s">
        <v>75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5"/>
      <c r="AB26" s="285"/>
      <c r="AC26" s="285"/>
    </row>
    <row r="27" spans="1:68" ht="14.25" hidden="1" customHeight="1" x14ac:dyDescent="0.25">
      <c r="A27" s="306" t="s">
        <v>76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84"/>
      <c r="AB27" s="284"/>
      <c r="AC27" s="28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7">
        <v>4607111036537</v>
      </c>
      <c r="E28" s="298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126</v>
      </c>
      <c r="Y28" s="291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7">
        <v>4607111036605</v>
      </c>
      <c r="E29" s="298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7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2">
        <f>IFERROR(SUM(X28:X29),"0")</f>
        <v>126</v>
      </c>
      <c r="Y30" s="292">
        <f>IFERROR(SUM(Y28:Y29),"0")</f>
        <v>126</v>
      </c>
      <c r="Z30" s="292">
        <f>IFERROR(IF(Z28="",0,Z28),"0")+IFERROR(IF(Z29="",0,Z29),"0")</f>
        <v>1.1856599999999999</v>
      </c>
      <c r="AA30" s="293"/>
      <c r="AB30" s="293"/>
      <c r="AC30" s="293"/>
    </row>
    <row r="31" spans="1:68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2">
        <f>IFERROR(SUMPRODUCT(X28:X29*H28:H29),"0")</f>
        <v>189</v>
      </c>
      <c r="Y31" s="292">
        <f>IFERROR(SUMPRODUCT(Y28:Y29*H28:H29),"0")</f>
        <v>189</v>
      </c>
      <c r="Z31" s="37"/>
      <c r="AA31" s="293"/>
      <c r="AB31" s="293"/>
      <c r="AC31" s="293"/>
    </row>
    <row r="32" spans="1:68" ht="16.5" hidden="1" customHeight="1" x14ac:dyDescent="0.25">
      <c r="A32" s="302" t="s">
        <v>84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5"/>
      <c r="AB32" s="285"/>
      <c r="AC32" s="285"/>
    </row>
    <row r="33" spans="1:68" ht="14.25" hidden="1" customHeight="1" x14ac:dyDescent="0.25">
      <c r="A33" s="306" t="s">
        <v>63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84"/>
      <c r="AB33" s="284"/>
      <c r="AC33" s="28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7">
        <v>4620207490075</v>
      </c>
      <c r="E34" s="298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7">
        <v>4620207490174</v>
      </c>
      <c r="E35" s="298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12</v>
      </c>
      <c r="Y35" s="29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7">
        <v>4620207490044</v>
      </c>
      <c r="E36" s="298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2">
        <f>IFERROR(SUM(X34:X36),"0")</f>
        <v>12</v>
      </c>
      <c r="Y37" s="292">
        <f>IFERROR(SUM(Y34:Y36),"0")</f>
        <v>12</v>
      </c>
      <c r="Z37" s="292">
        <f>IFERROR(IF(Z34="",0,Z34),"0")+IFERROR(IF(Z35="",0,Z35),"0")+IFERROR(IF(Z36="",0,Z36),"0")</f>
        <v>0.186</v>
      </c>
      <c r="AA37" s="293"/>
      <c r="AB37" s="293"/>
      <c r="AC37" s="293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2">
        <f>IFERROR(SUMPRODUCT(X34:X36*H34:H36),"0")</f>
        <v>67.199999999999989</v>
      </c>
      <c r="Y38" s="292">
        <f>IFERROR(SUMPRODUCT(Y34:Y36*H34:H36),"0")</f>
        <v>67.199999999999989</v>
      </c>
      <c r="Z38" s="37"/>
      <c r="AA38" s="293"/>
      <c r="AB38" s="293"/>
      <c r="AC38" s="293"/>
    </row>
    <row r="39" spans="1:68" ht="16.5" hidden="1" customHeight="1" x14ac:dyDescent="0.25">
      <c r="A39" s="302" t="s">
        <v>94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5"/>
      <c r="AB39" s="285"/>
      <c r="AC39" s="285"/>
    </row>
    <row r="40" spans="1:68" ht="14.25" hidden="1" customHeight="1" x14ac:dyDescent="0.25">
      <c r="A40" s="306" t="s">
        <v>63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7">
        <v>4607111039385</v>
      </c>
      <c r="E41" s="298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60</v>
      </c>
      <c r="Y41" s="29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7">
        <v>4607111038982</v>
      </c>
      <c r="E42" s="298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36</v>
      </c>
      <c r="Y42" s="29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4301071046</v>
      </c>
      <c r="D43" s="297">
        <v>4607111039354</v>
      </c>
      <c r="E43" s="298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4301071047</v>
      </c>
      <c r="D44" s="297">
        <v>4607111039330</v>
      </c>
      <c r="E44" s="298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84</v>
      </c>
      <c r="Y44" s="291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7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92">
        <f>IFERROR(SUM(X41:X44),"0")</f>
        <v>180</v>
      </c>
      <c r="Y45" s="292">
        <f>IFERROR(SUM(Y41:Y44),"0")</f>
        <v>180</v>
      </c>
      <c r="Z45" s="292">
        <f>IFERROR(IF(Z41="",0,Z41),"0")+IFERROR(IF(Z42="",0,Z42),"0")+IFERROR(IF(Z43="",0,Z43),"0")+IFERROR(IF(Z44="",0,Z44),"0")</f>
        <v>2.79</v>
      </c>
      <c r="AA45" s="293"/>
      <c r="AB45" s="293"/>
      <c r="AC45" s="293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92">
        <f>IFERROR(SUMPRODUCT(X41:X44*H41:H44),"0")</f>
        <v>1260</v>
      </c>
      <c r="Y46" s="292">
        <f>IFERROR(SUMPRODUCT(Y41:Y44*H41:H44),"0")</f>
        <v>1260</v>
      </c>
      <c r="Z46" s="37"/>
      <c r="AA46" s="293"/>
      <c r="AB46" s="293"/>
      <c r="AC46" s="293"/>
    </row>
    <row r="47" spans="1:68" ht="16.5" hidden="1" customHeight="1" x14ac:dyDescent="0.25">
      <c r="A47" s="302" t="s">
        <v>109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285"/>
      <c r="AB47" s="285"/>
      <c r="AC47" s="285"/>
    </row>
    <row r="48" spans="1:68" ht="14.25" hidden="1" customHeight="1" x14ac:dyDescent="0.25">
      <c r="A48" s="306" t="s">
        <v>63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284"/>
      <c r="AB48" s="284"/>
      <c r="AC48" s="284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7">
        <v>4620207490822</v>
      </c>
      <c r="E49" s="298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6" t="s">
        <v>113</v>
      </c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3"/>
      <c r="AA52" s="284"/>
      <c r="AB52" s="284"/>
      <c r="AC52" s="284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7">
        <v>4607111039743</v>
      </c>
      <c r="E53" s="298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6" t="s">
        <v>76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284"/>
      <c r="AB56" s="284"/>
      <c r="AC56" s="284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7">
        <v>4607111039712</v>
      </c>
      <c r="E57" s="298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6" t="s">
        <v>120</v>
      </c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3"/>
      <c r="AA60" s="284"/>
      <c r="AB60" s="284"/>
      <c r="AC60" s="284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7">
        <v>4607111037008</v>
      </c>
      <c r="E61" s="298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7">
        <v>4607111037398</v>
      </c>
      <c r="E62" s="298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6" t="s">
        <v>126</v>
      </c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284"/>
      <c r="AB65" s="284"/>
      <c r="AC65" s="284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7">
        <v>4607111039705</v>
      </c>
      <c r="E66" s="298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129</v>
      </c>
      <c r="B67" s="54" t="s">
        <v>130</v>
      </c>
      <c r="C67" s="31">
        <v>4301135665</v>
      </c>
      <c r="D67" s="297">
        <v>4607111039729</v>
      </c>
      <c r="E67" s="298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132</v>
      </c>
      <c r="B68" s="54" t="s">
        <v>133</v>
      </c>
      <c r="C68" s="31">
        <v>4301135702</v>
      </c>
      <c r="D68" s="297">
        <v>4620207490228</v>
      </c>
      <c r="E68" s="298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7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2" t="s">
        <v>134</v>
      </c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285"/>
      <c r="AB71" s="285"/>
      <c r="AC71" s="285"/>
    </row>
    <row r="72" spans="1:68" ht="14.25" hidden="1" customHeight="1" x14ac:dyDescent="0.25">
      <c r="A72" s="306" t="s">
        <v>63</v>
      </c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284"/>
      <c r="AB72" s="284"/>
      <c r="AC72" s="284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7">
        <v>4607111037411</v>
      </c>
      <c r="E73" s="298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7">
        <v>4607111036728</v>
      </c>
      <c r="E74" s="298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60</v>
      </c>
      <c r="Y74" s="291">
        <f>IFERROR(IF(X74="","",X74),"")</f>
        <v>60</v>
      </c>
      <c r="Z74" s="36">
        <f>IFERROR(IF(X74="","",X74*0.00866),"")</f>
        <v>0.51959999999999995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312.79199999999997</v>
      </c>
      <c r="BN74" s="67">
        <f>IFERROR(Y74*I74,"0")</f>
        <v>312.79199999999997</v>
      </c>
      <c r="BO74" s="67">
        <f>IFERROR(X74/J74,"0")</f>
        <v>0.41666666666666669</v>
      </c>
      <c r="BP74" s="67">
        <f>IFERROR(Y74/J74,"0")</f>
        <v>0.41666666666666669</v>
      </c>
    </row>
    <row r="75" spans="1:68" x14ac:dyDescent="0.2">
      <c r="A75" s="307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92">
        <f>IFERROR(SUM(X73:X74),"0")</f>
        <v>60</v>
      </c>
      <c r="Y75" s="292">
        <f>IFERROR(SUM(Y73:Y74),"0")</f>
        <v>60</v>
      </c>
      <c r="Z75" s="292">
        <f>IFERROR(IF(Z73="",0,Z73),"0")+IFERROR(IF(Z74="",0,Z74),"0")</f>
        <v>0.51959999999999995</v>
      </c>
      <c r="AA75" s="293"/>
      <c r="AB75" s="293"/>
      <c r="AC75" s="293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92">
        <f>IFERROR(SUMPRODUCT(X73:X74*H73:H74),"0")</f>
        <v>300</v>
      </c>
      <c r="Y76" s="292">
        <f>IFERROR(SUMPRODUCT(Y73:Y74*H73:H74),"0")</f>
        <v>300</v>
      </c>
      <c r="Z76" s="37"/>
      <c r="AA76" s="293"/>
      <c r="AB76" s="293"/>
      <c r="AC76" s="293"/>
    </row>
    <row r="77" spans="1:68" ht="16.5" hidden="1" customHeight="1" x14ac:dyDescent="0.25">
      <c r="A77" s="302" t="s">
        <v>141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285"/>
      <c r="AB77" s="285"/>
      <c r="AC77" s="285"/>
    </row>
    <row r="78" spans="1:68" ht="14.25" hidden="1" customHeight="1" x14ac:dyDescent="0.25">
      <c r="A78" s="306" t="s">
        <v>126</v>
      </c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3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7">
        <v>4607111033659</v>
      </c>
      <c r="E79" s="298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145</v>
      </c>
      <c r="B80" s="54" t="s">
        <v>146</v>
      </c>
      <c r="C80" s="31">
        <v>4301135586</v>
      </c>
      <c r="D80" s="297">
        <v>4607111033659</v>
      </c>
      <c r="E80" s="298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8"/>
      <c r="P81" s="299" t="s">
        <v>72</v>
      </c>
      <c r="Q81" s="300"/>
      <c r="R81" s="300"/>
      <c r="S81" s="300"/>
      <c r="T81" s="300"/>
      <c r="U81" s="300"/>
      <c r="V81" s="301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8"/>
      <c r="P82" s="299" t="s">
        <v>72</v>
      </c>
      <c r="Q82" s="300"/>
      <c r="R82" s="300"/>
      <c r="S82" s="300"/>
      <c r="T82" s="300"/>
      <c r="U82" s="300"/>
      <c r="V82" s="301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2" t="s">
        <v>147</v>
      </c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303"/>
      <c r="AA83" s="285"/>
      <c r="AB83" s="285"/>
      <c r="AC83" s="285"/>
    </row>
    <row r="84" spans="1:68" ht="14.25" hidden="1" customHeight="1" x14ac:dyDescent="0.25">
      <c r="A84" s="306" t="s">
        <v>148</v>
      </c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7">
        <v>4607111034120</v>
      </c>
      <c r="E85" s="298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42</v>
      </c>
      <c r="Y85" s="29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7">
        <v>4607111034137</v>
      </c>
      <c r="E86" s="298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42</v>
      </c>
      <c r="Y86" s="291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7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8"/>
      <c r="P87" s="299" t="s">
        <v>72</v>
      </c>
      <c r="Q87" s="300"/>
      <c r="R87" s="300"/>
      <c r="S87" s="300"/>
      <c r="T87" s="300"/>
      <c r="U87" s="300"/>
      <c r="V87" s="301"/>
      <c r="W87" s="37" t="s">
        <v>69</v>
      </c>
      <c r="X87" s="292">
        <f>IFERROR(SUM(X85:X86),"0")</f>
        <v>84</v>
      </c>
      <c r="Y87" s="292">
        <f>IFERROR(SUM(Y85:Y86),"0")</f>
        <v>84</v>
      </c>
      <c r="Z87" s="292">
        <f>IFERROR(IF(Z85="",0,Z85),"0")+IFERROR(IF(Z86="",0,Z86),"0")</f>
        <v>1.5019199999999999</v>
      </c>
      <c r="AA87" s="293"/>
      <c r="AB87" s="293"/>
      <c r="AC87" s="293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8"/>
      <c r="P88" s="299" t="s">
        <v>72</v>
      </c>
      <c r="Q88" s="300"/>
      <c r="R88" s="300"/>
      <c r="S88" s="300"/>
      <c r="T88" s="300"/>
      <c r="U88" s="300"/>
      <c r="V88" s="301"/>
      <c r="W88" s="37" t="s">
        <v>73</v>
      </c>
      <c r="X88" s="292">
        <f>IFERROR(SUMPRODUCT(X85:X86*H85:H86),"0")</f>
        <v>302.40000000000003</v>
      </c>
      <c r="Y88" s="292">
        <f>IFERROR(SUMPRODUCT(Y85:Y86*H85:H86),"0")</f>
        <v>302.40000000000003</v>
      </c>
      <c r="Z88" s="37"/>
      <c r="AA88" s="293"/>
      <c r="AB88" s="293"/>
      <c r="AC88" s="293"/>
    </row>
    <row r="89" spans="1:68" ht="16.5" hidden="1" customHeight="1" x14ac:dyDescent="0.25">
      <c r="A89" s="302" t="s">
        <v>155</v>
      </c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303"/>
      <c r="AA89" s="285"/>
      <c r="AB89" s="285"/>
      <c r="AC89" s="285"/>
    </row>
    <row r="90" spans="1:68" ht="14.25" hidden="1" customHeight="1" x14ac:dyDescent="0.25">
      <c r="A90" s="306" t="s">
        <v>126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303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7">
        <v>4620207491027</v>
      </c>
      <c r="E91" s="298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9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28</v>
      </c>
      <c r="Y91" s="291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7">
        <v>4620207491003</v>
      </c>
      <c r="E92" s="298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9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98</v>
      </c>
      <c r="Y92" s="291">
        <f t="shared" si="0"/>
        <v>98</v>
      </c>
      <c r="Z92" s="36">
        <f t="shared" si="1"/>
        <v>1.75224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351.19280000000003</v>
      </c>
      <c r="BN92" s="67">
        <f t="shared" si="3"/>
        <v>351.19280000000003</v>
      </c>
      <c r="BO92" s="67">
        <f t="shared" si="4"/>
        <v>1.4</v>
      </c>
      <c r="BP92" s="67">
        <f t="shared" si="5"/>
        <v>1.4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4301135768</v>
      </c>
      <c r="D93" s="297">
        <v>4620207491034</v>
      </c>
      <c r="E93" s="298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4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7">
        <v>4620207491010</v>
      </c>
      <c r="E94" s="298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3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112</v>
      </c>
      <c r="Y94" s="291">
        <f t="shared" si="0"/>
        <v>112</v>
      </c>
      <c r="Z94" s="36">
        <f t="shared" si="1"/>
        <v>2.0025599999999999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401.36320000000001</v>
      </c>
      <c r="BN94" s="67">
        <f t="shared" si="3"/>
        <v>401.36320000000001</v>
      </c>
      <c r="BO94" s="67">
        <f t="shared" si="4"/>
        <v>1.6</v>
      </c>
      <c r="BP94" s="67">
        <f t="shared" si="5"/>
        <v>1.6</v>
      </c>
    </row>
    <row r="95" spans="1:68" ht="27" hidden="1" customHeight="1" x14ac:dyDescent="0.25">
      <c r="A95" s="54" t="s">
        <v>169</v>
      </c>
      <c r="B95" s="54" t="s">
        <v>170</v>
      </c>
      <c r="C95" s="31">
        <v>4301135571</v>
      </c>
      <c r="D95" s="297">
        <v>4607111035028</v>
      </c>
      <c r="E95" s="298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172</v>
      </c>
      <c r="B96" s="54" t="s">
        <v>173</v>
      </c>
      <c r="C96" s="31">
        <v>4301135285</v>
      </c>
      <c r="D96" s="297">
        <v>4607111036407</v>
      </c>
      <c r="E96" s="298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7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8"/>
      <c r="P97" s="299" t="s">
        <v>72</v>
      </c>
      <c r="Q97" s="300"/>
      <c r="R97" s="300"/>
      <c r="S97" s="300"/>
      <c r="T97" s="300"/>
      <c r="U97" s="300"/>
      <c r="V97" s="301"/>
      <c r="W97" s="37" t="s">
        <v>69</v>
      </c>
      <c r="X97" s="292">
        <f>IFERROR(SUM(X91:X96),"0")</f>
        <v>238</v>
      </c>
      <c r="Y97" s="292">
        <f>IFERROR(SUM(Y91:Y96),"0")</f>
        <v>238</v>
      </c>
      <c r="Z97" s="292">
        <f>IFERROR(IF(Z91="",0,Z91),"0")+IFERROR(IF(Z92="",0,Z92),"0")+IFERROR(IF(Z93="",0,Z93),"0")+IFERROR(IF(Z94="",0,Z94),"0")+IFERROR(IF(Z95="",0,Z95),"0")+IFERROR(IF(Z96="",0,Z96),"0")</f>
        <v>4.2554400000000001</v>
      </c>
      <c r="AA97" s="293"/>
      <c r="AB97" s="293"/>
      <c r="AC97" s="293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8"/>
      <c r="P98" s="299" t="s">
        <v>72</v>
      </c>
      <c r="Q98" s="300"/>
      <c r="R98" s="300"/>
      <c r="S98" s="300"/>
      <c r="T98" s="300"/>
      <c r="U98" s="300"/>
      <c r="V98" s="301"/>
      <c r="W98" s="37" t="s">
        <v>73</v>
      </c>
      <c r="X98" s="292">
        <f>IFERROR(SUMPRODUCT(X91:X96*H91:H96),"0")</f>
        <v>685.44</v>
      </c>
      <c r="Y98" s="292">
        <f>IFERROR(SUMPRODUCT(Y91:Y96*H91:H96),"0")</f>
        <v>685.44</v>
      </c>
      <c r="Z98" s="37"/>
      <c r="AA98" s="293"/>
      <c r="AB98" s="293"/>
      <c r="AC98" s="293"/>
    </row>
    <row r="99" spans="1:68" ht="16.5" hidden="1" customHeight="1" x14ac:dyDescent="0.25">
      <c r="A99" s="302" t="s">
        <v>175</v>
      </c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285"/>
      <c r="AB99" s="285"/>
      <c r="AC99" s="285"/>
    </row>
    <row r="100" spans="1:68" ht="14.25" hidden="1" customHeight="1" x14ac:dyDescent="0.25">
      <c r="A100" s="306" t="s">
        <v>120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4"/>
      <c r="AB100" s="284"/>
      <c r="AC100" s="284"/>
    </row>
    <row r="101" spans="1:68" ht="27" hidden="1" customHeight="1" x14ac:dyDescent="0.25">
      <c r="A101" s="54" t="s">
        <v>176</v>
      </c>
      <c r="B101" s="54" t="s">
        <v>177</v>
      </c>
      <c r="C101" s="31">
        <v>4301136070</v>
      </c>
      <c r="D101" s="297">
        <v>4607025784012</v>
      </c>
      <c r="E101" s="298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0</v>
      </c>
      <c r="Y101" s="291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179</v>
      </c>
      <c r="B102" s="54" t="s">
        <v>180</v>
      </c>
      <c r="C102" s="31">
        <v>4301136079</v>
      </c>
      <c r="D102" s="297">
        <v>4607025784319</v>
      </c>
      <c r="E102" s="298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7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8"/>
      <c r="P103" s="299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2">
        <f>IFERROR(SUM(X101:X102),"0")</f>
        <v>0</v>
      </c>
      <c r="Y103" s="292">
        <f>IFERROR(SUM(Y101:Y102),"0")</f>
        <v>0</v>
      </c>
      <c r="Z103" s="292">
        <f>IFERROR(IF(Z101="",0,Z101),"0")+IFERROR(IF(Z102="",0,Z102),"0")</f>
        <v>0</v>
      </c>
      <c r="AA103" s="293"/>
      <c r="AB103" s="293"/>
      <c r="AC103" s="293"/>
    </row>
    <row r="104" spans="1:68" hidden="1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8"/>
      <c r="P104" s="299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2">
        <f>IFERROR(SUMPRODUCT(X101:X102*H101:H102),"0")</f>
        <v>0</v>
      </c>
      <c r="Y104" s="292">
        <f>IFERROR(SUMPRODUCT(Y101:Y102*H101:H102),"0")</f>
        <v>0</v>
      </c>
      <c r="Z104" s="37"/>
      <c r="AA104" s="293"/>
      <c r="AB104" s="293"/>
      <c r="AC104" s="293"/>
    </row>
    <row r="105" spans="1:68" ht="16.5" hidden="1" customHeight="1" x14ac:dyDescent="0.25">
      <c r="A105" s="302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5"/>
      <c r="AB105" s="285"/>
      <c r="AC105" s="285"/>
    </row>
    <row r="106" spans="1:68" ht="14.25" hidden="1" customHeight="1" x14ac:dyDescent="0.25">
      <c r="A106" s="306" t="s">
        <v>63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84"/>
      <c r="AB106" s="284"/>
      <c r="AC106" s="284"/>
    </row>
    <row r="107" spans="1:68" ht="27" hidden="1" customHeight="1" x14ac:dyDescent="0.25">
      <c r="A107" s="54" t="s">
        <v>182</v>
      </c>
      <c r="B107" s="54" t="s">
        <v>183</v>
      </c>
      <c r="C107" s="31">
        <v>4301071074</v>
      </c>
      <c r="D107" s="297">
        <v>4620207491157</v>
      </c>
      <c r="E107" s="298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 t="shared" ref="Y107:Y112" si="6">IFERROR(IF(X107="","",X107),"")</f>
        <v>0</v>
      </c>
      <c r="Z107" s="36">
        <f t="shared" ref="Z107:Z112" si="7">IFERROR(IF(X107="","",X107*0.0155),"")</f>
        <v>0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0</v>
      </c>
      <c r="BN107" s="67">
        <f t="shared" ref="BN107:BN112" si="9">IFERROR(Y107*I107,"0")</f>
        <v>0</v>
      </c>
      <c r="BO107" s="67">
        <f t="shared" ref="BO107:BO112" si="10">IFERROR(X107/J107,"0")</f>
        <v>0</v>
      </c>
      <c r="BP107" s="67">
        <f t="shared" ref="BP107:BP112" si="11">IFERROR(Y107/J107,"0")</f>
        <v>0</v>
      </c>
    </row>
    <row r="108" spans="1:68" ht="27" hidden="1" customHeight="1" x14ac:dyDescent="0.25">
      <c r="A108" s="54" t="s">
        <v>185</v>
      </c>
      <c r="B108" s="54" t="s">
        <v>186</v>
      </c>
      <c r="C108" s="31">
        <v>4301071051</v>
      </c>
      <c r="D108" s="297">
        <v>4607111039262</v>
      </c>
      <c r="E108" s="298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 t="shared" si="6"/>
        <v>0</v>
      </c>
      <c r="Z108" s="36">
        <f t="shared" si="7"/>
        <v>0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7">
        <v>4607111039248</v>
      </c>
      <c r="E109" s="298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228</v>
      </c>
      <c r="Y109" s="291">
        <f t="shared" si="6"/>
        <v>228</v>
      </c>
      <c r="Z109" s="36">
        <f t="shared" si="7"/>
        <v>3.5339999999999998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1664.3999999999999</v>
      </c>
      <c r="BN109" s="67">
        <f t="shared" si="9"/>
        <v>1664.3999999999999</v>
      </c>
      <c r="BO109" s="67">
        <f t="shared" si="10"/>
        <v>2.7142857142857144</v>
      </c>
      <c r="BP109" s="67">
        <f t="shared" si="11"/>
        <v>2.7142857142857144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7">
        <v>4607111039293</v>
      </c>
      <c r="E110" s="298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12</v>
      </c>
      <c r="Y110" s="291">
        <f t="shared" si="6"/>
        <v>12</v>
      </c>
      <c r="Z110" s="36">
        <f t="shared" si="7"/>
        <v>0.186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80.635199999999998</v>
      </c>
      <c r="BN110" s="67">
        <f t="shared" si="9"/>
        <v>80.635199999999998</v>
      </c>
      <c r="BO110" s="67">
        <f t="shared" si="10"/>
        <v>0.14285714285714285</v>
      </c>
      <c r="BP110" s="67">
        <f t="shared" si="11"/>
        <v>0.14285714285714285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7">
        <v>4607111039279</v>
      </c>
      <c r="E111" s="298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216</v>
      </c>
      <c r="Y111" s="291">
        <f t="shared" si="6"/>
        <v>216</v>
      </c>
      <c r="Z111" s="36">
        <f t="shared" si="7"/>
        <v>3.3479999999999999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1576.8</v>
      </c>
      <c r="BN111" s="67">
        <f t="shared" si="9"/>
        <v>1576.8</v>
      </c>
      <c r="BO111" s="67">
        <f t="shared" si="10"/>
        <v>2.5714285714285716</v>
      </c>
      <c r="BP111" s="67">
        <f t="shared" si="11"/>
        <v>2.5714285714285716</v>
      </c>
    </row>
    <row r="112" spans="1:68" ht="27" hidden="1" customHeight="1" x14ac:dyDescent="0.25">
      <c r="A112" s="54" t="s">
        <v>193</v>
      </c>
      <c r="B112" s="54" t="s">
        <v>194</v>
      </c>
      <c r="C112" s="31">
        <v>4301071075</v>
      </c>
      <c r="D112" s="297">
        <v>4620207491102</v>
      </c>
      <c r="E112" s="298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49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0</v>
      </c>
      <c r="Y112" s="291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7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8"/>
      <c r="P113" s="299" t="s">
        <v>72</v>
      </c>
      <c r="Q113" s="300"/>
      <c r="R113" s="300"/>
      <c r="S113" s="300"/>
      <c r="T113" s="300"/>
      <c r="U113" s="300"/>
      <c r="V113" s="301"/>
      <c r="W113" s="37" t="s">
        <v>69</v>
      </c>
      <c r="X113" s="292">
        <f>IFERROR(SUM(X107:X112),"0")</f>
        <v>456</v>
      </c>
      <c r="Y113" s="292">
        <f>IFERROR(SUM(Y107:Y112),"0")</f>
        <v>456</v>
      </c>
      <c r="Z113" s="292">
        <f>IFERROR(IF(Z107="",0,Z107),"0")+IFERROR(IF(Z108="",0,Z108),"0")+IFERROR(IF(Z109="",0,Z109),"0")+IFERROR(IF(Z110="",0,Z110),"0")+IFERROR(IF(Z111="",0,Z111),"0")+IFERROR(IF(Z112="",0,Z112),"0")</f>
        <v>7.0679999999999996</v>
      </c>
      <c r="AA113" s="293"/>
      <c r="AB113" s="293"/>
      <c r="AC113" s="293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8"/>
      <c r="P114" s="299" t="s">
        <v>72</v>
      </c>
      <c r="Q114" s="300"/>
      <c r="R114" s="300"/>
      <c r="S114" s="300"/>
      <c r="T114" s="300"/>
      <c r="U114" s="300"/>
      <c r="V114" s="301"/>
      <c r="W114" s="37" t="s">
        <v>73</v>
      </c>
      <c r="X114" s="292">
        <f>IFERROR(SUMPRODUCT(X107:X112*H107:H112),"0")</f>
        <v>3184.8</v>
      </c>
      <c r="Y114" s="292">
        <f>IFERROR(SUMPRODUCT(Y107:Y112*H107:H112),"0")</f>
        <v>3184.8</v>
      </c>
      <c r="Z114" s="37"/>
      <c r="AA114" s="293"/>
      <c r="AB114" s="293"/>
      <c r="AC114" s="293"/>
    </row>
    <row r="115" spans="1:68" ht="14.25" hidden="1" customHeight="1" x14ac:dyDescent="0.25">
      <c r="A115" s="306" t="s">
        <v>126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84"/>
      <c r="AB115" s="284"/>
      <c r="AC115" s="284"/>
    </row>
    <row r="116" spans="1:68" ht="27" hidden="1" customHeight="1" x14ac:dyDescent="0.25">
      <c r="A116" s="54" t="s">
        <v>197</v>
      </c>
      <c r="B116" s="54" t="s">
        <v>198</v>
      </c>
      <c r="C116" s="31">
        <v>4301135670</v>
      </c>
      <c r="D116" s="297">
        <v>4620207490983</v>
      </c>
      <c r="E116" s="298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0</v>
      </c>
      <c r="Y116" s="291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307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8"/>
      <c r="P117" s="299" t="s">
        <v>72</v>
      </c>
      <c r="Q117" s="300"/>
      <c r="R117" s="300"/>
      <c r="S117" s="300"/>
      <c r="T117" s="300"/>
      <c r="U117" s="300"/>
      <c r="V117" s="301"/>
      <c r="W117" s="37" t="s">
        <v>69</v>
      </c>
      <c r="X117" s="292">
        <f>IFERROR(SUM(X116:X116),"0")</f>
        <v>0</v>
      </c>
      <c r="Y117" s="292">
        <f>IFERROR(SUM(Y116:Y116),"0")</f>
        <v>0</v>
      </c>
      <c r="Z117" s="292">
        <f>IFERROR(IF(Z116="",0,Z116),"0")</f>
        <v>0</v>
      </c>
      <c r="AA117" s="293"/>
      <c r="AB117" s="293"/>
      <c r="AC117" s="293"/>
    </row>
    <row r="118" spans="1:68" hidden="1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8"/>
      <c r="P118" s="299" t="s">
        <v>72</v>
      </c>
      <c r="Q118" s="300"/>
      <c r="R118" s="300"/>
      <c r="S118" s="300"/>
      <c r="T118" s="300"/>
      <c r="U118" s="300"/>
      <c r="V118" s="301"/>
      <c r="W118" s="37" t="s">
        <v>73</v>
      </c>
      <c r="X118" s="292">
        <f>IFERROR(SUMPRODUCT(X116:X116*H116:H116),"0")</f>
        <v>0</v>
      </c>
      <c r="Y118" s="292">
        <f>IFERROR(SUMPRODUCT(Y116:Y116*H116:H116),"0")</f>
        <v>0</v>
      </c>
      <c r="Z118" s="37"/>
      <c r="AA118" s="293"/>
      <c r="AB118" s="293"/>
      <c r="AC118" s="293"/>
    </row>
    <row r="119" spans="1:68" ht="14.25" hidden="1" customHeight="1" x14ac:dyDescent="0.25">
      <c r="A119" s="306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4"/>
      <c r="AB119" s="284"/>
      <c r="AC119" s="284"/>
    </row>
    <row r="120" spans="1:68" ht="27" hidden="1" customHeight="1" x14ac:dyDescent="0.25">
      <c r="A120" s="54" t="s">
        <v>201</v>
      </c>
      <c r="B120" s="54" t="s">
        <v>202</v>
      </c>
      <c r="C120" s="31">
        <v>4301071094</v>
      </c>
      <c r="D120" s="297">
        <v>4620207491140</v>
      </c>
      <c r="E120" s="298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51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0</v>
      </c>
      <c r="Y120" s="291">
        <f>IFERROR(IF(X120="","",X120),"")</f>
        <v>0</v>
      </c>
      <c r="Z120" s="36">
        <f>IFERROR(IF(X120="","",X120*0.0155),"")</f>
        <v>0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307"/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8"/>
      <c r="P121" s="299" t="s">
        <v>72</v>
      </c>
      <c r="Q121" s="300"/>
      <c r="R121" s="300"/>
      <c r="S121" s="300"/>
      <c r="T121" s="300"/>
      <c r="U121" s="300"/>
      <c r="V121" s="301"/>
      <c r="W121" s="37" t="s">
        <v>69</v>
      </c>
      <c r="X121" s="292">
        <f>IFERROR(SUM(X120:X120),"0")</f>
        <v>0</v>
      </c>
      <c r="Y121" s="292">
        <f>IFERROR(SUM(Y120:Y120),"0")</f>
        <v>0</v>
      </c>
      <c r="Z121" s="292">
        <f>IFERROR(IF(Z120="",0,Z120),"0")</f>
        <v>0</v>
      </c>
      <c r="AA121" s="293"/>
      <c r="AB121" s="293"/>
      <c r="AC121" s="293"/>
    </row>
    <row r="122" spans="1:68" hidden="1" x14ac:dyDescent="0.2">
      <c r="A122" s="303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8"/>
      <c r="P122" s="299" t="s">
        <v>72</v>
      </c>
      <c r="Q122" s="300"/>
      <c r="R122" s="300"/>
      <c r="S122" s="300"/>
      <c r="T122" s="300"/>
      <c r="U122" s="300"/>
      <c r="V122" s="301"/>
      <c r="W122" s="37" t="s">
        <v>73</v>
      </c>
      <c r="X122" s="292">
        <f>IFERROR(SUMPRODUCT(X120:X120*H120:H120),"0")</f>
        <v>0</v>
      </c>
      <c r="Y122" s="292">
        <f>IFERROR(SUMPRODUCT(Y120:Y120*H120:H120),"0")</f>
        <v>0</v>
      </c>
      <c r="Z122" s="37"/>
      <c r="AA122" s="293"/>
      <c r="AB122" s="293"/>
      <c r="AC122" s="293"/>
    </row>
    <row r="123" spans="1:68" ht="16.5" hidden="1" customHeight="1" x14ac:dyDescent="0.25">
      <c r="A123" s="302" t="s">
        <v>205</v>
      </c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285"/>
      <c r="AB123" s="285"/>
      <c r="AC123" s="285"/>
    </row>
    <row r="124" spans="1:68" ht="14.25" hidden="1" customHeight="1" x14ac:dyDescent="0.25">
      <c r="A124" s="306" t="s">
        <v>126</v>
      </c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7">
        <v>4607111034014</v>
      </c>
      <c r="E125" s="298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182</v>
      </c>
      <c r="Y125" s="291">
        <f>IFERROR(IF(X125="","",X125),"")</f>
        <v>182</v>
      </c>
      <c r="Z125" s="36">
        <f>IFERROR(IF(X125="","",X125*0.01788),"")</f>
        <v>3.2541600000000002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674.05520000000001</v>
      </c>
      <c r="BN125" s="67">
        <f>IFERROR(Y125*I125,"0")</f>
        <v>674.05520000000001</v>
      </c>
      <c r="BO125" s="67">
        <f>IFERROR(X125/J125,"0")</f>
        <v>2.6</v>
      </c>
      <c r="BP125" s="67">
        <f>IFERROR(Y125/J125,"0")</f>
        <v>2.6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7">
        <v>4607111033994</v>
      </c>
      <c r="E126" s="298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280</v>
      </c>
      <c r="Y126" s="291">
        <f>IFERROR(IF(X126="","",X126),"")</f>
        <v>280</v>
      </c>
      <c r="Z126" s="36">
        <f>IFERROR(IF(X126="","",X126*0.01788),"")</f>
        <v>5.0064000000000002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1037.008</v>
      </c>
      <c r="BN126" s="67">
        <f>IFERROR(Y126*I126,"0")</f>
        <v>1037.008</v>
      </c>
      <c r="BO126" s="67">
        <f>IFERROR(X126/J126,"0")</f>
        <v>4</v>
      </c>
      <c r="BP126" s="67">
        <f>IFERROR(Y126/J126,"0")</f>
        <v>4</v>
      </c>
    </row>
    <row r="127" spans="1:68" x14ac:dyDescent="0.2">
      <c r="A127" s="307"/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8"/>
      <c r="P127" s="299" t="s">
        <v>72</v>
      </c>
      <c r="Q127" s="300"/>
      <c r="R127" s="300"/>
      <c r="S127" s="300"/>
      <c r="T127" s="300"/>
      <c r="U127" s="300"/>
      <c r="V127" s="301"/>
      <c r="W127" s="37" t="s">
        <v>69</v>
      </c>
      <c r="X127" s="292">
        <f>IFERROR(SUM(X125:X126),"0")</f>
        <v>462</v>
      </c>
      <c r="Y127" s="292">
        <f>IFERROR(SUM(Y125:Y126),"0")</f>
        <v>462</v>
      </c>
      <c r="Z127" s="292">
        <f>IFERROR(IF(Z125="",0,Z125),"0")+IFERROR(IF(Z126="",0,Z126),"0")</f>
        <v>8.2605599999999999</v>
      </c>
      <c r="AA127" s="293"/>
      <c r="AB127" s="293"/>
      <c r="AC127" s="293"/>
    </row>
    <row r="128" spans="1:68" x14ac:dyDescent="0.2">
      <c r="A128" s="303"/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8"/>
      <c r="P128" s="299" t="s">
        <v>72</v>
      </c>
      <c r="Q128" s="300"/>
      <c r="R128" s="300"/>
      <c r="S128" s="300"/>
      <c r="T128" s="300"/>
      <c r="U128" s="300"/>
      <c r="V128" s="301"/>
      <c r="W128" s="37" t="s">
        <v>73</v>
      </c>
      <c r="X128" s="292">
        <f>IFERROR(SUMPRODUCT(X125:X126*H125:H126),"0")</f>
        <v>1386</v>
      </c>
      <c r="Y128" s="292">
        <f>IFERROR(SUMPRODUCT(Y125:Y126*H125:H126),"0")</f>
        <v>1386</v>
      </c>
      <c r="Z128" s="37"/>
      <c r="AA128" s="293"/>
      <c r="AB128" s="293"/>
      <c r="AC128" s="293"/>
    </row>
    <row r="129" spans="1:68" ht="16.5" hidden="1" customHeight="1" x14ac:dyDescent="0.25">
      <c r="A129" s="302" t="s">
        <v>211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285"/>
      <c r="AB129" s="285"/>
      <c r="AC129" s="285"/>
    </row>
    <row r="130" spans="1:68" ht="14.25" hidden="1" customHeight="1" x14ac:dyDescent="0.25">
      <c r="A130" s="306" t="s">
        <v>126</v>
      </c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7">
        <v>4607111039095</v>
      </c>
      <c r="E131" s="298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28</v>
      </c>
      <c r="Y131" s="29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7">
        <v>4607111034199</v>
      </c>
      <c r="E132" s="298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112</v>
      </c>
      <c r="Y132" s="291">
        <f>IFERROR(IF(X132="","",X132),"")</f>
        <v>112</v>
      </c>
      <c r="Z132" s="36">
        <f>IFERROR(IF(X132="","",X132*0.01788),"")</f>
        <v>2.0025599999999999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414.80319999999995</v>
      </c>
      <c r="BN132" s="67">
        <f>IFERROR(Y132*I132,"0")</f>
        <v>414.80319999999995</v>
      </c>
      <c r="BO132" s="67">
        <f>IFERROR(X132/J132,"0")</f>
        <v>1.6</v>
      </c>
      <c r="BP132" s="67">
        <f>IFERROR(Y132/J132,"0")</f>
        <v>1.6</v>
      </c>
    </row>
    <row r="133" spans="1:68" x14ac:dyDescent="0.2">
      <c r="A133" s="307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8"/>
      <c r="P133" s="299" t="s">
        <v>72</v>
      </c>
      <c r="Q133" s="300"/>
      <c r="R133" s="300"/>
      <c r="S133" s="300"/>
      <c r="T133" s="300"/>
      <c r="U133" s="300"/>
      <c r="V133" s="301"/>
      <c r="W133" s="37" t="s">
        <v>69</v>
      </c>
      <c r="X133" s="292">
        <f>IFERROR(SUM(X131:X132),"0")</f>
        <v>140</v>
      </c>
      <c r="Y133" s="292">
        <f>IFERROR(SUM(Y131:Y132),"0")</f>
        <v>140</v>
      </c>
      <c r="Z133" s="292">
        <f>IFERROR(IF(Z131="",0,Z131),"0")+IFERROR(IF(Z132="",0,Z132),"0")</f>
        <v>2.5031999999999996</v>
      </c>
      <c r="AA133" s="293"/>
      <c r="AB133" s="293"/>
      <c r="AC133" s="293"/>
    </row>
    <row r="134" spans="1:68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8"/>
      <c r="P134" s="299" t="s">
        <v>72</v>
      </c>
      <c r="Q134" s="300"/>
      <c r="R134" s="300"/>
      <c r="S134" s="300"/>
      <c r="T134" s="300"/>
      <c r="U134" s="300"/>
      <c r="V134" s="301"/>
      <c r="W134" s="37" t="s">
        <v>73</v>
      </c>
      <c r="X134" s="292">
        <f>IFERROR(SUMPRODUCT(X131:X132*H131:H132),"0")</f>
        <v>420</v>
      </c>
      <c r="Y134" s="292">
        <f>IFERROR(SUMPRODUCT(Y131:Y132*H131:H132),"0")</f>
        <v>420</v>
      </c>
      <c r="Z134" s="37"/>
      <c r="AA134" s="293"/>
      <c r="AB134" s="293"/>
      <c r="AC134" s="293"/>
    </row>
    <row r="135" spans="1:68" ht="16.5" hidden="1" customHeight="1" x14ac:dyDescent="0.25">
      <c r="A135" s="302" t="s">
        <v>218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285"/>
      <c r="AB135" s="285"/>
      <c r="AC135" s="285"/>
    </row>
    <row r="136" spans="1:68" ht="14.25" hidden="1" customHeight="1" x14ac:dyDescent="0.25">
      <c r="A136" s="306" t="s">
        <v>126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7">
        <v>4620207490914</v>
      </c>
      <c r="E137" s="298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6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56</v>
      </c>
      <c r="Y137" s="29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7">
        <v>4620207490853</v>
      </c>
      <c r="E138" s="298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9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168</v>
      </c>
      <c r="Y138" s="291">
        <f>IFERROR(IF(X138="","",X138),"")</f>
        <v>168</v>
      </c>
      <c r="Z138" s="36">
        <f>IFERROR(IF(X138="","",X138*0.01788),"")</f>
        <v>3.0038399999999998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450.24</v>
      </c>
      <c r="BN138" s="67">
        <f>IFERROR(Y138*I138,"0")</f>
        <v>450.24</v>
      </c>
      <c r="BO138" s="67">
        <f>IFERROR(X138/J138,"0")</f>
        <v>2.4</v>
      </c>
      <c r="BP138" s="67">
        <f>IFERROR(Y138/J138,"0")</f>
        <v>2.4</v>
      </c>
    </row>
    <row r="139" spans="1:68" x14ac:dyDescent="0.2">
      <c r="A139" s="307"/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8"/>
      <c r="P139" s="299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2">
        <f>IFERROR(SUM(X137:X138),"0")</f>
        <v>224</v>
      </c>
      <c r="Y139" s="292">
        <f>IFERROR(SUM(Y137:Y138),"0")</f>
        <v>224</v>
      </c>
      <c r="Z139" s="292">
        <f>IFERROR(IF(Z137="",0,Z137),"0")+IFERROR(IF(Z138="",0,Z138),"0")</f>
        <v>4.0051199999999998</v>
      </c>
      <c r="AA139" s="293"/>
      <c r="AB139" s="293"/>
      <c r="AC139" s="293"/>
    </row>
    <row r="140" spans="1:68" x14ac:dyDescent="0.2">
      <c r="A140" s="303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8"/>
      <c r="P140" s="299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2">
        <f>IFERROR(SUMPRODUCT(X137:X138*H137:H138),"0")</f>
        <v>537.6</v>
      </c>
      <c r="Y140" s="292">
        <f>IFERROR(SUMPRODUCT(Y137:Y138*H137:H138),"0")</f>
        <v>537.6</v>
      </c>
      <c r="Z140" s="37"/>
      <c r="AA140" s="293"/>
      <c r="AB140" s="293"/>
      <c r="AC140" s="293"/>
    </row>
    <row r="141" spans="1:68" ht="16.5" hidden="1" customHeight="1" x14ac:dyDescent="0.25">
      <c r="A141" s="302" t="s">
        <v>225</v>
      </c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285"/>
      <c r="AB141" s="285"/>
      <c r="AC141" s="285"/>
    </row>
    <row r="142" spans="1:68" ht="14.25" hidden="1" customHeight="1" x14ac:dyDescent="0.25">
      <c r="A142" s="306" t="s">
        <v>126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7">
        <v>4607111035806</v>
      </c>
      <c r="E143" s="298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28</v>
      </c>
      <c r="Y143" s="291">
        <f>IFERROR(IF(X143="","",X143),"")</f>
        <v>28</v>
      </c>
      <c r="Z143" s="36">
        <f>IFERROR(IF(X143="","",X143*0.01788),"")</f>
        <v>0.50063999999999997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103.70079999999999</v>
      </c>
      <c r="BN143" s="67">
        <f>IFERROR(Y143*I143,"0")</f>
        <v>103.70079999999999</v>
      </c>
      <c r="BO143" s="67">
        <f>IFERROR(X143/J143,"0")</f>
        <v>0.4</v>
      </c>
      <c r="BP143" s="67">
        <f>IFERROR(Y143/J143,"0")</f>
        <v>0.4</v>
      </c>
    </row>
    <row r="144" spans="1:68" x14ac:dyDescent="0.2">
      <c r="A144" s="307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8"/>
      <c r="P144" s="299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2">
        <f>IFERROR(SUM(X143:X143),"0")</f>
        <v>28</v>
      </c>
      <c r="Y144" s="292">
        <f>IFERROR(SUM(Y143:Y143),"0")</f>
        <v>28</v>
      </c>
      <c r="Z144" s="292">
        <f>IFERROR(IF(Z143="",0,Z143),"0")</f>
        <v>0.50063999999999997</v>
      </c>
      <c r="AA144" s="293"/>
      <c r="AB144" s="293"/>
      <c r="AC144" s="293"/>
    </row>
    <row r="145" spans="1:68" x14ac:dyDescent="0.2">
      <c r="A145" s="303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8"/>
      <c r="P145" s="299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2">
        <f>IFERROR(SUMPRODUCT(X143:X143*H143:H143),"0")</f>
        <v>84</v>
      </c>
      <c r="Y145" s="292">
        <f>IFERROR(SUMPRODUCT(Y143:Y143*H143:H143),"0")</f>
        <v>84</v>
      </c>
      <c r="Z145" s="37"/>
      <c r="AA145" s="293"/>
      <c r="AB145" s="293"/>
      <c r="AC145" s="293"/>
    </row>
    <row r="146" spans="1:68" ht="16.5" hidden="1" customHeight="1" x14ac:dyDescent="0.25">
      <c r="A146" s="302" t="s">
        <v>229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  <c r="Z146" s="303"/>
      <c r="AA146" s="285"/>
      <c r="AB146" s="285"/>
      <c r="AC146" s="285"/>
    </row>
    <row r="147" spans="1:68" ht="14.25" hidden="1" customHeight="1" x14ac:dyDescent="0.25">
      <c r="A147" s="306" t="s">
        <v>126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7">
        <v>4607111039613</v>
      </c>
      <c r="E148" s="298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7"/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8"/>
      <c r="P149" s="299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8"/>
      <c r="P150" s="299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hidden="1" customHeight="1" x14ac:dyDescent="0.25">
      <c r="A151" s="302" t="s">
        <v>232</v>
      </c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03"/>
      <c r="V151" s="303"/>
      <c r="W151" s="303"/>
      <c r="X151" s="303"/>
      <c r="Y151" s="303"/>
      <c r="Z151" s="303"/>
      <c r="AA151" s="285"/>
      <c r="AB151" s="285"/>
      <c r="AC151" s="285"/>
    </row>
    <row r="152" spans="1:68" ht="14.25" hidden="1" customHeight="1" x14ac:dyDescent="0.25">
      <c r="A152" s="306" t="s">
        <v>200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4"/>
      <c r="AB152" s="284"/>
      <c r="AC152" s="284"/>
    </row>
    <row r="153" spans="1:68" ht="27" hidden="1" customHeight="1" x14ac:dyDescent="0.25">
      <c r="A153" s="54" t="s">
        <v>233</v>
      </c>
      <c r="B153" s="54" t="s">
        <v>234</v>
      </c>
      <c r="C153" s="31">
        <v>4301135540</v>
      </c>
      <c r="D153" s="297">
        <v>4607111035646</v>
      </c>
      <c r="E153" s="298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7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8"/>
      <c r="P154" s="299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hidden="1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8"/>
      <c r="P155" s="299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hidden="1" customHeight="1" x14ac:dyDescent="0.25">
      <c r="A156" s="302" t="s">
        <v>237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285"/>
      <c r="AB156" s="285"/>
      <c r="AC156" s="285"/>
    </row>
    <row r="157" spans="1:68" ht="14.25" hidden="1" customHeight="1" x14ac:dyDescent="0.25">
      <c r="A157" s="306" t="s">
        <v>126</v>
      </c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  <c r="U157" s="303"/>
      <c r="V157" s="303"/>
      <c r="W157" s="303"/>
      <c r="X157" s="303"/>
      <c r="Y157" s="303"/>
      <c r="Z157" s="303"/>
      <c r="AA157" s="284"/>
      <c r="AB157" s="284"/>
      <c r="AC157" s="284"/>
    </row>
    <row r="158" spans="1:68" ht="27" hidden="1" customHeight="1" x14ac:dyDescent="0.25">
      <c r="A158" s="54" t="s">
        <v>238</v>
      </c>
      <c r="B158" s="54" t="s">
        <v>239</v>
      </c>
      <c r="C158" s="31">
        <v>4301135591</v>
      </c>
      <c r="D158" s="297">
        <v>4607111036568</v>
      </c>
      <c r="E158" s="298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07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8"/>
      <c r="P159" s="299" t="s">
        <v>72</v>
      </c>
      <c r="Q159" s="300"/>
      <c r="R159" s="300"/>
      <c r="S159" s="300"/>
      <c r="T159" s="300"/>
      <c r="U159" s="300"/>
      <c r="V159" s="301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hidden="1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8"/>
      <c r="P160" s="299" t="s">
        <v>72</v>
      </c>
      <c r="Q160" s="300"/>
      <c r="R160" s="300"/>
      <c r="S160" s="300"/>
      <c r="T160" s="300"/>
      <c r="U160" s="300"/>
      <c r="V160" s="301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hidden="1" customHeight="1" x14ac:dyDescent="0.2">
      <c r="A161" s="370" t="s">
        <v>241</v>
      </c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371"/>
      <c r="Z161" s="371"/>
      <c r="AA161" s="48"/>
      <c r="AB161" s="48"/>
      <c r="AC161" s="48"/>
    </row>
    <row r="162" spans="1:68" ht="16.5" hidden="1" customHeight="1" x14ac:dyDescent="0.25">
      <c r="A162" s="302" t="s">
        <v>242</v>
      </c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  <c r="U162" s="303"/>
      <c r="V162" s="303"/>
      <c r="W162" s="303"/>
      <c r="X162" s="303"/>
      <c r="Y162" s="303"/>
      <c r="Z162" s="303"/>
      <c r="AA162" s="285"/>
      <c r="AB162" s="285"/>
      <c r="AC162" s="285"/>
    </row>
    <row r="163" spans="1:68" ht="14.25" hidden="1" customHeight="1" x14ac:dyDescent="0.25">
      <c r="A163" s="306" t="s">
        <v>63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4"/>
      <c r="AB163" s="284"/>
      <c r="AC163" s="284"/>
    </row>
    <row r="164" spans="1:68" ht="16.5" hidden="1" customHeight="1" x14ac:dyDescent="0.25">
      <c r="A164" s="54" t="s">
        <v>243</v>
      </c>
      <c r="B164" s="54" t="s">
        <v>244</v>
      </c>
      <c r="C164" s="31">
        <v>4301071062</v>
      </c>
      <c r="D164" s="297">
        <v>4607111036384</v>
      </c>
      <c r="E164" s="298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55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0</v>
      </c>
      <c r="Y164" s="29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4301071050</v>
      </c>
      <c r="D165" s="297">
        <v>4607111036216</v>
      </c>
      <c r="E165" s="298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0</v>
      </c>
      <c r="Y165" s="291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07"/>
      <c r="B166" s="303"/>
      <c r="C166" s="303"/>
      <c r="D166" s="303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8"/>
      <c r="P166" s="299" t="s">
        <v>72</v>
      </c>
      <c r="Q166" s="300"/>
      <c r="R166" s="300"/>
      <c r="S166" s="300"/>
      <c r="T166" s="300"/>
      <c r="U166" s="300"/>
      <c r="V166" s="301"/>
      <c r="W166" s="37" t="s">
        <v>69</v>
      </c>
      <c r="X166" s="292">
        <f>IFERROR(SUM(X164:X165),"0")</f>
        <v>0</v>
      </c>
      <c r="Y166" s="292">
        <f>IFERROR(SUM(Y164:Y165),"0")</f>
        <v>0</v>
      </c>
      <c r="Z166" s="292">
        <f>IFERROR(IF(Z164="",0,Z164),"0")+IFERROR(IF(Z165="",0,Z165),"0")</f>
        <v>0</v>
      </c>
      <c r="AA166" s="293"/>
      <c r="AB166" s="293"/>
      <c r="AC166" s="293"/>
    </row>
    <row r="167" spans="1:68" hidden="1" x14ac:dyDescent="0.2">
      <c r="A167" s="303"/>
      <c r="B167" s="303"/>
      <c r="C167" s="303"/>
      <c r="D167" s="303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8"/>
      <c r="P167" s="299" t="s">
        <v>72</v>
      </c>
      <c r="Q167" s="300"/>
      <c r="R167" s="300"/>
      <c r="S167" s="300"/>
      <c r="T167" s="300"/>
      <c r="U167" s="300"/>
      <c r="V167" s="301"/>
      <c r="W167" s="37" t="s">
        <v>73</v>
      </c>
      <c r="X167" s="292">
        <f>IFERROR(SUMPRODUCT(X164:X165*H164:H165),"0")</f>
        <v>0</v>
      </c>
      <c r="Y167" s="292">
        <f>IFERROR(SUMPRODUCT(Y164:Y165*H164:H165),"0")</f>
        <v>0</v>
      </c>
      <c r="Z167" s="37"/>
      <c r="AA167" s="293"/>
      <c r="AB167" s="293"/>
      <c r="AC167" s="293"/>
    </row>
    <row r="168" spans="1:68" ht="27.75" hidden="1" customHeight="1" x14ac:dyDescent="0.2">
      <c r="A168" s="370" t="s">
        <v>250</v>
      </c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48"/>
      <c r="AB168" s="48"/>
      <c r="AC168" s="48"/>
    </row>
    <row r="169" spans="1:68" ht="16.5" hidden="1" customHeight="1" x14ac:dyDescent="0.25">
      <c r="A169" s="302" t="s">
        <v>251</v>
      </c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  <c r="Z169" s="303"/>
      <c r="AA169" s="285"/>
      <c r="AB169" s="285"/>
      <c r="AC169" s="285"/>
    </row>
    <row r="170" spans="1:68" ht="14.25" hidden="1" customHeight="1" x14ac:dyDescent="0.25">
      <c r="A170" s="306" t="s">
        <v>76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7">
        <v>4607111035691</v>
      </c>
      <c r="E171" s="298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168</v>
      </c>
      <c r="Y171" s="291">
        <f>IFERROR(IF(X171="","",X171),"")</f>
        <v>168</v>
      </c>
      <c r="Z171" s="36">
        <f>IFERROR(IF(X171="","",X171*0.01788),"")</f>
        <v>3.0038399999999998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569.18399999999997</v>
      </c>
      <c r="BN171" s="67">
        <f>IFERROR(Y171*I171,"0")</f>
        <v>569.18399999999997</v>
      </c>
      <c r="BO171" s="67">
        <f>IFERROR(X171/J171,"0")</f>
        <v>2.4</v>
      </c>
      <c r="BP171" s="67">
        <f>IFERROR(Y171/J171,"0")</f>
        <v>2.4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7">
        <v>4607111035721</v>
      </c>
      <c r="E172" s="298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182</v>
      </c>
      <c r="Y172" s="291">
        <f>IFERROR(IF(X172="","",X172),"")</f>
        <v>182</v>
      </c>
      <c r="Z172" s="36">
        <f>IFERROR(IF(X172="","",X172*0.01788),"")</f>
        <v>3.2541600000000002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616.61599999999999</v>
      </c>
      <c r="BN172" s="67">
        <f>IFERROR(Y172*I172,"0")</f>
        <v>616.61599999999999</v>
      </c>
      <c r="BO172" s="67">
        <f>IFERROR(X172/J172,"0")</f>
        <v>2.6</v>
      </c>
      <c r="BP172" s="67">
        <f>IFERROR(Y172/J172,"0")</f>
        <v>2.6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7">
        <v>4607111038487</v>
      </c>
      <c r="E173" s="298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112</v>
      </c>
      <c r="Y173" s="291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418.43200000000002</v>
      </c>
      <c r="BN173" s="67">
        <f>IFERROR(Y173*I173,"0")</f>
        <v>418.43200000000002</v>
      </c>
      <c r="BO173" s="67">
        <f>IFERROR(X173/J173,"0")</f>
        <v>1.6</v>
      </c>
      <c r="BP173" s="67">
        <f>IFERROR(Y173/J173,"0")</f>
        <v>1.6</v>
      </c>
    </row>
    <row r="174" spans="1:68" x14ac:dyDescent="0.2">
      <c r="A174" s="307"/>
      <c r="B174" s="303"/>
      <c r="C174" s="303"/>
      <c r="D174" s="303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8"/>
      <c r="P174" s="299" t="s">
        <v>72</v>
      </c>
      <c r="Q174" s="300"/>
      <c r="R174" s="300"/>
      <c r="S174" s="300"/>
      <c r="T174" s="300"/>
      <c r="U174" s="300"/>
      <c r="V174" s="301"/>
      <c r="W174" s="37" t="s">
        <v>69</v>
      </c>
      <c r="X174" s="292">
        <f>IFERROR(SUM(X171:X173),"0")</f>
        <v>462</v>
      </c>
      <c r="Y174" s="292">
        <f>IFERROR(SUM(Y171:Y173),"0")</f>
        <v>462</v>
      </c>
      <c r="Z174" s="292">
        <f>IFERROR(IF(Z171="",0,Z171),"0")+IFERROR(IF(Z172="",0,Z172),"0")+IFERROR(IF(Z173="",0,Z173),"0")</f>
        <v>8.2605599999999999</v>
      </c>
      <c r="AA174" s="293"/>
      <c r="AB174" s="293"/>
      <c r="AC174" s="293"/>
    </row>
    <row r="175" spans="1:68" x14ac:dyDescent="0.2">
      <c r="A175" s="303"/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8"/>
      <c r="P175" s="299" t="s">
        <v>72</v>
      </c>
      <c r="Q175" s="300"/>
      <c r="R175" s="300"/>
      <c r="S175" s="300"/>
      <c r="T175" s="300"/>
      <c r="U175" s="300"/>
      <c r="V175" s="301"/>
      <c r="W175" s="37" t="s">
        <v>73</v>
      </c>
      <c r="X175" s="292">
        <f>IFERROR(SUMPRODUCT(X171:X173*H171:H173),"0")</f>
        <v>1386</v>
      </c>
      <c r="Y175" s="292">
        <f>IFERROR(SUMPRODUCT(Y171:Y173*H171:H173),"0")</f>
        <v>1386</v>
      </c>
      <c r="Z175" s="37"/>
      <c r="AA175" s="293"/>
      <c r="AB175" s="293"/>
      <c r="AC175" s="293"/>
    </row>
    <row r="176" spans="1:68" ht="14.25" hidden="1" customHeight="1" x14ac:dyDescent="0.25">
      <c r="A176" s="306" t="s">
        <v>261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84"/>
      <c r="AB176" s="284"/>
      <c r="AC176" s="284"/>
    </row>
    <row r="177" spans="1:68" ht="27" hidden="1" customHeight="1" x14ac:dyDescent="0.25">
      <c r="A177" s="54" t="s">
        <v>262</v>
      </c>
      <c r="B177" s="54" t="s">
        <v>263</v>
      </c>
      <c r="C177" s="31">
        <v>4301051855</v>
      </c>
      <c r="D177" s="297">
        <v>4680115885875</v>
      </c>
      <c r="E177" s="298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53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07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8"/>
      <c r="P178" s="299" t="s">
        <v>72</v>
      </c>
      <c r="Q178" s="300"/>
      <c r="R178" s="300"/>
      <c r="S178" s="300"/>
      <c r="T178" s="300"/>
      <c r="U178" s="300"/>
      <c r="V178" s="301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hidden="1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8"/>
      <c r="P179" s="299" t="s">
        <v>72</v>
      </c>
      <c r="Q179" s="300"/>
      <c r="R179" s="300"/>
      <c r="S179" s="300"/>
      <c r="T179" s="300"/>
      <c r="U179" s="300"/>
      <c r="V179" s="301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hidden="1" customHeight="1" x14ac:dyDescent="0.2">
      <c r="A180" s="370" t="s">
        <v>269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48"/>
      <c r="AB180" s="48"/>
      <c r="AC180" s="48"/>
    </row>
    <row r="181" spans="1:68" ht="16.5" hidden="1" customHeight="1" x14ac:dyDescent="0.25">
      <c r="A181" s="302" t="s">
        <v>270</v>
      </c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303"/>
      <c r="AA181" s="285"/>
      <c r="AB181" s="285"/>
      <c r="AC181" s="285"/>
    </row>
    <row r="182" spans="1:68" ht="14.25" hidden="1" customHeight="1" x14ac:dyDescent="0.25">
      <c r="A182" s="306" t="s">
        <v>76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84"/>
      <c r="AB182" s="284"/>
      <c r="AC182" s="284"/>
    </row>
    <row r="183" spans="1:68" ht="27" hidden="1" customHeight="1" x14ac:dyDescent="0.25">
      <c r="A183" s="54" t="s">
        <v>271</v>
      </c>
      <c r="B183" s="54" t="s">
        <v>272</v>
      </c>
      <c r="C183" s="31">
        <v>4301132227</v>
      </c>
      <c r="D183" s="297">
        <v>4620207491133</v>
      </c>
      <c r="E183" s="298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4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0</v>
      </c>
      <c r="Y183" s="291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07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8"/>
      <c r="P184" s="299" t="s">
        <v>72</v>
      </c>
      <c r="Q184" s="300"/>
      <c r="R184" s="300"/>
      <c r="S184" s="300"/>
      <c r="T184" s="300"/>
      <c r="U184" s="300"/>
      <c r="V184" s="301"/>
      <c r="W184" s="37" t="s">
        <v>69</v>
      </c>
      <c r="X184" s="292">
        <f>IFERROR(SUM(X183:X183),"0")</f>
        <v>0</v>
      </c>
      <c r="Y184" s="292">
        <f>IFERROR(SUM(Y183:Y183),"0")</f>
        <v>0</v>
      </c>
      <c r="Z184" s="292">
        <f>IFERROR(IF(Z183="",0,Z183),"0")</f>
        <v>0</v>
      </c>
      <c r="AA184" s="293"/>
      <c r="AB184" s="293"/>
      <c r="AC184" s="293"/>
    </row>
    <row r="185" spans="1:68" hidden="1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8"/>
      <c r="P185" s="299" t="s">
        <v>72</v>
      </c>
      <c r="Q185" s="300"/>
      <c r="R185" s="300"/>
      <c r="S185" s="300"/>
      <c r="T185" s="300"/>
      <c r="U185" s="300"/>
      <c r="V185" s="301"/>
      <c r="W185" s="37" t="s">
        <v>73</v>
      </c>
      <c r="X185" s="292">
        <f>IFERROR(SUMPRODUCT(X183:X183*H183:H183),"0")</f>
        <v>0</v>
      </c>
      <c r="Y185" s="292">
        <f>IFERROR(SUMPRODUCT(Y183:Y183*H183:H183),"0")</f>
        <v>0</v>
      </c>
      <c r="Z185" s="37"/>
      <c r="AA185" s="293"/>
      <c r="AB185" s="293"/>
      <c r="AC185" s="293"/>
    </row>
    <row r="186" spans="1:68" ht="14.25" hidden="1" customHeight="1" x14ac:dyDescent="0.25">
      <c r="A186" s="306" t="s">
        <v>126</v>
      </c>
      <c r="B186" s="303"/>
      <c r="C186" s="303"/>
      <c r="D186" s="303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  <c r="R186" s="303"/>
      <c r="S186" s="303"/>
      <c r="T186" s="303"/>
      <c r="U186" s="303"/>
      <c r="V186" s="303"/>
      <c r="W186" s="303"/>
      <c r="X186" s="303"/>
      <c r="Y186" s="303"/>
      <c r="Z186" s="303"/>
      <c r="AA186" s="284"/>
      <c r="AB186" s="284"/>
      <c r="AC186" s="284"/>
    </row>
    <row r="187" spans="1:68" ht="27" hidden="1" customHeight="1" x14ac:dyDescent="0.25">
      <c r="A187" s="54" t="s">
        <v>275</v>
      </c>
      <c r="B187" s="54" t="s">
        <v>276</v>
      </c>
      <c r="C187" s="31">
        <v>4301135707</v>
      </c>
      <c r="D187" s="297">
        <v>4620207490198</v>
      </c>
      <c r="E187" s="298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0</v>
      </c>
      <c r="Y187" s="29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278</v>
      </c>
      <c r="B188" s="54" t="s">
        <v>279</v>
      </c>
      <c r="C188" s="31">
        <v>4301135696</v>
      </c>
      <c r="D188" s="297">
        <v>4620207490235</v>
      </c>
      <c r="E188" s="298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281</v>
      </c>
      <c r="B189" s="54" t="s">
        <v>282</v>
      </c>
      <c r="C189" s="31">
        <v>4301135697</v>
      </c>
      <c r="D189" s="297">
        <v>4620207490259</v>
      </c>
      <c r="E189" s="298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283</v>
      </c>
      <c r="B190" s="54" t="s">
        <v>284</v>
      </c>
      <c r="C190" s="31">
        <v>4301135681</v>
      </c>
      <c r="D190" s="297">
        <v>4620207490143</v>
      </c>
      <c r="E190" s="298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07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8"/>
      <c r="P191" s="299" t="s">
        <v>72</v>
      </c>
      <c r="Q191" s="300"/>
      <c r="R191" s="300"/>
      <c r="S191" s="300"/>
      <c r="T191" s="300"/>
      <c r="U191" s="300"/>
      <c r="V191" s="301"/>
      <c r="W191" s="37" t="s">
        <v>69</v>
      </c>
      <c r="X191" s="292">
        <f>IFERROR(SUM(X187:X190),"0")</f>
        <v>0</v>
      </c>
      <c r="Y191" s="292">
        <f>IFERROR(SUM(Y187:Y190),"0")</f>
        <v>0</v>
      </c>
      <c r="Z191" s="292">
        <f>IFERROR(IF(Z187="",0,Z187),"0")+IFERROR(IF(Z188="",0,Z188),"0")+IFERROR(IF(Z189="",0,Z189),"0")+IFERROR(IF(Z190="",0,Z190),"0")</f>
        <v>0</v>
      </c>
      <c r="AA191" s="293"/>
      <c r="AB191" s="293"/>
      <c r="AC191" s="293"/>
    </row>
    <row r="192" spans="1:68" hidden="1" x14ac:dyDescent="0.2">
      <c r="A192" s="303"/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8"/>
      <c r="P192" s="299" t="s">
        <v>72</v>
      </c>
      <c r="Q192" s="300"/>
      <c r="R192" s="300"/>
      <c r="S192" s="300"/>
      <c r="T192" s="300"/>
      <c r="U192" s="300"/>
      <c r="V192" s="301"/>
      <c r="W192" s="37" t="s">
        <v>73</v>
      </c>
      <c r="X192" s="292">
        <f>IFERROR(SUMPRODUCT(X187:X190*H187:H190),"0")</f>
        <v>0</v>
      </c>
      <c r="Y192" s="292">
        <f>IFERROR(SUMPRODUCT(Y187:Y190*H187:H190),"0")</f>
        <v>0</v>
      </c>
      <c r="Z192" s="37"/>
      <c r="AA192" s="293"/>
      <c r="AB192" s="293"/>
      <c r="AC192" s="293"/>
    </row>
    <row r="193" spans="1:68" ht="16.5" hidden="1" customHeight="1" x14ac:dyDescent="0.25">
      <c r="A193" s="302" t="s">
        <v>286</v>
      </c>
      <c r="B193" s="303"/>
      <c r="C193" s="303"/>
      <c r="D193" s="303"/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3"/>
      <c r="V193" s="303"/>
      <c r="W193" s="303"/>
      <c r="X193" s="303"/>
      <c r="Y193" s="303"/>
      <c r="Z193" s="303"/>
      <c r="AA193" s="285"/>
      <c r="AB193" s="285"/>
      <c r="AC193" s="285"/>
    </row>
    <row r="194" spans="1:68" ht="14.25" hidden="1" customHeight="1" x14ac:dyDescent="0.25">
      <c r="A194" s="306" t="s">
        <v>63</v>
      </c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3"/>
      <c r="V194" s="303"/>
      <c r="W194" s="303"/>
      <c r="X194" s="303"/>
      <c r="Y194" s="303"/>
      <c r="Z194" s="303"/>
      <c r="AA194" s="284"/>
      <c r="AB194" s="284"/>
      <c r="AC194" s="284"/>
    </row>
    <row r="195" spans="1:68" ht="27" hidden="1" customHeight="1" x14ac:dyDescent="0.25">
      <c r="A195" s="54" t="s">
        <v>287</v>
      </c>
      <c r="B195" s="54" t="s">
        <v>288</v>
      </c>
      <c r="C195" s="31">
        <v>4301070996</v>
      </c>
      <c r="D195" s="297">
        <v>4607111038654</v>
      </c>
      <c r="E195" s="298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7">
        <v>4607111038586</v>
      </c>
      <c r="E196" s="298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292</v>
      </c>
      <c r="B197" s="54" t="s">
        <v>293</v>
      </c>
      <c r="C197" s="31">
        <v>4301070962</v>
      </c>
      <c r="D197" s="297">
        <v>4607111038609</v>
      </c>
      <c r="E197" s="298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4301070963</v>
      </c>
      <c r="D198" s="297">
        <v>4607111038630</v>
      </c>
      <c r="E198" s="298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7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297</v>
      </c>
      <c r="B199" s="54" t="s">
        <v>298</v>
      </c>
      <c r="C199" s="31">
        <v>4301070959</v>
      </c>
      <c r="D199" s="297">
        <v>4607111038616</v>
      </c>
      <c r="E199" s="298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7">
        <v>4607111038623</v>
      </c>
      <c r="E200" s="298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36</v>
      </c>
      <c r="Y200" s="291">
        <f t="shared" si="12"/>
        <v>36</v>
      </c>
      <c r="Z200" s="36">
        <f t="shared" si="13"/>
        <v>0.55800000000000005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211.32</v>
      </c>
      <c r="BN200" s="67">
        <f t="shared" si="15"/>
        <v>211.32</v>
      </c>
      <c r="BO200" s="67">
        <f t="shared" si="16"/>
        <v>0.42857142857142855</v>
      </c>
      <c r="BP200" s="67">
        <f t="shared" si="17"/>
        <v>0.42857142857142855</v>
      </c>
    </row>
    <row r="201" spans="1:68" x14ac:dyDescent="0.2">
      <c r="A201" s="307"/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8"/>
      <c r="P201" s="299" t="s">
        <v>72</v>
      </c>
      <c r="Q201" s="300"/>
      <c r="R201" s="300"/>
      <c r="S201" s="300"/>
      <c r="T201" s="300"/>
      <c r="U201" s="300"/>
      <c r="V201" s="301"/>
      <c r="W201" s="37" t="s">
        <v>69</v>
      </c>
      <c r="X201" s="292">
        <f>IFERROR(SUM(X195:X200),"0")</f>
        <v>48</v>
      </c>
      <c r="Y201" s="292">
        <f>IFERROR(SUM(Y195:Y200),"0")</f>
        <v>48</v>
      </c>
      <c r="Z201" s="292">
        <f>IFERROR(IF(Z195="",0,Z195),"0")+IFERROR(IF(Z196="",0,Z196),"0")+IFERROR(IF(Z197="",0,Z197),"0")+IFERROR(IF(Z198="",0,Z198),"0")+IFERROR(IF(Z199="",0,Z199),"0")+IFERROR(IF(Z200="",0,Z200),"0")</f>
        <v>0.74399999999999999</v>
      </c>
      <c r="AA201" s="293"/>
      <c r="AB201" s="293"/>
      <c r="AC201" s="293"/>
    </row>
    <row r="202" spans="1:68" x14ac:dyDescent="0.2">
      <c r="A202" s="303"/>
      <c r="B202" s="303"/>
      <c r="C202" s="303"/>
      <c r="D202" s="303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8"/>
      <c r="P202" s="299" t="s">
        <v>72</v>
      </c>
      <c r="Q202" s="300"/>
      <c r="R202" s="300"/>
      <c r="S202" s="300"/>
      <c r="T202" s="300"/>
      <c r="U202" s="300"/>
      <c r="V202" s="301"/>
      <c r="W202" s="37" t="s">
        <v>73</v>
      </c>
      <c r="X202" s="292">
        <f>IFERROR(SUMPRODUCT(X195:X200*H195:H200),"0")</f>
        <v>268.79999999999995</v>
      </c>
      <c r="Y202" s="292">
        <f>IFERROR(SUMPRODUCT(Y195:Y200*H195:H200),"0")</f>
        <v>268.79999999999995</v>
      </c>
      <c r="Z202" s="37"/>
      <c r="AA202" s="293"/>
      <c r="AB202" s="293"/>
      <c r="AC202" s="293"/>
    </row>
    <row r="203" spans="1:68" ht="16.5" hidden="1" customHeight="1" x14ac:dyDescent="0.25">
      <c r="A203" s="302" t="s">
        <v>301</v>
      </c>
      <c r="B203" s="303"/>
      <c r="C203" s="303"/>
      <c r="D203" s="303"/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3"/>
      <c r="V203" s="303"/>
      <c r="W203" s="303"/>
      <c r="X203" s="303"/>
      <c r="Y203" s="303"/>
      <c r="Z203" s="303"/>
      <c r="AA203" s="285"/>
      <c r="AB203" s="285"/>
      <c r="AC203" s="285"/>
    </row>
    <row r="204" spans="1:68" ht="14.25" hidden="1" customHeight="1" x14ac:dyDescent="0.25">
      <c r="A204" s="306" t="s">
        <v>63</v>
      </c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  <c r="Z204" s="303"/>
      <c r="AA204" s="284"/>
      <c r="AB204" s="284"/>
      <c r="AC204" s="284"/>
    </row>
    <row r="205" spans="1:68" ht="27" hidden="1" customHeight="1" x14ac:dyDescent="0.25">
      <c r="A205" s="54" t="s">
        <v>302</v>
      </c>
      <c r="B205" s="54" t="s">
        <v>303</v>
      </c>
      <c r="C205" s="31">
        <v>4301070917</v>
      </c>
      <c r="D205" s="297">
        <v>4607111035912</v>
      </c>
      <c r="E205" s="298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305</v>
      </c>
      <c r="B206" s="54" t="s">
        <v>306</v>
      </c>
      <c r="C206" s="31">
        <v>4301070920</v>
      </c>
      <c r="D206" s="297">
        <v>4607111035929</v>
      </c>
      <c r="E206" s="298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4301070915</v>
      </c>
      <c r="D207" s="297">
        <v>4607111035882</v>
      </c>
      <c r="E207" s="298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4301070921</v>
      </c>
      <c r="D208" s="297">
        <v>4607111035905</v>
      </c>
      <c r="E208" s="298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07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8"/>
      <c r="P209" s="299" t="s">
        <v>72</v>
      </c>
      <c r="Q209" s="300"/>
      <c r="R209" s="300"/>
      <c r="S209" s="300"/>
      <c r="T209" s="300"/>
      <c r="U209" s="300"/>
      <c r="V209" s="301"/>
      <c r="W209" s="37" t="s">
        <v>69</v>
      </c>
      <c r="X209" s="292">
        <f>IFERROR(SUM(X205:X208),"0")</f>
        <v>0</v>
      </c>
      <c r="Y209" s="292">
        <f>IFERROR(SUM(Y205:Y208),"0")</f>
        <v>0</v>
      </c>
      <c r="Z209" s="292">
        <f>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8"/>
      <c r="P210" s="299" t="s">
        <v>72</v>
      </c>
      <c r="Q210" s="300"/>
      <c r="R210" s="300"/>
      <c r="S210" s="300"/>
      <c r="T210" s="300"/>
      <c r="U210" s="300"/>
      <c r="V210" s="301"/>
      <c r="W210" s="37" t="s">
        <v>73</v>
      </c>
      <c r="X210" s="292">
        <f>IFERROR(SUMPRODUCT(X205:X208*H205:H208),"0")</f>
        <v>0</v>
      </c>
      <c r="Y210" s="292">
        <f>IFERROR(SUMPRODUCT(Y205:Y208*H205:H208),"0")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2" t="s">
        <v>312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5"/>
      <c r="AB211" s="285"/>
      <c r="AC211" s="285"/>
    </row>
    <row r="212" spans="1:68" ht="14.25" hidden="1" customHeight="1" x14ac:dyDescent="0.25">
      <c r="A212" s="306" t="s">
        <v>63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84"/>
      <c r="AB212" s="284"/>
      <c r="AC212" s="284"/>
    </row>
    <row r="213" spans="1:68" ht="27" hidden="1" customHeight="1" x14ac:dyDescent="0.25">
      <c r="A213" s="54" t="s">
        <v>313</v>
      </c>
      <c r="B213" s="54" t="s">
        <v>314</v>
      </c>
      <c r="C213" s="31">
        <v>4301071097</v>
      </c>
      <c r="D213" s="297">
        <v>4620207491096</v>
      </c>
      <c r="E213" s="298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0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07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8"/>
      <c r="P214" s="299" t="s">
        <v>72</v>
      </c>
      <c r="Q214" s="300"/>
      <c r="R214" s="300"/>
      <c r="S214" s="300"/>
      <c r="T214" s="300"/>
      <c r="U214" s="300"/>
      <c r="V214" s="301"/>
      <c r="W214" s="37" t="s">
        <v>69</v>
      </c>
      <c r="X214" s="292">
        <f>IFERROR(SUM(X213:X213),"0")</f>
        <v>0</v>
      </c>
      <c r="Y214" s="292">
        <f>IFERROR(SUM(Y213:Y213),"0")</f>
        <v>0</v>
      </c>
      <c r="Z214" s="292">
        <f>IFERROR(IF(Z213="",0,Z213),"0")</f>
        <v>0</v>
      </c>
      <c r="AA214" s="293"/>
      <c r="AB214" s="293"/>
      <c r="AC214" s="293"/>
    </row>
    <row r="215" spans="1:68" hidden="1" x14ac:dyDescent="0.2">
      <c r="A215" s="303"/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8"/>
      <c r="P215" s="299" t="s">
        <v>72</v>
      </c>
      <c r="Q215" s="300"/>
      <c r="R215" s="300"/>
      <c r="S215" s="300"/>
      <c r="T215" s="300"/>
      <c r="U215" s="300"/>
      <c r="V215" s="301"/>
      <c r="W215" s="37" t="s">
        <v>73</v>
      </c>
      <c r="X215" s="292">
        <f>IFERROR(SUMPRODUCT(X213:X213*H213:H213),"0")</f>
        <v>0</v>
      </c>
      <c r="Y215" s="292">
        <f>IFERROR(SUMPRODUCT(Y213:Y213*H213:H213),"0")</f>
        <v>0</v>
      </c>
      <c r="Z215" s="37"/>
      <c r="AA215" s="293"/>
      <c r="AB215" s="293"/>
      <c r="AC215" s="293"/>
    </row>
    <row r="216" spans="1:68" ht="16.5" hidden="1" customHeight="1" x14ac:dyDescent="0.25">
      <c r="A216" s="302" t="s">
        <v>317</v>
      </c>
      <c r="B216" s="303"/>
      <c r="C216" s="303"/>
      <c r="D216" s="303"/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3"/>
      <c r="V216" s="303"/>
      <c r="W216" s="303"/>
      <c r="X216" s="303"/>
      <c r="Y216" s="303"/>
      <c r="Z216" s="303"/>
      <c r="AA216" s="285"/>
      <c r="AB216" s="285"/>
      <c r="AC216" s="285"/>
    </row>
    <row r="217" spans="1:68" ht="14.25" hidden="1" customHeight="1" x14ac:dyDescent="0.25">
      <c r="A217" s="306" t="s">
        <v>63</v>
      </c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3"/>
      <c r="V217" s="303"/>
      <c r="W217" s="303"/>
      <c r="X217" s="303"/>
      <c r="Y217" s="303"/>
      <c r="Z217" s="303"/>
      <c r="AA217" s="284"/>
      <c r="AB217" s="284"/>
      <c r="AC217" s="284"/>
    </row>
    <row r="218" spans="1:68" ht="27" hidden="1" customHeight="1" x14ac:dyDescent="0.25">
      <c r="A218" s="54" t="s">
        <v>318</v>
      </c>
      <c r="B218" s="54" t="s">
        <v>319</v>
      </c>
      <c r="C218" s="31">
        <v>4301071093</v>
      </c>
      <c r="D218" s="297">
        <v>4620207490709</v>
      </c>
      <c r="E218" s="298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07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8"/>
      <c r="P219" s="299" t="s">
        <v>72</v>
      </c>
      <c r="Q219" s="300"/>
      <c r="R219" s="300"/>
      <c r="S219" s="300"/>
      <c r="T219" s="300"/>
      <c r="U219" s="300"/>
      <c r="V219" s="301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hidden="1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8"/>
      <c r="P220" s="299" t="s">
        <v>72</v>
      </c>
      <c r="Q220" s="300"/>
      <c r="R220" s="300"/>
      <c r="S220" s="300"/>
      <c r="T220" s="300"/>
      <c r="U220" s="300"/>
      <c r="V220" s="301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hidden="1" customHeight="1" x14ac:dyDescent="0.25">
      <c r="A221" s="306" t="s">
        <v>126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  <c r="Z221" s="303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4301135692</v>
      </c>
      <c r="D222" s="297">
        <v>4620207490570</v>
      </c>
      <c r="E222" s="298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324</v>
      </c>
      <c r="B223" s="54" t="s">
        <v>325</v>
      </c>
      <c r="C223" s="31">
        <v>4301135691</v>
      </c>
      <c r="D223" s="297">
        <v>4620207490549</v>
      </c>
      <c r="E223" s="298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326</v>
      </c>
      <c r="B224" s="54" t="s">
        <v>327</v>
      </c>
      <c r="C224" s="31">
        <v>4301135694</v>
      </c>
      <c r="D224" s="297">
        <v>4620207490501</v>
      </c>
      <c r="E224" s="298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07"/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8"/>
      <c r="P225" s="299" t="s">
        <v>72</v>
      </c>
      <c r="Q225" s="300"/>
      <c r="R225" s="300"/>
      <c r="S225" s="300"/>
      <c r="T225" s="300"/>
      <c r="U225" s="300"/>
      <c r="V225" s="301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hidden="1" x14ac:dyDescent="0.2">
      <c r="A226" s="303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8"/>
      <c r="P226" s="299" t="s">
        <v>72</v>
      </c>
      <c r="Q226" s="300"/>
      <c r="R226" s="300"/>
      <c r="S226" s="300"/>
      <c r="T226" s="300"/>
      <c r="U226" s="300"/>
      <c r="V226" s="301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hidden="1" customHeight="1" x14ac:dyDescent="0.25">
      <c r="A227" s="302" t="s">
        <v>328</v>
      </c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3"/>
      <c r="V227" s="303"/>
      <c r="W227" s="303"/>
      <c r="X227" s="303"/>
      <c r="Y227" s="303"/>
      <c r="Z227" s="303"/>
      <c r="AA227" s="285"/>
      <c r="AB227" s="285"/>
      <c r="AC227" s="285"/>
    </row>
    <row r="228" spans="1:68" ht="14.25" hidden="1" customHeight="1" x14ac:dyDescent="0.25">
      <c r="A228" s="306" t="s">
        <v>63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303"/>
      <c r="Y228" s="303"/>
      <c r="Z228" s="303"/>
      <c r="AA228" s="284"/>
      <c r="AB228" s="284"/>
      <c r="AC228" s="284"/>
    </row>
    <row r="229" spans="1:68" ht="16.5" hidden="1" customHeight="1" x14ac:dyDescent="0.25">
      <c r="A229" s="54" t="s">
        <v>329</v>
      </c>
      <c r="B229" s="54" t="s">
        <v>330</v>
      </c>
      <c r="C229" s="31">
        <v>4301071063</v>
      </c>
      <c r="D229" s="297">
        <v>4607111039019</v>
      </c>
      <c r="E229" s="298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7">
        <v>4607111038708</v>
      </c>
      <c r="E230" s="298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07"/>
      <c r="B231" s="303"/>
      <c r="C231" s="303"/>
      <c r="D231" s="303"/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8"/>
      <c r="P231" s="299" t="s">
        <v>72</v>
      </c>
      <c r="Q231" s="300"/>
      <c r="R231" s="300"/>
      <c r="S231" s="300"/>
      <c r="T231" s="300"/>
      <c r="U231" s="300"/>
      <c r="V231" s="301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303"/>
      <c r="B232" s="303"/>
      <c r="C232" s="30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8"/>
      <c r="P232" s="299" t="s">
        <v>72</v>
      </c>
      <c r="Q232" s="300"/>
      <c r="R232" s="300"/>
      <c r="S232" s="300"/>
      <c r="T232" s="300"/>
      <c r="U232" s="300"/>
      <c r="V232" s="301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hidden="1" customHeight="1" x14ac:dyDescent="0.2">
      <c r="A233" s="370" t="s">
        <v>334</v>
      </c>
      <c r="B233" s="371"/>
      <c r="C233" s="371"/>
      <c r="D233" s="371"/>
      <c r="E233" s="371"/>
      <c r="F233" s="371"/>
      <c r="G233" s="371"/>
      <c r="H233" s="371"/>
      <c r="I233" s="371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48"/>
      <c r="AB233" s="48"/>
      <c r="AC233" s="48"/>
    </row>
    <row r="234" spans="1:68" ht="16.5" hidden="1" customHeight="1" x14ac:dyDescent="0.25">
      <c r="A234" s="302" t="s">
        <v>335</v>
      </c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3"/>
      <c r="V234" s="303"/>
      <c r="W234" s="303"/>
      <c r="X234" s="303"/>
      <c r="Y234" s="303"/>
      <c r="Z234" s="303"/>
      <c r="AA234" s="285"/>
      <c r="AB234" s="285"/>
      <c r="AC234" s="285"/>
    </row>
    <row r="235" spans="1:68" ht="14.25" hidden="1" customHeight="1" x14ac:dyDescent="0.25">
      <c r="A235" s="306" t="s">
        <v>63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4"/>
      <c r="AB235" s="284"/>
      <c r="AC235" s="284"/>
    </row>
    <row r="236" spans="1:68" ht="27" hidden="1" customHeight="1" x14ac:dyDescent="0.25">
      <c r="A236" s="54" t="s">
        <v>336</v>
      </c>
      <c r="B236" s="54" t="s">
        <v>337</v>
      </c>
      <c r="C236" s="31">
        <v>4301071036</v>
      </c>
      <c r="D236" s="297">
        <v>4607111036162</v>
      </c>
      <c r="E236" s="298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07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8"/>
      <c r="P237" s="299" t="s">
        <v>72</v>
      </c>
      <c r="Q237" s="300"/>
      <c r="R237" s="300"/>
      <c r="S237" s="300"/>
      <c r="T237" s="300"/>
      <c r="U237" s="300"/>
      <c r="V237" s="301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hidden="1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8"/>
      <c r="P238" s="299" t="s">
        <v>72</v>
      </c>
      <c r="Q238" s="300"/>
      <c r="R238" s="300"/>
      <c r="S238" s="300"/>
      <c r="T238" s="300"/>
      <c r="U238" s="300"/>
      <c r="V238" s="301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hidden="1" customHeight="1" x14ac:dyDescent="0.2">
      <c r="A239" s="370" t="s">
        <v>339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48"/>
      <c r="AB239" s="48"/>
      <c r="AC239" s="48"/>
    </row>
    <row r="240" spans="1:68" ht="16.5" hidden="1" customHeight="1" x14ac:dyDescent="0.25">
      <c r="A240" s="302" t="s">
        <v>340</v>
      </c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  <c r="R240" s="303"/>
      <c r="S240" s="303"/>
      <c r="T240" s="303"/>
      <c r="U240" s="303"/>
      <c r="V240" s="303"/>
      <c r="W240" s="303"/>
      <c r="X240" s="303"/>
      <c r="Y240" s="303"/>
      <c r="Z240" s="303"/>
      <c r="AA240" s="285"/>
      <c r="AB240" s="285"/>
      <c r="AC240" s="285"/>
    </row>
    <row r="241" spans="1:68" ht="14.25" hidden="1" customHeight="1" x14ac:dyDescent="0.25">
      <c r="A241" s="306" t="s">
        <v>63</v>
      </c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  <c r="R241" s="303"/>
      <c r="S241" s="303"/>
      <c r="T241" s="303"/>
      <c r="U241" s="303"/>
      <c r="V241" s="303"/>
      <c r="W241" s="303"/>
      <c r="X241" s="303"/>
      <c r="Y241" s="303"/>
      <c r="Z241" s="303"/>
      <c r="AA241" s="284"/>
      <c r="AB241" s="284"/>
      <c r="AC241" s="284"/>
    </row>
    <row r="242" spans="1:68" ht="27" hidden="1" customHeight="1" x14ac:dyDescent="0.25">
      <c r="A242" s="54" t="s">
        <v>341</v>
      </c>
      <c r="B242" s="54" t="s">
        <v>342</v>
      </c>
      <c r="C242" s="31">
        <v>4301071029</v>
      </c>
      <c r="D242" s="297">
        <v>4607111035899</v>
      </c>
      <c r="E242" s="298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0</v>
      </c>
      <c r="Y242" s="291">
        <f>IFERROR(IF(X242="","",X242),"")</f>
        <v>0</v>
      </c>
      <c r="Z242" s="36">
        <f>IFERROR(IF(X242="","",X242*0.0155),"")</f>
        <v>0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07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8"/>
      <c r="P243" s="299" t="s">
        <v>72</v>
      </c>
      <c r="Q243" s="300"/>
      <c r="R243" s="300"/>
      <c r="S243" s="300"/>
      <c r="T243" s="300"/>
      <c r="U243" s="300"/>
      <c r="V243" s="301"/>
      <c r="W243" s="37" t="s">
        <v>69</v>
      </c>
      <c r="X243" s="292">
        <f>IFERROR(SUM(X242:X242),"0")</f>
        <v>0</v>
      </c>
      <c r="Y243" s="292">
        <f>IFERROR(SUM(Y242:Y242),"0")</f>
        <v>0</v>
      </c>
      <c r="Z243" s="292">
        <f>IFERROR(IF(Z242="",0,Z242),"0")</f>
        <v>0</v>
      </c>
      <c r="AA243" s="293"/>
      <c r="AB243" s="293"/>
      <c r="AC243" s="293"/>
    </row>
    <row r="244" spans="1:68" hidden="1" x14ac:dyDescent="0.2">
      <c r="A244" s="303"/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8"/>
      <c r="P244" s="299" t="s">
        <v>72</v>
      </c>
      <c r="Q244" s="300"/>
      <c r="R244" s="300"/>
      <c r="S244" s="300"/>
      <c r="T244" s="300"/>
      <c r="U244" s="300"/>
      <c r="V244" s="301"/>
      <c r="W244" s="37" t="s">
        <v>73</v>
      </c>
      <c r="X244" s="292">
        <f>IFERROR(SUMPRODUCT(X242:X242*H242:H242),"0")</f>
        <v>0</v>
      </c>
      <c r="Y244" s="292">
        <f>IFERROR(SUMPRODUCT(Y242:Y242*H242:H242),"0")</f>
        <v>0</v>
      </c>
      <c r="Z244" s="37"/>
      <c r="AA244" s="293"/>
      <c r="AB244" s="293"/>
      <c r="AC244" s="293"/>
    </row>
    <row r="245" spans="1:68" ht="27.75" hidden="1" customHeight="1" x14ac:dyDescent="0.2">
      <c r="A245" s="370" t="s">
        <v>343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48"/>
      <c r="AB245" s="48"/>
      <c r="AC245" s="48"/>
    </row>
    <row r="246" spans="1:68" ht="16.5" hidden="1" customHeight="1" x14ac:dyDescent="0.25">
      <c r="A246" s="302" t="s">
        <v>344</v>
      </c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  <c r="R246" s="303"/>
      <c r="S246" s="303"/>
      <c r="T246" s="303"/>
      <c r="U246" s="303"/>
      <c r="V246" s="303"/>
      <c r="W246" s="303"/>
      <c r="X246" s="303"/>
      <c r="Y246" s="303"/>
      <c r="Z246" s="303"/>
      <c r="AA246" s="285"/>
      <c r="AB246" s="285"/>
      <c r="AC246" s="285"/>
    </row>
    <row r="247" spans="1:68" ht="14.25" hidden="1" customHeight="1" x14ac:dyDescent="0.25">
      <c r="A247" s="306" t="s">
        <v>345</v>
      </c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  <c r="R247" s="303"/>
      <c r="S247" s="303"/>
      <c r="T247" s="303"/>
      <c r="U247" s="303"/>
      <c r="V247" s="303"/>
      <c r="W247" s="303"/>
      <c r="X247" s="303"/>
      <c r="Y247" s="303"/>
      <c r="Z247" s="303"/>
      <c r="AA247" s="284"/>
      <c r="AB247" s="284"/>
      <c r="AC247" s="284"/>
    </row>
    <row r="248" spans="1:68" ht="27" hidden="1" customHeight="1" x14ac:dyDescent="0.25">
      <c r="A248" s="54" t="s">
        <v>346</v>
      </c>
      <c r="B248" s="54" t="s">
        <v>347</v>
      </c>
      <c r="C248" s="31">
        <v>4301133004</v>
      </c>
      <c r="D248" s="297">
        <v>4607111039774</v>
      </c>
      <c r="E248" s="298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07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8"/>
      <c r="P249" s="299" t="s">
        <v>72</v>
      </c>
      <c r="Q249" s="300"/>
      <c r="R249" s="300"/>
      <c r="S249" s="300"/>
      <c r="T249" s="300"/>
      <c r="U249" s="300"/>
      <c r="V249" s="301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hidden="1" x14ac:dyDescent="0.2">
      <c r="A250" s="303"/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8"/>
      <c r="P250" s="299" t="s">
        <v>72</v>
      </c>
      <c r="Q250" s="300"/>
      <c r="R250" s="300"/>
      <c r="S250" s="300"/>
      <c r="T250" s="300"/>
      <c r="U250" s="300"/>
      <c r="V250" s="301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hidden="1" customHeight="1" x14ac:dyDescent="0.25">
      <c r="A251" s="306" t="s">
        <v>126</v>
      </c>
      <c r="B251" s="303"/>
      <c r="C251" s="303"/>
      <c r="D251" s="303"/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  <c r="R251" s="303"/>
      <c r="S251" s="303"/>
      <c r="T251" s="303"/>
      <c r="U251" s="303"/>
      <c r="V251" s="303"/>
      <c r="W251" s="303"/>
      <c r="X251" s="303"/>
      <c r="Y251" s="303"/>
      <c r="Z251" s="303"/>
      <c r="AA251" s="284"/>
      <c r="AB251" s="284"/>
      <c r="AC251" s="284"/>
    </row>
    <row r="252" spans="1:68" ht="37.5" hidden="1" customHeight="1" x14ac:dyDescent="0.25">
      <c r="A252" s="54" t="s">
        <v>349</v>
      </c>
      <c r="B252" s="54" t="s">
        <v>350</v>
      </c>
      <c r="C252" s="31">
        <v>4301135400</v>
      </c>
      <c r="D252" s="297">
        <v>4607111039361</v>
      </c>
      <c r="E252" s="298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8"/>
      <c r="P253" s="299" t="s">
        <v>72</v>
      </c>
      <c r="Q253" s="300"/>
      <c r="R253" s="300"/>
      <c r="S253" s="300"/>
      <c r="T253" s="300"/>
      <c r="U253" s="300"/>
      <c r="V253" s="301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3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8"/>
      <c r="P254" s="299" t="s">
        <v>72</v>
      </c>
      <c r="Q254" s="300"/>
      <c r="R254" s="300"/>
      <c r="S254" s="300"/>
      <c r="T254" s="300"/>
      <c r="U254" s="300"/>
      <c r="V254" s="301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hidden="1" customHeight="1" x14ac:dyDescent="0.2">
      <c r="A255" s="370" t="s">
        <v>351</v>
      </c>
      <c r="B255" s="371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48"/>
      <c r="AB255" s="48"/>
      <c r="AC255" s="48"/>
    </row>
    <row r="256" spans="1:68" ht="16.5" hidden="1" customHeight="1" x14ac:dyDescent="0.25">
      <c r="A256" s="302" t="s">
        <v>351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85"/>
      <c r="AB256" s="285"/>
      <c r="AC256" s="285"/>
    </row>
    <row r="257" spans="1:68" ht="14.25" hidden="1" customHeight="1" x14ac:dyDescent="0.25">
      <c r="A257" s="306" t="s">
        <v>63</v>
      </c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  <c r="Z257" s="303"/>
      <c r="AA257" s="284"/>
      <c r="AB257" s="284"/>
      <c r="AC257" s="284"/>
    </row>
    <row r="258" spans="1:68" ht="27" hidden="1" customHeight="1" x14ac:dyDescent="0.25">
      <c r="A258" s="54" t="s">
        <v>352</v>
      </c>
      <c r="B258" s="54" t="s">
        <v>353</v>
      </c>
      <c r="C258" s="31">
        <v>4301071014</v>
      </c>
      <c r="D258" s="297">
        <v>4640242181264</v>
      </c>
      <c r="E258" s="298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8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356</v>
      </c>
      <c r="B259" s="54" t="s">
        <v>357</v>
      </c>
      <c r="C259" s="31">
        <v>4301071021</v>
      </c>
      <c r="D259" s="297">
        <v>4640242181325</v>
      </c>
      <c r="E259" s="298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48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359</v>
      </c>
      <c r="B260" s="54" t="s">
        <v>360</v>
      </c>
      <c r="C260" s="31">
        <v>4301070993</v>
      </c>
      <c r="D260" s="297">
        <v>4640242180670</v>
      </c>
      <c r="E260" s="298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38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7"/>
      <c r="B261" s="303"/>
      <c r="C261" s="303"/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8"/>
      <c r="P261" s="299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hidden="1" x14ac:dyDescent="0.2">
      <c r="A262" s="303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8"/>
      <c r="P262" s="299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hidden="1" customHeight="1" x14ac:dyDescent="0.25">
      <c r="A263" s="306" t="s">
        <v>76</v>
      </c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  <c r="Z263" s="303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7">
        <v>4640242180397</v>
      </c>
      <c r="E264" s="298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48</v>
      </c>
      <c r="Y264" s="291">
        <f>IFERROR(IF(X264="","",X264),"")</f>
        <v>48</v>
      </c>
      <c r="Z264" s="36">
        <f>IFERROR(IF(X264="","",X264*0.0155),"")</f>
        <v>0.74399999999999999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300.48</v>
      </c>
      <c r="BN264" s="67">
        <f>IFERROR(Y264*I264,"0")</f>
        <v>300.48</v>
      </c>
      <c r="BO264" s="67">
        <f>IFERROR(X264/J264,"0")</f>
        <v>0.5714285714285714</v>
      </c>
      <c r="BP264" s="67">
        <f>IFERROR(Y264/J264,"0")</f>
        <v>0.5714285714285714</v>
      </c>
    </row>
    <row r="265" spans="1:68" ht="27" hidden="1" customHeight="1" x14ac:dyDescent="0.25">
      <c r="A265" s="54" t="s">
        <v>366</v>
      </c>
      <c r="B265" s="54" t="s">
        <v>367</v>
      </c>
      <c r="C265" s="31">
        <v>4301132104</v>
      </c>
      <c r="D265" s="297">
        <v>4640242181219</v>
      </c>
      <c r="E265" s="298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44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7"/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8"/>
      <c r="P266" s="299" t="s">
        <v>72</v>
      </c>
      <c r="Q266" s="300"/>
      <c r="R266" s="300"/>
      <c r="S266" s="300"/>
      <c r="T266" s="300"/>
      <c r="U266" s="300"/>
      <c r="V266" s="301"/>
      <c r="W266" s="37" t="s">
        <v>69</v>
      </c>
      <c r="X266" s="292">
        <f>IFERROR(SUM(X264:X265),"0")</f>
        <v>48</v>
      </c>
      <c r="Y266" s="292">
        <f>IFERROR(SUM(Y264:Y265),"0")</f>
        <v>48</v>
      </c>
      <c r="Z266" s="292">
        <f>IFERROR(IF(Z264="",0,Z264),"0")+IFERROR(IF(Z265="",0,Z265),"0")</f>
        <v>0.74399999999999999</v>
      </c>
      <c r="AA266" s="293"/>
      <c r="AB266" s="293"/>
      <c r="AC266" s="293"/>
    </row>
    <row r="267" spans="1:68" x14ac:dyDescent="0.2">
      <c r="A267" s="303"/>
      <c r="B267" s="303"/>
      <c r="C267" s="303"/>
      <c r="D267" s="303"/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8"/>
      <c r="P267" s="299" t="s">
        <v>72</v>
      </c>
      <c r="Q267" s="300"/>
      <c r="R267" s="300"/>
      <c r="S267" s="300"/>
      <c r="T267" s="300"/>
      <c r="U267" s="300"/>
      <c r="V267" s="301"/>
      <c r="W267" s="37" t="s">
        <v>73</v>
      </c>
      <c r="X267" s="292">
        <f>IFERROR(SUMPRODUCT(X264:X265*H264:H265),"0")</f>
        <v>288</v>
      </c>
      <c r="Y267" s="292">
        <f>IFERROR(SUMPRODUCT(Y264:Y265*H264:H265),"0")</f>
        <v>288</v>
      </c>
      <c r="Z267" s="37"/>
      <c r="AA267" s="293"/>
      <c r="AB267" s="293"/>
      <c r="AC267" s="293"/>
    </row>
    <row r="268" spans="1:68" ht="14.25" hidden="1" customHeight="1" x14ac:dyDescent="0.25">
      <c r="A268" s="306" t="s">
        <v>120</v>
      </c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  <c r="R268" s="303"/>
      <c r="S268" s="303"/>
      <c r="T268" s="303"/>
      <c r="U268" s="303"/>
      <c r="V268" s="303"/>
      <c r="W268" s="303"/>
      <c r="X268" s="303"/>
      <c r="Y268" s="303"/>
      <c r="Z268" s="303"/>
      <c r="AA268" s="284"/>
      <c r="AB268" s="284"/>
      <c r="AC268" s="284"/>
    </row>
    <row r="269" spans="1:68" ht="27" hidden="1" customHeight="1" x14ac:dyDescent="0.25">
      <c r="A269" s="54" t="s">
        <v>369</v>
      </c>
      <c r="B269" s="54" t="s">
        <v>370</v>
      </c>
      <c r="C269" s="31">
        <v>4301136051</v>
      </c>
      <c r="D269" s="297">
        <v>4640242180304</v>
      </c>
      <c r="E269" s="298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29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7">
        <v>4640242180236</v>
      </c>
      <c r="E270" s="298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36</v>
      </c>
      <c r="Y270" s="291">
        <f>IFERROR(IF(X270="","",X270),"")</f>
        <v>36</v>
      </c>
      <c r="Z270" s="36">
        <f>IFERROR(IF(X270="","",X270*0.0155),"")</f>
        <v>0.55800000000000005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188.46</v>
      </c>
      <c r="BN270" s="67">
        <f>IFERROR(Y270*I270,"0")</f>
        <v>188.46</v>
      </c>
      <c r="BO270" s="67">
        <f>IFERROR(X270/J270,"0")</f>
        <v>0.42857142857142855</v>
      </c>
      <c r="BP270" s="67">
        <f>IFERROR(Y270/J270,"0")</f>
        <v>0.42857142857142855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7">
        <v>4640242180410</v>
      </c>
      <c r="E271" s="298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56</v>
      </c>
      <c r="Y271" s="291">
        <f>IFERROR(IF(X271="","",X271),"")</f>
        <v>56</v>
      </c>
      <c r="Z271" s="36">
        <f>IFERROR(IF(X271="","",X271*0.00936),"")</f>
        <v>0.52415999999999996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136.19200000000001</v>
      </c>
      <c r="BN271" s="67">
        <f>IFERROR(Y271*I271,"0")</f>
        <v>136.19200000000001</v>
      </c>
      <c r="BO271" s="67">
        <f>IFERROR(X271/J271,"0")</f>
        <v>0.44444444444444442</v>
      </c>
      <c r="BP271" s="67">
        <f>IFERROR(Y271/J271,"0")</f>
        <v>0.44444444444444442</v>
      </c>
    </row>
    <row r="272" spans="1:68" x14ac:dyDescent="0.2">
      <c r="A272" s="307"/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8"/>
      <c r="P272" s="299" t="s">
        <v>72</v>
      </c>
      <c r="Q272" s="300"/>
      <c r="R272" s="300"/>
      <c r="S272" s="300"/>
      <c r="T272" s="300"/>
      <c r="U272" s="300"/>
      <c r="V272" s="301"/>
      <c r="W272" s="37" t="s">
        <v>69</v>
      </c>
      <c r="X272" s="292">
        <f>IFERROR(SUM(X269:X271),"0")</f>
        <v>92</v>
      </c>
      <c r="Y272" s="292">
        <f>IFERROR(SUM(Y269:Y271),"0")</f>
        <v>92</v>
      </c>
      <c r="Z272" s="292">
        <f>IFERROR(IF(Z269="",0,Z269),"0")+IFERROR(IF(Z270="",0,Z270),"0")+IFERROR(IF(Z271="",0,Z271),"0")</f>
        <v>1.08216</v>
      </c>
      <c r="AA272" s="293"/>
      <c r="AB272" s="293"/>
      <c r="AC272" s="293"/>
    </row>
    <row r="273" spans="1:68" x14ac:dyDescent="0.2">
      <c r="A273" s="303"/>
      <c r="B273" s="303"/>
      <c r="C273" s="303"/>
      <c r="D273" s="303"/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8"/>
      <c r="P273" s="299" t="s">
        <v>72</v>
      </c>
      <c r="Q273" s="300"/>
      <c r="R273" s="300"/>
      <c r="S273" s="300"/>
      <c r="T273" s="300"/>
      <c r="U273" s="300"/>
      <c r="V273" s="301"/>
      <c r="W273" s="37" t="s">
        <v>73</v>
      </c>
      <c r="X273" s="292">
        <f>IFERROR(SUMPRODUCT(X269:X271*H269:H271),"0")</f>
        <v>305.44</v>
      </c>
      <c r="Y273" s="292">
        <f>IFERROR(SUMPRODUCT(Y269:Y271*H269:H271),"0")</f>
        <v>305.44</v>
      </c>
      <c r="Z273" s="37"/>
      <c r="AA273" s="293"/>
      <c r="AB273" s="293"/>
      <c r="AC273" s="293"/>
    </row>
    <row r="274" spans="1:68" ht="14.25" hidden="1" customHeight="1" x14ac:dyDescent="0.25">
      <c r="A274" s="306" t="s">
        <v>126</v>
      </c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284"/>
      <c r="AB274" s="284"/>
      <c r="AC274" s="284"/>
    </row>
    <row r="275" spans="1:68" ht="37.5" hidden="1" customHeight="1" x14ac:dyDescent="0.25">
      <c r="A275" s="54" t="s">
        <v>377</v>
      </c>
      <c r="B275" s="54" t="s">
        <v>378</v>
      </c>
      <c r="C275" s="31">
        <v>4301135504</v>
      </c>
      <c r="D275" s="297">
        <v>4640242181554</v>
      </c>
      <c r="E275" s="298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hidden="1" customHeight="1" x14ac:dyDescent="0.25">
      <c r="A276" s="54" t="s">
        <v>381</v>
      </c>
      <c r="B276" s="54" t="s">
        <v>382</v>
      </c>
      <c r="C276" s="31">
        <v>4301135518</v>
      </c>
      <c r="D276" s="297">
        <v>4640242181561</v>
      </c>
      <c r="E276" s="298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33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 t="shared" si="18"/>
        <v>0</v>
      </c>
      <c r="Z276" s="36">
        <f>IFERROR(IF(X276="","",X276*0.00936),"")</f>
        <v>0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customHeight="1" x14ac:dyDescent="0.25">
      <c r="A277" s="54" t="s">
        <v>385</v>
      </c>
      <c r="B277" s="54" t="s">
        <v>386</v>
      </c>
      <c r="C277" s="31">
        <v>4301135374</v>
      </c>
      <c r="D277" s="297">
        <v>4640242181424</v>
      </c>
      <c r="E277" s="298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12</v>
      </c>
      <c r="Y277" s="291">
        <f t="shared" si="18"/>
        <v>12</v>
      </c>
      <c r="Z277" s="36">
        <f>IFERROR(IF(X277="","",X277*0.0155),"")</f>
        <v>0.186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68.820000000000007</v>
      </c>
      <c r="BN277" s="67">
        <f t="shared" si="20"/>
        <v>68.820000000000007</v>
      </c>
      <c r="BO277" s="67">
        <f t="shared" si="21"/>
        <v>0.14285714285714285</v>
      </c>
      <c r="BP277" s="67">
        <f t="shared" si="22"/>
        <v>0.14285714285714285</v>
      </c>
    </row>
    <row r="278" spans="1:68" ht="37.5" hidden="1" customHeight="1" x14ac:dyDescent="0.25">
      <c r="A278" s="54" t="s">
        <v>387</v>
      </c>
      <c r="B278" s="54" t="s">
        <v>388</v>
      </c>
      <c r="C278" s="31">
        <v>4301135552</v>
      </c>
      <c r="D278" s="297">
        <v>4640242181431</v>
      </c>
      <c r="E278" s="298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8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7">
        <v>4640242181523</v>
      </c>
      <c r="E279" s="298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42</v>
      </c>
      <c r="Y279" s="291">
        <f t="shared" si="18"/>
        <v>42</v>
      </c>
      <c r="Z279" s="36">
        <f t="shared" si="23"/>
        <v>0.39312000000000002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134.06400000000002</v>
      </c>
      <c r="BN279" s="67">
        <f t="shared" si="20"/>
        <v>134.06400000000002</v>
      </c>
      <c r="BO279" s="67">
        <f t="shared" si="21"/>
        <v>0.33333333333333331</v>
      </c>
      <c r="BP279" s="67">
        <f t="shared" si="22"/>
        <v>0.33333333333333331</v>
      </c>
    </row>
    <row r="280" spans="1:68" ht="27" hidden="1" customHeight="1" x14ac:dyDescent="0.25">
      <c r="A280" s="54" t="s">
        <v>393</v>
      </c>
      <c r="B280" s="54" t="s">
        <v>394</v>
      </c>
      <c r="C280" s="31">
        <v>4301135375</v>
      </c>
      <c r="D280" s="297">
        <v>4640242181486</v>
      </c>
      <c r="E280" s="298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0</v>
      </c>
      <c r="Y280" s="291">
        <f t="shared" si="18"/>
        <v>0</v>
      </c>
      <c r="Z280" s="36">
        <f t="shared" si="23"/>
        <v>0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hidden="1" customHeight="1" x14ac:dyDescent="0.25">
      <c r="A281" s="54" t="s">
        <v>395</v>
      </c>
      <c r="B281" s="54" t="s">
        <v>396</v>
      </c>
      <c r="C281" s="31">
        <v>4301135402</v>
      </c>
      <c r="D281" s="297">
        <v>4640242181493</v>
      </c>
      <c r="E281" s="298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398</v>
      </c>
      <c r="B282" s="54" t="s">
        <v>399</v>
      </c>
      <c r="C282" s="31">
        <v>4301135403</v>
      </c>
      <c r="D282" s="297">
        <v>4640242181509</v>
      </c>
      <c r="E282" s="298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hidden="1" customHeight="1" x14ac:dyDescent="0.25">
      <c r="A283" s="54" t="s">
        <v>400</v>
      </c>
      <c r="B283" s="54" t="s">
        <v>401</v>
      </c>
      <c r="C283" s="31">
        <v>4301135304</v>
      </c>
      <c r="D283" s="297">
        <v>4640242181240</v>
      </c>
      <c r="E283" s="298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4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403</v>
      </c>
      <c r="B284" s="54" t="s">
        <v>404</v>
      </c>
      <c r="C284" s="31">
        <v>4301135610</v>
      </c>
      <c r="D284" s="297">
        <v>4640242181318</v>
      </c>
      <c r="E284" s="298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9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406</v>
      </c>
      <c r="B285" s="54" t="s">
        <v>407</v>
      </c>
      <c r="C285" s="31">
        <v>4301135306</v>
      </c>
      <c r="D285" s="297">
        <v>4640242181387</v>
      </c>
      <c r="E285" s="298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6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409</v>
      </c>
      <c r="B286" s="54" t="s">
        <v>410</v>
      </c>
      <c r="C286" s="31">
        <v>4301135305</v>
      </c>
      <c r="D286" s="297">
        <v>4640242181394</v>
      </c>
      <c r="E286" s="298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5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4301135309</v>
      </c>
      <c r="D287" s="297">
        <v>4640242181332</v>
      </c>
      <c r="E287" s="298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4301135308</v>
      </c>
      <c r="D288" s="297">
        <v>4640242181349</v>
      </c>
      <c r="E288" s="298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60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418</v>
      </c>
      <c r="B289" s="54" t="s">
        <v>419</v>
      </c>
      <c r="C289" s="31">
        <v>4301135307</v>
      </c>
      <c r="D289" s="297">
        <v>4640242181370</v>
      </c>
      <c r="E289" s="298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89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7"/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8"/>
      <c r="P290" s="299" t="s">
        <v>72</v>
      </c>
      <c r="Q290" s="300"/>
      <c r="R290" s="300"/>
      <c r="S290" s="300"/>
      <c r="T290" s="300"/>
      <c r="U290" s="300"/>
      <c r="V290" s="301"/>
      <c r="W290" s="37" t="s">
        <v>69</v>
      </c>
      <c r="X290" s="292">
        <f>IFERROR(SUM(X275:X289),"0")</f>
        <v>54</v>
      </c>
      <c r="Y290" s="292">
        <f>IFERROR(SUM(Y275:Y289),"0")</f>
        <v>54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0.57912000000000008</v>
      </c>
      <c r="AA290" s="293"/>
      <c r="AB290" s="293"/>
      <c r="AC290" s="293"/>
    </row>
    <row r="291" spans="1:68" x14ac:dyDescent="0.2">
      <c r="A291" s="303"/>
      <c r="B291" s="303"/>
      <c r="C291" s="303"/>
      <c r="D291" s="303"/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8"/>
      <c r="P291" s="299" t="s">
        <v>72</v>
      </c>
      <c r="Q291" s="300"/>
      <c r="R291" s="300"/>
      <c r="S291" s="300"/>
      <c r="T291" s="300"/>
      <c r="U291" s="300"/>
      <c r="V291" s="301"/>
      <c r="W291" s="37" t="s">
        <v>73</v>
      </c>
      <c r="X291" s="292">
        <f>IFERROR(SUMPRODUCT(X275:X289*H275:H289),"0")</f>
        <v>192</v>
      </c>
      <c r="Y291" s="292">
        <f>IFERROR(SUMPRODUCT(Y275:Y289*H275:H289),"0")</f>
        <v>192</v>
      </c>
      <c r="Z291" s="37"/>
      <c r="AA291" s="293"/>
      <c r="AB291" s="293"/>
      <c r="AC291" s="293"/>
    </row>
    <row r="292" spans="1:68" ht="15" customHeight="1" x14ac:dyDescent="0.2">
      <c r="A292" s="354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55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11021.679999999998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11021.679999999998</v>
      </c>
      <c r="Z292" s="37"/>
      <c r="AA292" s="293"/>
      <c r="AB292" s="293"/>
      <c r="AC292" s="293"/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55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12307.0188</v>
      </c>
      <c r="Y293" s="292">
        <f>IFERROR(SUM(BN22:BN289),"0")</f>
        <v>12307.0188</v>
      </c>
      <c r="Z293" s="37"/>
      <c r="AA293" s="293"/>
      <c r="AB293" s="293"/>
      <c r="AC293" s="293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55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55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13207.0188</v>
      </c>
      <c r="Y295" s="292">
        <f>GrossWeightTotalR+PalletQtyTotalR*25</f>
        <v>13207.0188</v>
      </c>
      <c r="Z295" s="37"/>
      <c r="AA295" s="293"/>
      <c r="AB295" s="293"/>
      <c r="AC295" s="293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55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2754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2754</v>
      </c>
      <c r="Z296" s="37"/>
      <c r="AA296" s="293"/>
      <c r="AB296" s="293"/>
      <c r="AC296" s="293"/>
    </row>
    <row r="297" spans="1:68" ht="14.25" hidden="1" customHeight="1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55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44.753339999999994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7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8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189</v>
      </c>
      <c r="D302" s="46">
        <f>IFERROR(X34*H34,"0")+IFERROR(X35*H35,"0")+IFERROR(X36*H36,"0")</f>
        <v>67.199999999999989</v>
      </c>
      <c r="E302" s="46">
        <f>IFERROR(X41*H41,"0")+IFERROR(X42*H42,"0")+IFERROR(X43*H43,"0")+IFERROR(X44*H44,"0")</f>
        <v>1260</v>
      </c>
      <c r="F302" s="46">
        <f>IFERROR(X49*H49,"0")+IFERROR(X53*H53,"0")+IFERROR(X57*H57,"0")+IFERROR(X61*H61,"0")+IFERROR(X62*H62,"0")+IFERROR(X66*H66,"0")+IFERROR(X67*H67,"0")+IFERROR(X68*H68,"0")</f>
        <v>0</v>
      </c>
      <c r="G302" s="46">
        <f>IFERROR(X73*H73,"0")+IFERROR(X74*H74,"0")</f>
        <v>300</v>
      </c>
      <c r="H302" s="46">
        <f>IFERROR(X79*H79,"0")+IFERROR(X80*H80,"0")</f>
        <v>50.4</v>
      </c>
      <c r="I302" s="46">
        <f>IFERROR(X85*H85,"0")+IFERROR(X86*H86,"0")</f>
        <v>302.40000000000003</v>
      </c>
      <c r="J302" s="46">
        <f>IFERROR(X91*H91,"0")+IFERROR(X92*H92,"0")+IFERROR(X93*H93,"0")+IFERROR(X94*H94,"0")+IFERROR(X95*H95,"0")+IFERROR(X96*H96,"0")</f>
        <v>685.44</v>
      </c>
      <c r="K302" s="46">
        <f>IFERROR(X101*H101,"0")+IFERROR(X102*H102,"0")</f>
        <v>0</v>
      </c>
      <c r="L302" s="46">
        <f>IFERROR(X107*H107,"0")+IFERROR(X108*H108,"0")+IFERROR(X109*H109,"0")+IFERROR(X110*H110,"0")+IFERROR(X111*H111,"0")+IFERROR(X112*H112,"0")+IFERROR(X116*H116,"0")+IFERROR(X120*H120,"0")</f>
        <v>3184.8</v>
      </c>
      <c r="M302" s="46">
        <f>IFERROR(X125*H125,"0")+IFERROR(X126*H126,"0")</f>
        <v>1386</v>
      </c>
      <c r="N302" s="283"/>
      <c r="O302" s="46">
        <f>IFERROR(X131*H131,"0")+IFERROR(X132*H132,"0")</f>
        <v>420</v>
      </c>
      <c r="P302" s="46">
        <f>IFERROR(X137*H137,"0")+IFERROR(X138*H138,"0")</f>
        <v>537.6</v>
      </c>
      <c r="Q302" s="46">
        <f>IFERROR(X143*H143,"0")</f>
        <v>84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0</v>
      </c>
      <c r="V302" s="46">
        <f>IFERROR(X171*H171,"0")+IFERROR(X172*H172,"0")+IFERROR(X173*H173,"0")+IFERROR(X177*H177,"0")</f>
        <v>1386</v>
      </c>
      <c r="W302" s="46">
        <f>IFERROR(X183*H183,"0")+IFERROR(X187*H187,"0")+IFERROR(X188*H188,"0")+IFERROR(X189*H189,"0")+IFERROR(X190*H190,"0")</f>
        <v>0</v>
      </c>
      <c r="X302" s="46">
        <f>IFERROR(X195*H195,"0")+IFERROR(X196*H196,"0")+IFERROR(X197*H197,"0")+IFERROR(X198*H198,"0")+IFERROR(X199*H199,"0")+IFERROR(X200*H200,"0")</f>
        <v>268.79999999999995</v>
      </c>
      <c r="Y302" s="46">
        <f>IFERROR(X205*H205,"0")+IFERROR(X206*H206,"0")+IFERROR(X207*H207,"0")+IFERROR(X208*H208,"0")</f>
        <v>0</v>
      </c>
      <c r="Z302" s="46">
        <f>IFERROR(X213*H213,"0")</f>
        <v>0</v>
      </c>
      <c r="AA302" s="46">
        <f>IFERROR(X218*H218,"0")+IFERROR(X222*H222,"0")+IFERROR(X223*H223,"0")+IFERROR(X224*H224,"0")</f>
        <v>0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785.44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5157.6000000000004</v>
      </c>
      <c r="B305" s="60">
        <f>SUMPRODUCT(--(BB:BB="ПГП"),--(W:W="кор"),H:H,Y:Y)+SUMPRODUCT(--(BB:BB="ПГП"),--(W:W="кг"),Y:Y)</f>
        <v>5864.079999999999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86,00"/>
        <filter val="11 021,68"/>
        <filter val="112,00"/>
        <filter val="12 307,02"/>
        <filter val="12,00"/>
        <filter val="126,00"/>
        <filter val="13 207,02"/>
        <filter val="14,00"/>
        <filter val="140,00"/>
        <filter val="168,00"/>
        <filter val="180,00"/>
        <filter val="182,00"/>
        <filter val="189,00"/>
        <filter val="192,00"/>
        <filter val="2 754,00"/>
        <filter val="216,00"/>
        <filter val="224,00"/>
        <filter val="228,00"/>
        <filter val="238,00"/>
        <filter val="268,80"/>
        <filter val="28,00"/>
        <filter val="280,00"/>
        <filter val="288,00"/>
        <filter val="3 184,80"/>
        <filter val="300,00"/>
        <filter val="302,40"/>
        <filter val="305,44"/>
        <filter val="36"/>
        <filter val="36,00"/>
        <filter val="37,80"/>
        <filter val="42,00"/>
        <filter val="420,00"/>
        <filter val="456,00"/>
        <filter val="462,00"/>
        <filter val="48,00"/>
        <filter val="50,40"/>
        <filter val="537,60"/>
        <filter val="54,00"/>
        <filter val="56,00"/>
        <filter val="60,00"/>
        <filter val="67,20"/>
        <filter val="685,44"/>
        <filter val="76,80"/>
        <filter val="84,00"/>
        <filter val="92,00"/>
        <filter val="98,00"/>
      </filters>
    </filterColumn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