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804130-9132-4771-84E0-D7F57070C4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9" i="1" s="1"/>
  <c r="BO22" i="1"/>
  <c r="BM22" i="1"/>
  <c r="X506" i="1" s="1"/>
  <c r="Y22" i="1"/>
  <c r="H10" i="1"/>
  <c r="A9" i="1"/>
  <c r="A10" i="1" s="1"/>
  <c r="D7" i="1"/>
  <c r="Q6" i="1"/>
  <c r="P2" i="1"/>
  <c r="BP91" i="1" l="1"/>
  <c r="BN91" i="1"/>
  <c r="Z91" i="1"/>
  <c r="BP111" i="1"/>
  <c r="BN111" i="1"/>
  <c r="Z111" i="1"/>
  <c r="BP165" i="1"/>
  <c r="BN165" i="1"/>
  <c r="Z165" i="1"/>
  <c r="BP202" i="1"/>
  <c r="BN202" i="1"/>
  <c r="Z202" i="1"/>
  <c r="BP227" i="1"/>
  <c r="BN227" i="1"/>
  <c r="Z227" i="1"/>
  <c r="BP262" i="1"/>
  <c r="BN262" i="1"/>
  <c r="Z262" i="1"/>
  <c r="BP291" i="1"/>
  <c r="BN291" i="1"/>
  <c r="Z291" i="1"/>
  <c r="BP325" i="1"/>
  <c r="BN325" i="1"/>
  <c r="Z325" i="1"/>
  <c r="BP331" i="1"/>
  <c r="BN331" i="1"/>
  <c r="Z331" i="1"/>
  <c r="BP354" i="1"/>
  <c r="BN354" i="1"/>
  <c r="Z354" i="1"/>
  <c r="BP398" i="1"/>
  <c r="BN398" i="1"/>
  <c r="Z398" i="1"/>
  <c r="BP461" i="1"/>
  <c r="BN461" i="1"/>
  <c r="Z461" i="1"/>
  <c r="BP487" i="1"/>
  <c r="BN487" i="1"/>
  <c r="Z487" i="1"/>
  <c r="Z31" i="1"/>
  <c r="BN31" i="1"/>
  <c r="Z54" i="1"/>
  <c r="BN54" i="1"/>
  <c r="BP62" i="1"/>
  <c r="BN62" i="1"/>
  <c r="BP74" i="1"/>
  <c r="BN74" i="1"/>
  <c r="Z74" i="1"/>
  <c r="BP96" i="1"/>
  <c r="BN96" i="1"/>
  <c r="Z96" i="1"/>
  <c r="BP136" i="1"/>
  <c r="BN136" i="1"/>
  <c r="Z136" i="1"/>
  <c r="BP186" i="1"/>
  <c r="BN186" i="1"/>
  <c r="Z186" i="1"/>
  <c r="BP190" i="1"/>
  <c r="BN190" i="1"/>
  <c r="Z190" i="1"/>
  <c r="BP212" i="1"/>
  <c r="BN212" i="1"/>
  <c r="Z212" i="1"/>
  <c r="BP254" i="1"/>
  <c r="BN254" i="1"/>
  <c r="Z254" i="1"/>
  <c r="BP263" i="1"/>
  <c r="BN263" i="1"/>
  <c r="Z263" i="1"/>
  <c r="BP303" i="1"/>
  <c r="BN303" i="1"/>
  <c r="Z303" i="1"/>
  <c r="BP344" i="1"/>
  <c r="BN344" i="1"/>
  <c r="Z344" i="1"/>
  <c r="Y386" i="1"/>
  <c r="Y385" i="1"/>
  <c r="BP384" i="1"/>
  <c r="BN384" i="1"/>
  <c r="Z384" i="1"/>
  <c r="Z385" i="1" s="1"/>
  <c r="BP390" i="1"/>
  <c r="BN390" i="1"/>
  <c r="Z390" i="1"/>
  <c r="BP449" i="1"/>
  <c r="BN449" i="1"/>
  <c r="Z449" i="1"/>
  <c r="Z452" i="1" s="1"/>
  <c r="Y489" i="1"/>
  <c r="Y488" i="1"/>
  <c r="BP486" i="1"/>
  <c r="BN486" i="1"/>
  <c r="Z486" i="1"/>
  <c r="Z488" i="1" s="1"/>
  <c r="J9" i="1"/>
  <c r="Y327" i="1"/>
  <c r="Y326" i="1"/>
  <c r="S515" i="1"/>
  <c r="BP336" i="1"/>
  <c r="BN336" i="1"/>
  <c r="Z336" i="1"/>
  <c r="BP350" i="1"/>
  <c r="BN350" i="1"/>
  <c r="Z350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5" i="1"/>
  <c r="BN445" i="1"/>
  <c r="Z445" i="1"/>
  <c r="BP459" i="1"/>
  <c r="BN459" i="1"/>
  <c r="Z459" i="1"/>
  <c r="BP476" i="1"/>
  <c r="BN476" i="1"/>
  <c r="Z476" i="1"/>
  <c r="BP497" i="1"/>
  <c r="BN497" i="1"/>
  <c r="Z497" i="1"/>
  <c r="F9" i="1"/>
  <c r="F10" i="1"/>
  <c r="B515" i="1"/>
  <c r="X507" i="1"/>
  <c r="X508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Z76" i="1"/>
  <c r="BN76" i="1"/>
  <c r="Z84" i="1"/>
  <c r="BN84" i="1"/>
  <c r="Z89" i="1"/>
  <c r="Z92" i="1" s="1"/>
  <c r="BN89" i="1"/>
  <c r="Z98" i="1"/>
  <c r="BN98" i="1"/>
  <c r="Z107" i="1"/>
  <c r="BN107" i="1"/>
  <c r="Y115" i="1"/>
  <c r="Z113" i="1"/>
  <c r="BN113" i="1"/>
  <c r="Y114" i="1"/>
  <c r="Z117" i="1"/>
  <c r="BN117" i="1"/>
  <c r="Z125" i="1"/>
  <c r="BN125" i="1"/>
  <c r="Z130" i="1"/>
  <c r="BN130" i="1"/>
  <c r="Z140" i="1"/>
  <c r="BN140" i="1"/>
  <c r="BP140" i="1"/>
  <c r="Z163" i="1"/>
  <c r="BN163" i="1"/>
  <c r="Z167" i="1"/>
  <c r="BN167" i="1"/>
  <c r="Z175" i="1"/>
  <c r="BN175" i="1"/>
  <c r="Z196" i="1"/>
  <c r="BN196" i="1"/>
  <c r="Z200" i="1"/>
  <c r="BN200" i="1"/>
  <c r="Z206" i="1"/>
  <c r="BN206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Z301" i="1"/>
  <c r="BN301" i="1"/>
  <c r="Z309" i="1"/>
  <c r="BN309" i="1"/>
  <c r="Z317" i="1"/>
  <c r="BN317" i="1"/>
  <c r="Z322" i="1"/>
  <c r="BN322" i="1"/>
  <c r="BP322" i="1"/>
  <c r="Z323" i="1"/>
  <c r="BN323" i="1"/>
  <c r="BP329" i="1"/>
  <c r="BN329" i="1"/>
  <c r="Z329" i="1"/>
  <c r="Y339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2" i="1"/>
  <c r="BN392" i="1"/>
  <c r="Z392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36" i="1"/>
  <c r="BN436" i="1"/>
  <c r="Z436" i="1"/>
  <c r="BP441" i="1"/>
  <c r="BN441" i="1"/>
  <c r="Z441" i="1"/>
  <c r="BP451" i="1"/>
  <c r="BN451" i="1"/>
  <c r="Z451" i="1"/>
  <c r="BP455" i="1"/>
  <c r="BN455" i="1"/>
  <c r="Z455" i="1"/>
  <c r="Y469" i="1"/>
  <c r="BP465" i="1"/>
  <c r="BN465" i="1"/>
  <c r="Z465" i="1"/>
  <c r="Z468" i="1" s="1"/>
  <c r="Y499" i="1"/>
  <c r="Y498" i="1"/>
  <c r="BP496" i="1"/>
  <c r="BN496" i="1"/>
  <c r="Z496" i="1"/>
  <c r="Y356" i="1"/>
  <c r="Y453" i="1"/>
  <c r="Y452" i="1"/>
  <c r="Y32" i="1"/>
  <c r="Y44" i="1"/>
  <c r="Y65" i="1"/>
  <c r="Y71" i="1"/>
  <c r="BP75" i="1"/>
  <c r="BN75" i="1"/>
  <c r="BP106" i="1"/>
  <c r="BN106" i="1"/>
  <c r="Z106" i="1"/>
  <c r="Y138" i="1"/>
  <c r="BP135" i="1"/>
  <c r="BN135" i="1"/>
  <c r="Z135" i="1"/>
  <c r="I515" i="1"/>
  <c r="Y159" i="1"/>
  <c r="BP158" i="1"/>
  <c r="BN158" i="1"/>
  <c r="Z158" i="1"/>
  <c r="Z159" i="1" s="1"/>
  <c r="Y171" i="1"/>
  <c r="BP162" i="1"/>
  <c r="BN162" i="1"/>
  <c r="Z162" i="1"/>
  <c r="BP166" i="1"/>
  <c r="BN166" i="1"/>
  <c r="Z166" i="1"/>
  <c r="Y177" i="1"/>
  <c r="BP174" i="1"/>
  <c r="BN174" i="1"/>
  <c r="Z174" i="1"/>
  <c r="BP191" i="1"/>
  <c r="BN191" i="1"/>
  <c r="Z191" i="1"/>
  <c r="Z192" i="1" s="1"/>
  <c r="Y204" i="1"/>
  <c r="BP195" i="1"/>
  <c r="BN195" i="1"/>
  <c r="Z195" i="1"/>
  <c r="BP211" i="1"/>
  <c r="BN211" i="1"/>
  <c r="Z211" i="1"/>
  <c r="Y24" i="1"/>
  <c r="Y59" i="1"/>
  <c r="BP77" i="1"/>
  <c r="BN77" i="1"/>
  <c r="Z77" i="1"/>
  <c r="BP90" i="1"/>
  <c r="BN90" i="1"/>
  <c r="Z90" i="1"/>
  <c r="BP97" i="1"/>
  <c r="BN97" i="1"/>
  <c r="Z97" i="1"/>
  <c r="BP118" i="1"/>
  <c r="BN118" i="1"/>
  <c r="Z118" i="1"/>
  <c r="BP131" i="1"/>
  <c r="BN131" i="1"/>
  <c r="Z131" i="1"/>
  <c r="Y133" i="1"/>
  <c r="BP152" i="1"/>
  <c r="BN152" i="1"/>
  <c r="Z152" i="1"/>
  <c r="Y154" i="1"/>
  <c r="Y160" i="1"/>
  <c r="BP170" i="1"/>
  <c r="BN170" i="1"/>
  <c r="Z170" i="1"/>
  <c r="Y172" i="1"/>
  <c r="Y193" i="1"/>
  <c r="BP199" i="1"/>
  <c r="BN199" i="1"/>
  <c r="Z199" i="1"/>
  <c r="Y203" i="1"/>
  <c r="BP207" i="1"/>
  <c r="BN207" i="1"/>
  <c r="Z207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O515" i="1"/>
  <c r="Y271" i="1"/>
  <c r="BP345" i="1"/>
  <c r="BN345" i="1"/>
  <c r="Z345" i="1"/>
  <c r="Y351" i="1"/>
  <c r="BP349" i="1"/>
  <c r="BN349" i="1"/>
  <c r="Z349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P79" i="1"/>
  <c r="BN79" i="1"/>
  <c r="Z79" i="1"/>
  <c r="Y81" i="1"/>
  <c r="Y86" i="1"/>
  <c r="BP83" i="1"/>
  <c r="BN83" i="1"/>
  <c r="Z83" i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Y137" i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Y333" i="1"/>
  <c r="BP337" i="1"/>
  <c r="BN337" i="1"/>
  <c r="Z337" i="1"/>
  <c r="BP347" i="1"/>
  <c r="BN347" i="1"/>
  <c r="Z347" i="1"/>
  <c r="BP355" i="1"/>
  <c r="BN355" i="1"/>
  <c r="Z355" i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Y463" i="1"/>
  <c r="BP458" i="1"/>
  <c r="BN458" i="1"/>
  <c r="Z458" i="1"/>
  <c r="BP466" i="1"/>
  <c r="BN466" i="1"/>
  <c r="Z466" i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l="1"/>
  <c r="Z483" i="1"/>
  <c r="Z417" i="1"/>
  <c r="Z405" i="1"/>
  <c r="Z356" i="1"/>
  <c r="Z142" i="1"/>
  <c r="Z126" i="1"/>
  <c r="Z85" i="1"/>
  <c r="Z80" i="1"/>
  <c r="Z65" i="1"/>
  <c r="Z271" i="1"/>
  <c r="Z132" i="1"/>
  <c r="Z137" i="1"/>
  <c r="Z498" i="1"/>
  <c r="Z332" i="1"/>
  <c r="Z339" i="1"/>
  <c r="Z462" i="1"/>
  <c r="Z400" i="1"/>
  <c r="Z351" i="1"/>
  <c r="Z326" i="1"/>
  <c r="Z295" i="1"/>
  <c r="Z247" i="1"/>
  <c r="Z215" i="1"/>
  <c r="Z153" i="1"/>
  <c r="Z114" i="1"/>
  <c r="Z108" i="1"/>
  <c r="Z58" i="1"/>
  <c r="Z121" i="1"/>
  <c r="Z477" i="1"/>
  <c r="Z305" i="1"/>
  <c r="Z100" i="1"/>
  <c r="Z32" i="1"/>
  <c r="Y509" i="1"/>
  <c r="Y506" i="1"/>
  <c r="Z256" i="1"/>
  <c r="Z177" i="1"/>
  <c r="Z446" i="1"/>
  <c r="Z319" i="1"/>
  <c r="Z313" i="1"/>
  <c r="Y507" i="1"/>
  <c r="Z264" i="1"/>
  <c r="Z231" i="1"/>
  <c r="Y505" i="1"/>
  <c r="Z203" i="1"/>
  <c r="Z171" i="1"/>
  <c r="Z510" i="1" l="1"/>
  <c r="Y508" i="1"/>
</calcChain>
</file>

<file path=xl/sharedStrings.xml><?xml version="1.0" encoding="utf-8"?>
<sst xmlns="http://schemas.openxmlformats.org/spreadsheetml/2006/main" count="2244" uniqueCount="809">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</sst>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45891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Пятница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600</v>
      </c>
      <c r="Y42" s="558">
        <f>IFERROR(IF(X42="",0,CEILING((X42/$H42),1)*$H42),"")</f>
        <v>600</v>
      </c>
      <c r="Z42" s="36">
        <f>IFERROR(IF(Y42=0,"",ROUNDUP(Y42/H42,0)*0.00902),"")</f>
        <v>1.353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631.5</v>
      </c>
      <c r="BN42" s="64">
        <f>IFERROR(Y42*I42/H42,"0")</f>
        <v>631.5</v>
      </c>
      <c r="BO42" s="64">
        <f>IFERROR(1/J42*(X42/H42),"0")</f>
        <v>1.1363636363636365</v>
      </c>
      <c r="BP42" s="64">
        <f>IFERROR(1/J42*(Y42/H42),"0")</f>
        <v>1.1363636363636365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150</v>
      </c>
      <c r="Y44" s="559">
        <f>IFERROR(Y41/H41,"0")+IFERROR(Y42/H42,"0")+IFERROR(Y43/H43,"0")</f>
        <v>150</v>
      </c>
      <c r="Z44" s="559">
        <f>IFERROR(IF(Z41="",0,Z41),"0")+IFERROR(IF(Z42="",0,Z42),"0")+IFERROR(IF(Z43="",0,Z43),"0")</f>
        <v>1.353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600</v>
      </c>
      <c r="Y45" s="559">
        <f>IFERROR(SUM(Y41:Y43),"0")</f>
        <v>600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1350</v>
      </c>
      <c r="Y57" s="558">
        <f t="shared" si="6"/>
        <v>1350</v>
      </c>
      <c r="Z57" s="36">
        <f>IFERROR(IF(Y57=0,"",ROUNDUP(Y57/H57,0)*0.00902),"")</f>
        <v>2.706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1413</v>
      </c>
      <c r="BN57" s="64">
        <f t="shared" si="8"/>
        <v>1413</v>
      </c>
      <c r="BO57" s="64">
        <f t="shared" si="9"/>
        <v>2.2727272727272729</v>
      </c>
      <c r="BP57" s="64">
        <f t="shared" si="10"/>
        <v>2.2727272727272729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300</v>
      </c>
      <c r="Y58" s="559">
        <f>IFERROR(Y52/H52,"0")+IFERROR(Y53/H53,"0")+IFERROR(Y54/H54,"0")+IFERROR(Y55/H55,"0")+IFERROR(Y56/H56,"0")+IFERROR(Y57/H57,"0")</f>
        <v>300</v>
      </c>
      <c r="Z58" s="559">
        <f>IFERROR(IF(Z52="",0,Z52),"0")+IFERROR(IF(Z53="",0,Z53),"0")+IFERROR(IF(Z54="",0,Z54),"0")+IFERROR(IF(Z55="",0,Z55),"0")+IFERROR(IF(Z56="",0,Z56),"0")+IFERROR(IF(Z57="",0,Z57),"0")</f>
        <v>2.706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1350</v>
      </c>
      <c r="Y59" s="559">
        <f>IFERROR(SUM(Y52:Y57),"0")</f>
        <v>1350</v>
      </c>
      <c r="Z59" s="37"/>
      <c r="AA59" s="560"/>
      <c r="AB59" s="560"/>
      <c r="AC59" s="560"/>
    </row>
    <row r="60" spans="1:68" ht="14.25" hidden="1" customHeight="1" x14ac:dyDescent="0.25">
      <c r="A60" s="581" t="s">
        <v>139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174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181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2"/>
      <c r="R95" s="562"/>
      <c r="S95" s="562"/>
      <c r="T95" s="563"/>
      <c r="U95" s="34"/>
      <c r="V95" s="34"/>
      <c r="W95" s="35" t="s">
        <v>70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270</v>
      </c>
      <c r="Y98" s="558">
        <f>IFERROR(IF(X98="",0,CEILING((X98/$H98),1)*$H98),"")</f>
        <v>270</v>
      </c>
      <c r="Z98" s="36">
        <f>IFERROR(IF(Y98=0,"",ROUNDUP(Y98/H98,0)*0.00651),"")</f>
        <v>0.65100000000000002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295.2</v>
      </c>
      <c r="BN98" s="64">
        <f>IFERROR(Y98*I98/H98,"0")</f>
        <v>295.2</v>
      </c>
      <c r="BO98" s="64">
        <f>IFERROR(1/J98*(X98/H98),"0")</f>
        <v>0.5494505494505495</v>
      </c>
      <c r="BP98" s="64">
        <f>IFERROR(1/J98*(Y98/H98),"0")</f>
        <v>0.5494505494505495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100</v>
      </c>
      <c r="Y100" s="559">
        <f>IFERROR(Y95/H95,"0")+IFERROR(Y96/H96,"0")+IFERROR(Y97/H97,"0")+IFERROR(Y98/H98,"0")+IFERROR(Y99/H99,"0")</f>
        <v>100</v>
      </c>
      <c r="Z100" s="559">
        <f>IFERROR(IF(Z95="",0,Z95),"0")+IFERROR(IF(Z96="",0,Z96),"0")+IFERROR(IF(Z97="",0,Z97),"0")+IFERROR(IF(Z98="",0,Z98),"0")+IFERROR(IF(Z99="",0,Z99),"0")</f>
        <v>0.65100000000000002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270</v>
      </c>
      <c r="Y101" s="559">
        <f>IFERROR(SUM(Y95:Y99),"0")</f>
        <v>270</v>
      </c>
      <c r="Z101" s="37"/>
      <c r="AA101" s="560"/>
      <c r="AB101" s="560"/>
      <c r="AC101" s="560"/>
    </row>
    <row r="102" spans="1:68" ht="16.5" hidden="1" customHeight="1" x14ac:dyDescent="0.25">
      <c r="A102" s="576" t="s">
        <v>203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139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1260.9000000000001</v>
      </c>
      <c r="Y119" s="558">
        <f>IFERROR(IF(X119="",0,CEILING((X119/$H119),1)*$H119),"")</f>
        <v>1260.9000000000001</v>
      </c>
      <c r="Z119" s="36">
        <f>IFERROR(IF(Y119=0,"",ROUNDUP(Y119/H119,0)*0.00651),"")</f>
        <v>3.0401700000000003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1378.5840000000001</v>
      </c>
      <c r="BN119" s="64">
        <f>IFERROR(Y119*I119/H119,"0")</f>
        <v>1378.5840000000001</v>
      </c>
      <c r="BO119" s="64">
        <f>IFERROR(1/J119*(X119/H119),"0")</f>
        <v>2.5659340659340661</v>
      </c>
      <c r="BP119" s="64">
        <f>IFERROR(1/J119*(Y119/H119),"0")</f>
        <v>2.5659340659340661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467</v>
      </c>
      <c r="Y121" s="559">
        <f>IFERROR(Y117/H117,"0")+IFERROR(Y118/H118,"0")+IFERROR(Y119/H119,"0")+IFERROR(Y120/H120,"0")</f>
        <v>467</v>
      </c>
      <c r="Z121" s="559">
        <f>IFERROR(IF(Z117="",0,Z117),"0")+IFERROR(IF(Z118="",0,Z118),"0")+IFERROR(IF(Z119="",0,Z119),"0")+IFERROR(IF(Z120="",0,Z120),"0")</f>
        <v>3.0401700000000003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1260.9000000000001</v>
      </c>
      <c r="Y122" s="559">
        <f>IFERROR(SUM(Y117:Y120),"0")</f>
        <v>1260.9000000000001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174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236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260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261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139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298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301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139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241.2</v>
      </c>
      <c r="Y199" s="558">
        <f t="shared" si="21"/>
        <v>241.20000000000002</v>
      </c>
      <c r="Z199" s="36">
        <f>IFERROR(IF(Y199=0,"",ROUNDUP(Y199/H199,0)*0.00502),"")</f>
        <v>0.67268000000000006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258.61999999999995</v>
      </c>
      <c r="BN199" s="64">
        <f t="shared" si="23"/>
        <v>258.62</v>
      </c>
      <c r="BO199" s="64">
        <f t="shared" si="24"/>
        <v>0.57264957264957272</v>
      </c>
      <c r="BP199" s="64">
        <f t="shared" si="25"/>
        <v>0.57264957264957272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135</v>
      </c>
      <c r="Y201" s="558">
        <f t="shared" si="21"/>
        <v>135</v>
      </c>
      <c r="Z201" s="36">
        <f>IFERROR(IF(Y201=0,"",ROUNDUP(Y201/H201,0)*0.00502),"")</f>
        <v>0.3765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142.5</v>
      </c>
      <c r="BN201" s="64">
        <f t="shared" si="23"/>
        <v>142.5</v>
      </c>
      <c r="BO201" s="64">
        <f t="shared" si="24"/>
        <v>0.32051282051282054</v>
      </c>
      <c r="BP201" s="64">
        <f t="shared" si="25"/>
        <v>0.32051282051282054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209</v>
      </c>
      <c r="Y203" s="559">
        <f>IFERROR(Y195/H195,"0")+IFERROR(Y196/H196,"0")+IFERROR(Y197/H197,"0")+IFERROR(Y198/H198,"0")+IFERROR(Y199/H199,"0")+IFERROR(Y200/H200,"0")+IFERROR(Y201/H201,"0")+IFERROR(Y202/H202,"0")</f>
        <v>209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1.04918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376.2</v>
      </c>
      <c r="Y204" s="559">
        <f>IFERROR(SUM(Y195:Y202),"0")</f>
        <v>376.20000000000005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520.80000000000007</v>
      </c>
      <c r="Y209" s="558">
        <f t="shared" si="26"/>
        <v>520.79999999999995</v>
      </c>
      <c r="Z209" s="36">
        <f t="shared" ref="Z209:Z214" si="31">IFERROR(IF(Y209=0,"",ROUNDUP(Y209/H209,0)*0.00651),"")</f>
        <v>1.4126700000000001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579.3900000000001</v>
      </c>
      <c r="BN209" s="64">
        <f t="shared" si="28"/>
        <v>579.39</v>
      </c>
      <c r="BO209" s="64">
        <f t="shared" si="29"/>
        <v>1.1923076923076925</v>
      </c>
      <c r="BP209" s="64">
        <f t="shared" si="30"/>
        <v>1.1923076923076923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400.8</v>
      </c>
      <c r="Y211" s="558">
        <f t="shared" si="26"/>
        <v>400.8</v>
      </c>
      <c r="Z211" s="36">
        <f t="shared" si="31"/>
        <v>1.08717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442.88400000000007</v>
      </c>
      <c r="BN211" s="64">
        <f t="shared" si="28"/>
        <v>442.88400000000007</v>
      </c>
      <c r="BO211" s="64">
        <f t="shared" si="29"/>
        <v>0.91758241758241765</v>
      </c>
      <c r="BP211" s="64">
        <f t="shared" si="30"/>
        <v>0.91758241758241765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384</v>
      </c>
      <c r="Y215" s="559">
        <f>IFERROR(Y206/H206,"0")+IFERROR(Y207/H207,"0")+IFERROR(Y208/H208,"0")+IFERROR(Y209/H209,"0")+IFERROR(Y210/H210,"0")+IFERROR(Y211/H211,"0")+IFERROR(Y212/H212,"0")+IFERROR(Y213/H213,"0")+IFERROR(Y214/H214,"0")</f>
        <v>384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2.4998399999999998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921.60000000000014</v>
      </c>
      <c r="Y216" s="559">
        <f>IFERROR(SUM(Y206:Y214),"0")</f>
        <v>921.59999999999991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174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362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139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184.14</v>
      </c>
      <c r="Y234" s="558">
        <f>IFERROR(IF(X234="",0,CEILING((X234/$H234),1)*$H234),"")</f>
        <v>184.14</v>
      </c>
      <c r="Z234" s="36">
        <f>IFERROR(IF(Y234=0,"",ROUNDUP(Y234/H234,0)*0.00502),"")</f>
        <v>0.46686</v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193.44</v>
      </c>
      <c r="BN234" s="64">
        <f>IFERROR(Y234*I234/H234,"0")</f>
        <v>193.44</v>
      </c>
      <c r="BO234" s="64">
        <f>IFERROR(1/J234*(X234/H234),"0")</f>
        <v>0.39743589743589747</v>
      </c>
      <c r="BP234" s="64">
        <f>IFERROR(1/J234*(Y234/H234),"0")</f>
        <v>0.39743589743589747</v>
      </c>
    </row>
    <row r="235" spans="1:68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93</v>
      </c>
      <c r="Y235" s="559">
        <f>IFERROR(Y234/H234,"0")</f>
        <v>93</v>
      </c>
      <c r="Z235" s="559">
        <f>IFERROR(IF(Z234="",0,Z234),"0")</f>
        <v>0.46686</v>
      </c>
      <c r="AA235" s="560"/>
      <c r="AB235" s="560"/>
      <c r="AC235" s="560"/>
    </row>
    <row r="236" spans="1:68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184.14</v>
      </c>
      <c r="Y236" s="559">
        <f>IFERROR(SUM(Y234:Y234),"0")</f>
        <v>184.14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384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7" t="s">
        <v>387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389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58" t="s">
        <v>395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398</v>
      </c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403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404</v>
      </c>
      <c r="B251" s="54" t="s">
        <v>405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416</v>
      </c>
      <c r="B255" s="54" t="s">
        <v>417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419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424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431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433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125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127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443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450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455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459</v>
      </c>
      <c r="B290" s="54" t="s">
        <v>460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459</v>
      </c>
      <c r="B291" s="54" t="s">
        <v>462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465</v>
      </c>
      <c r="B292" s="54" t="s">
        <v>466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468</v>
      </c>
      <c r="B293" s="54" t="s">
        <v>469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473</v>
      </c>
      <c r="B298" s="54" t="s">
        <v>474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492</v>
      </c>
      <c r="B308" s="54" t="s">
        <v>493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174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507</v>
      </c>
      <c r="B316" s="54" t="s">
        <v>508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510</v>
      </c>
      <c r="B317" s="54" t="s">
        <v>511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513</v>
      </c>
      <c r="B318" s="54" t="s">
        <v>514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hidden="1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516</v>
      </c>
      <c r="B322" s="54" t="s">
        <v>517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102</v>
      </c>
      <c r="Y325" s="558">
        <f>IFERROR(IF(X325="",0,CEILING((X325/$H325),1)*$H325),"")</f>
        <v>102</v>
      </c>
      <c r="Z325" s="36">
        <f>IFERROR(IF(Y325=0,"",ROUNDUP(Y325/H325,0)*0.00651),"")</f>
        <v>0.26040000000000002</v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115.2</v>
      </c>
      <c r="BN325" s="64">
        <f>IFERROR(Y325*I325/H325,"0")</f>
        <v>115.2</v>
      </c>
      <c r="BO325" s="64">
        <f>IFERROR(1/J325*(X325/H325),"0")</f>
        <v>0.2197802197802198</v>
      </c>
      <c r="BP325" s="64">
        <f>IFERROR(1/J325*(Y325/H325),"0")</f>
        <v>0.2197802197802198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40</v>
      </c>
      <c r="Y326" s="559">
        <f>IFERROR(Y322/H322,"0")+IFERROR(Y323/H323,"0")+IFERROR(Y324/H324,"0")+IFERROR(Y325/H325,"0")</f>
        <v>40</v>
      </c>
      <c r="Z326" s="559">
        <f>IFERROR(IF(Z322="",0,Z322),"0")+IFERROR(IF(Z323="",0,Z323),"0")+IFERROR(IF(Z324="",0,Z324),"0")+IFERROR(IF(Z325="",0,Z325),"0")</f>
        <v>0.26040000000000002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102</v>
      </c>
      <c r="Y327" s="559">
        <f>IFERROR(SUM(Y322:Y325),"0")</f>
        <v>102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528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529</v>
      </c>
      <c r="B329" s="54" t="s">
        <v>530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537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538</v>
      </c>
      <c r="B336" s="54" t="s">
        <v>539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980.69999999999993</v>
      </c>
      <c r="Y338" s="558">
        <f>IFERROR(IF(X338="",0,CEILING((X338/$H338),1)*$H338),"")</f>
        <v>980.7</v>
      </c>
      <c r="Z338" s="36">
        <f>IFERROR(IF(Y338=0,"",ROUNDUP(Y338/H338,0)*0.00651),"")</f>
        <v>3.0401700000000003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1092.7799999999997</v>
      </c>
      <c r="BN338" s="64">
        <f>IFERROR(Y338*I338/H338,"0")</f>
        <v>1092.78</v>
      </c>
      <c r="BO338" s="64">
        <f>IFERROR(1/J338*(X338/H338),"0")</f>
        <v>2.5659340659340657</v>
      </c>
      <c r="BP338" s="64">
        <f>IFERROR(1/J338*(Y338/H338),"0")</f>
        <v>2.5659340659340661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466.99999999999994</v>
      </c>
      <c r="Y339" s="559">
        <f>IFERROR(Y336/H336,"0")+IFERROR(Y337/H337,"0")+IFERROR(Y338/H338,"0")</f>
        <v>467</v>
      </c>
      <c r="Z339" s="559">
        <f>IFERROR(IF(Z336="",0,Z336),"0")+IFERROR(IF(Z337="",0,Z337),"0")+IFERROR(IF(Z338="",0,Z338),"0")</f>
        <v>3.0401700000000003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980.69999999999993</v>
      </c>
      <c r="Y340" s="559">
        <f>IFERROR(SUM(Y336:Y338),"0")</f>
        <v>980.7</v>
      </c>
      <c r="Z340" s="37"/>
      <c r="AA340" s="560"/>
      <c r="AB340" s="560"/>
      <c r="AC340" s="560"/>
    </row>
    <row r="341" spans="1:68" ht="27.75" hidden="1" customHeight="1" x14ac:dyDescent="0.2">
      <c r="A341" s="626" t="s">
        <v>547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548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45</v>
      </c>
      <c r="Y344" s="558">
        <f t="shared" ref="Y344:Y350" si="47">IFERROR(IF(X344="",0,CEILING((X344/$H344),1)*$H344),"")</f>
        <v>45</v>
      </c>
      <c r="Z344" s="36">
        <f>IFERROR(IF(Y344=0,"",ROUNDUP(Y344/H344,0)*0.02175),"")</f>
        <v>6.5250000000000002E-2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46.440000000000005</v>
      </c>
      <c r="BN344" s="64">
        <f t="shared" ref="BN344:BN350" si="49">IFERROR(Y344*I344/H344,"0")</f>
        <v>46.440000000000005</v>
      </c>
      <c r="BO344" s="64">
        <f t="shared" ref="BO344:BO350" si="50">IFERROR(1/J344*(X344/H344),"0")</f>
        <v>6.25E-2</v>
      </c>
      <c r="BP344" s="64">
        <f t="shared" ref="BP344:BP350" si="51">IFERROR(1/J344*(Y344/H344),"0")</f>
        <v>6.25E-2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45</v>
      </c>
      <c r="Y347" s="558">
        <f t="shared" si="47"/>
        <v>45</v>
      </c>
      <c r="Z347" s="36">
        <f>IFERROR(IF(Y347=0,"",ROUNDUP(Y347/H347,0)*0.02175),"")</f>
        <v>6.5250000000000002E-2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46.440000000000005</v>
      </c>
      <c r="BN347" s="64">
        <f t="shared" si="49"/>
        <v>46.440000000000005</v>
      </c>
      <c r="BO347" s="64">
        <f t="shared" si="50"/>
        <v>6.25E-2</v>
      </c>
      <c r="BP347" s="64">
        <f t="shared" si="51"/>
        <v>6.25E-2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566</v>
      </c>
      <c r="B350" s="54" t="s">
        <v>567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6</v>
      </c>
      <c r="Y351" s="559">
        <f>IFERROR(Y344/H344,"0")+IFERROR(Y345/H345,"0")+IFERROR(Y346/H346,"0")+IFERROR(Y347/H347,"0")+IFERROR(Y348/H348,"0")+IFERROR(Y349/H349,"0")+IFERROR(Y350/H350,"0")</f>
        <v>6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0.1305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90</v>
      </c>
      <c r="Y352" s="559">
        <f>IFERROR(SUM(Y344:Y350),"0")</f>
        <v>90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139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15</v>
      </c>
      <c r="Y354" s="558">
        <f>IFERROR(IF(X354="",0,CEILING((X354/$H354),1)*$H354),"")</f>
        <v>15</v>
      </c>
      <c r="Z354" s="36">
        <f>IFERROR(IF(Y354=0,"",ROUNDUP(Y354/H354,0)*0.02175),"")</f>
        <v>2.1749999999999999E-2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15.48</v>
      </c>
      <c r="BN354" s="64">
        <f>IFERROR(Y354*I354/H354,"0")</f>
        <v>15.48</v>
      </c>
      <c r="BO354" s="64">
        <f>IFERROR(1/J354*(X354/H354),"0")</f>
        <v>2.0833333333333332E-2</v>
      </c>
      <c r="BP354" s="64">
        <f>IFERROR(1/J354*(Y354/H354),"0")</f>
        <v>2.0833333333333332E-2</v>
      </c>
    </row>
    <row r="355" spans="1:68" ht="16.5" hidden="1" customHeight="1" x14ac:dyDescent="0.25">
      <c r="A355" s="54" t="s">
        <v>571</v>
      </c>
      <c r="B355" s="54" t="s">
        <v>572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1</v>
      </c>
      <c r="Y356" s="559">
        <f>IFERROR(Y354/H354,"0")+IFERROR(Y355/H355,"0")</f>
        <v>1</v>
      </c>
      <c r="Z356" s="559">
        <f>IFERROR(IF(Z354="",0,Z354),"0")+IFERROR(IF(Z355="",0,Z355),"0")</f>
        <v>2.1749999999999999E-2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15</v>
      </c>
      <c r="Y357" s="559">
        <f>IFERROR(SUM(Y354:Y355),"0")</f>
        <v>15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573</v>
      </c>
      <c r="B359" s="54" t="s">
        <v>574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576</v>
      </c>
      <c r="B360" s="54" t="s">
        <v>577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174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579</v>
      </c>
      <c r="B364" s="54" t="s">
        <v>580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582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583</v>
      </c>
      <c r="B369" s="54" t="s">
        <v>584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586</v>
      </c>
      <c r="B370" s="54" t="s">
        <v>587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591</v>
      </c>
      <c r="B375" s="54" t="s">
        <v>592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594</v>
      </c>
      <c r="B379" s="54" t="s">
        <v>595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597</v>
      </c>
      <c r="B380" s="54" t="s">
        <v>598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174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599</v>
      </c>
      <c r="B384" s="54" t="s">
        <v>600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602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603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604</v>
      </c>
      <c r="B390" s="54" t="s">
        <v>605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607</v>
      </c>
      <c r="B391" s="54" t="s">
        <v>608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607</v>
      </c>
      <c r="B392" s="54" t="s">
        <v>610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618</v>
      </c>
      <c r="B396" s="54" t="s">
        <v>619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627</v>
      </c>
      <c r="B399" s="54" t="s">
        <v>628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629</v>
      </c>
      <c r="B403" s="54" t="s">
        <v>630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632</v>
      </c>
      <c r="B404" s="54" t="s">
        <v>633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635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139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636</v>
      </c>
      <c r="B409" s="54" t="s">
        <v>637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639</v>
      </c>
      <c r="B413" s="54" t="s">
        <v>640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650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651</v>
      </c>
      <c r="B421" s="54" t="s">
        <v>652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654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655</v>
      </c>
      <c r="B426" s="54" t="s">
        <v>656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658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658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659</v>
      </c>
      <c r="B432" s="54" t="s">
        <v>660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678</v>
      </c>
      <c r="B438" s="54" t="s">
        <v>679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692</v>
      </c>
      <c r="B445" s="54" t="s">
        <v>694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idden="1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hidden="1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139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695</v>
      </c>
      <c r="B449" s="54" t="s">
        <v>696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698</v>
      </c>
      <c r="B450" s="54" t="s">
        <v>699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702</v>
      </c>
      <c r="B455" s="54" t="s">
        <v>703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hidden="1" customHeight="1" x14ac:dyDescent="0.25">
      <c r="A456" s="54" t="s">
        <v>705</v>
      </c>
      <c r="B456" s="54" t="s">
        <v>706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708</v>
      </c>
      <c r="B457" s="54" t="s">
        <v>709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713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idden="1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hidden="1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718</v>
      </c>
      <c r="B465" s="54" t="s">
        <v>719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721</v>
      </c>
      <c r="B466" s="54" t="s">
        <v>722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724</v>
      </c>
      <c r="B467" s="54" t="s">
        <v>725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727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727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728</v>
      </c>
      <c r="B473" s="54" t="s">
        <v>729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139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174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139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6150.54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6150.5400000000009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6651.4579999999978</v>
      </c>
      <c r="Y506" s="559">
        <f>IFERROR(SUM(BN22:BN502),"0")</f>
        <v>6651.4579999999978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13</v>
      </c>
      <c r="Y507" s="38">
        <f>ROUNDUP(SUM(BP22:BP502),0)</f>
        <v>13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6976.4579999999978</v>
      </c>
      <c r="Y508" s="559">
        <f>GrossWeightTotalR+PalletQtyTotalR*25</f>
        <v>6976.4579999999978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2217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2217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15.218870000000001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260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547</v>
      </c>
      <c r="U512" s="604"/>
      <c r="V512" s="579" t="s">
        <v>602</v>
      </c>
      <c r="W512" s="713"/>
      <c r="X512" s="713"/>
      <c r="Y512" s="604"/>
      <c r="Z512" s="554" t="s">
        <v>658</v>
      </c>
      <c r="AA512" s="579" t="s">
        <v>727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181</v>
      </c>
      <c r="F513" s="579" t="s">
        <v>203</v>
      </c>
      <c r="G513" s="579" t="s">
        <v>236</v>
      </c>
      <c r="H513" s="579" t="s">
        <v>101</v>
      </c>
      <c r="I513" s="579" t="s">
        <v>261</v>
      </c>
      <c r="J513" s="579" t="s">
        <v>301</v>
      </c>
      <c r="K513" s="579" t="s">
        <v>362</v>
      </c>
      <c r="L513" s="579" t="s">
        <v>403</v>
      </c>
      <c r="M513" s="579" t="s">
        <v>419</v>
      </c>
      <c r="N513" s="555"/>
      <c r="O513" s="579" t="s">
        <v>433</v>
      </c>
      <c r="P513" s="579" t="s">
        <v>443</v>
      </c>
      <c r="Q513" s="579" t="s">
        <v>450</v>
      </c>
      <c r="R513" s="579" t="s">
        <v>455</v>
      </c>
      <c r="S513" s="579" t="s">
        <v>537</v>
      </c>
      <c r="T513" s="579" t="s">
        <v>548</v>
      </c>
      <c r="U513" s="579" t="s">
        <v>582</v>
      </c>
      <c r="V513" s="579" t="s">
        <v>603</v>
      </c>
      <c r="W513" s="579" t="s">
        <v>635</v>
      </c>
      <c r="X513" s="579" t="s">
        <v>650</v>
      </c>
      <c r="Y513" s="579" t="s">
        <v>654</v>
      </c>
      <c r="Z513" s="579" t="s">
        <v>658</v>
      </c>
      <c r="AA513" s="579" t="s">
        <v>727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600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1350</v>
      </c>
      <c r="E515" s="46">
        <f>IFERROR(Y89*1,"0")+IFERROR(Y90*1,"0")+IFERROR(Y91*1,"0")+IFERROR(Y95*1,"0")+IFERROR(Y96*1,"0")+IFERROR(Y97*1,"0")+IFERROR(Y98*1,"0")+IFERROR(Y99*1,"0")</f>
        <v>270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1260.9000000000001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1297.8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184.14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102</v>
      </c>
      <c r="S515" s="46">
        <f>IFERROR(Y336*1,"0")+IFERROR(Y337*1,"0")+IFERROR(Y338*1,"0")</f>
        <v>980.7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105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84JIy+eKWjSxwqDhwtragu0iOrUSfUaJdBH5zQrZbCkexX1f+ietuaESfeOkBWu5a/mHKjJpOxg8nEfiFq6B1g==" saltValue="ixt51k3bDN2X1nqZqYnFx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90"/>
        <filter val="1 350,00"/>
        <filter val="1,00"/>
        <filter val="100,00"/>
        <filter val="102,00"/>
        <filter val="13"/>
        <filter val="135,00"/>
        <filter val="15,00"/>
        <filter val="150,00"/>
        <filter val="184,14"/>
        <filter val="2 217,00"/>
        <filter val="209,00"/>
        <filter val="241,20"/>
        <filter val="270,00"/>
        <filter val="300,00"/>
        <filter val="376,20"/>
        <filter val="384,00"/>
        <filter val="40,00"/>
        <filter val="400,80"/>
        <filter val="45,00"/>
        <filter val="467,00"/>
        <filter val="520,80"/>
        <filter val="6 150,54"/>
        <filter val="6 651,46"/>
        <filter val="6 976,46"/>
        <filter val="6,00"/>
        <filter val="600,00"/>
        <filter val="90,00"/>
        <filter val="921,60"/>
        <filter val="93,00"/>
        <filter val="980,7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0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PQJhweq/lpGy1zLxkuTsa4riKt7iZ2UEH6vUcc2sGOjdC5U+TEeRJHExjSw2KKn1SeMh24aVIPq8GKJ7YSd/8g==" saltValue="tjdpiBKTr9PaiqtpG4mV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