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8578FFE-8594-4463-A678-1F891419AD2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P492" i="1" s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P475" i="1" s="1"/>
  <c r="BO474" i="1"/>
  <c r="BM474" i="1"/>
  <c r="Y474" i="1"/>
  <c r="BP474" i="1" s="1"/>
  <c r="BO473" i="1"/>
  <c r="BM473" i="1"/>
  <c r="Y473" i="1"/>
  <c r="Y478" i="1" s="1"/>
  <c r="X469" i="1"/>
  <c r="X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BP456" i="1" s="1"/>
  <c r="P456" i="1"/>
  <c r="BO455" i="1"/>
  <c r="BM455" i="1"/>
  <c r="Y455" i="1"/>
  <c r="P455" i="1"/>
  <c r="X453" i="1"/>
  <c r="X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Y453" i="1" s="1"/>
  <c r="P449" i="1"/>
  <c r="X447" i="1"/>
  <c r="X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P437" i="1"/>
  <c r="BO437" i="1"/>
  <c r="BN437" i="1"/>
  <c r="BM437" i="1"/>
  <c r="Z437" i="1"/>
  <c r="Y437" i="1"/>
  <c r="P437" i="1"/>
  <c r="BO436" i="1"/>
  <c r="BM436" i="1"/>
  <c r="Y436" i="1"/>
  <c r="BP436" i="1" s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BP337" i="1" s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X327" i="1"/>
  <c r="X326" i="1"/>
  <c r="BO325" i="1"/>
  <c r="BM325" i="1"/>
  <c r="Y325" i="1"/>
  <c r="P325" i="1"/>
  <c r="BO324" i="1"/>
  <c r="BM324" i="1"/>
  <c r="Y324" i="1"/>
  <c r="BP324" i="1" s="1"/>
  <c r="P324" i="1"/>
  <c r="BO323" i="1"/>
  <c r="BM323" i="1"/>
  <c r="Y323" i="1"/>
  <c r="BO322" i="1"/>
  <c r="BM322" i="1"/>
  <c r="Y322" i="1"/>
  <c r="X320" i="1"/>
  <c r="X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Y313" i="1" s="1"/>
  <c r="P308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P261" i="1" s="1"/>
  <c r="BO260" i="1"/>
  <c r="BM260" i="1"/>
  <c r="Y260" i="1"/>
  <c r="M515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5" i="1" s="1"/>
  <c r="P234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BP219" i="1" s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Y171" i="1" s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N29" i="1"/>
  <c r="BM29" i="1"/>
  <c r="Z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15" i="1" s="1"/>
  <c r="H10" i="1"/>
  <c r="A9" i="1"/>
  <c r="A10" i="1" s="1"/>
  <c r="D7" i="1"/>
  <c r="Q6" i="1"/>
  <c r="P2" i="1"/>
  <c r="Y49" i="1" l="1"/>
  <c r="Y48" i="1"/>
  <c r="BP47" i="1"/>
  <c r="BN47" i="1"/>
  <c r="Z47" i="1"/>
  <c r="Z48" i="1" s="1"/>
  <c r="BP52" i="1"/>
  <c r="BN52" i="1"/>
  <c r="Z52" i="1"/>
  <c r="BP76" i="1"/>
  <c r="BN76" i="1"/>
  <c r="Z76" i="1"/>
  <c r="BP96" i="1"/>
  <c r="BN96" i="1"/>
  <c r="Z96" i="1"/>
  <c r="BP130" i="1"/>
  <c r="BN130" i="1"/>
  <c r="Z130" i="1"/>
  <c r="BP198" i="1"/>
  <c r="BN198" i="1"/>
  <c r="Z198" i="1"/>
  <c r="BP218" i="1"/>
  <c r="BN218" i="1"/>
  <c r="Z218" i="1"/>
  <c r="BP270" i="1"/>
  <c r="BN270" i="1"/>
  <c r="Z270" i="1"/>
  <c r="BP311" i="1"/>
  <c r="BN311" i="1"/>
  <c r="Z311" i="1"/>
  <c r="BP317" i="1"/>
  <c r="BN317" i="1"/>
  <c r="Z317" i="1"/>
  <c r="BP323" i="1"/>
  <c r="BN323" i="1"/>
  <c r="Z323" i="1"/>
  <c r="BP349" i="1"/>
  <c r="BN349" i="1"/>
  <c r="Z349" i="1"/>
  <c r="BP404" i="1"/>
  <c r="BN404" i="1"/>
  <c r="Z404" i="1"/>
  <c r="BP465" i="1"/>
  <c r="BN465" i="1"/>
  <c r="Z465" i="1"/>
  <c r="BP487" i="1"/>
  <c r="BN487" i="1"/>
  <c r="Z487" i="1"/>
  <c r="X507" i="1"/>
  <c r="BP64" i="1"/>
  <c r="BN64" i="1"/>
  <c r="Z64" i="1"/>
  <c r="BP91" i="1"/>
  <c r="BN91" i="1"/>
  <c r="Z91" i="1"/>
  <c r="BP111" i="1"/>
  <c r="BN111" i="1"/>
  <c r="Z111" i="1"/>
  <c r="BP174" i="1"/>
  <c r="BN174" i="1"/>
  <c r="Z174" i="1"/>
  <c r="BP208" i="1"/>
  <c r="BN208" i="1"/>
  <c r="Z208" i="1"/>
  <c r="BP245" i="1"/>
  <c r="BN245" i="1"/>
  <c r="Z245" i="1"/>
  <c r="BP299" i="1"/>
  <c r="BN299" i="1"/>
  <c r="Z299" i="1"/>
  <c r="BP322" i="1"/>
  <c r="BN322" i="1"/>
  <c r="Z322" i="1"/>
  <c r="BP336" i="1"/>
  <c r="BN336" i="1"/>
  <c r="Z336" i="1"/>
  <c r="BP392" i="1"/>
  <c r="BN392" i="1"/>
  <c r="Z392" i="1"/>
  <c r="BP455" i="1"/>
  <c r="BN455" i="1"/>
  <c r="Z455" i="1"/>
  <c r="Y489" i="1"/>
  <c r="Y488" i="1"/>
  <c r="BP486" i="1"/>
  <c r="BN486" i="1"/>
  <c r="Z486" i="1"/>
  <c r="Z488" i="1" s="1"/>
  <c r="Y483" i="1"/>
  <c r="Y493" i="1"/>
  <c r="BP125" i="1"/>
  <c r="BN125" i="1"/>
  <c r="Z125" i="1"/>
  <c r="BP151" i="1"/>
  <c r="BN151" i="1"/>
  <c r="Z151" i="1"/>
  <c r="BP196" i="1"/>
  <c r="BN196" i="1"/>
  <c r="Z196" i="1"/>
  <c r="Y216" i="1"/>
  <c r="BP206" i="1"/>
  <c r="BN206" i="1"/>
  <c r="Z206" i="1"/>
  <c r="BP214" i="1"/>
  <c r="BN214" i="1"/>
  <c r="Z214" i="1"/>
  <c r="BP229" i="1"/>
  <c r="BN229" i="1"/>
  <c r="Z229" i="1"/>
  <c r="BP243" i="1"/>
  <c r="BN243" i="1"/>
  <c r="Z243" i="1"/>
  <c r="BP268" i="1"/>
  <c r="BN268" i="1"/>
  <c r="Z268" i="1"/>
  <c r="BP293" i="1"/>
  <c r="BN293" i="1"/>
  <c r="Z293" i="1"/>
  <c r="BP309" i="1"/>
  <c r="BN309" i="1"/>
  <c r="Z30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0" i="1"/>
  <c r="Z98" i="1"/>
  <c r="BN98" i="1"/>
  <c r="F515" i="1"/>
  <c r="Z107" i="1"/>
  <c r="BN107" i="1"/>
  <c r="Y115" i="1"/>
  <c r="Z113" i="1"/>
  <c r="BN113" i="1"/>
  <c r="Y121" i="1"/>
  <c r="BP117" i="1"/>
  <c r="BN117" i="1"/>
  <c r="Z117" i="1"/>
  <c r="BP136" i="1"/>
  <c r="BN136" i="1"/>
  <c r="Z136" i="1"/>
  <c r="BP186" i="1"/>
  <c r="BN186" i="1"/>
  <c r="Z186" i="1"/>
  <c r="BP200" i="1"/>
  <c r="BN200" i="1"/>
  <c r="Z200" i="1"/>
  <c r="BP210" i="1"/>
  <c r="BN210" i="1"/>
  <c r="Z210" i="1"/>
  <c r="K515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L515" i="1"/>
  <c r="BP252" i="1"/>
  <c r="BN252" i="1"/>
  <c r="Z252" i="1"/>
  <c r="P515" i="1"/>
  <c r="Y276" i="1"/>
  <c r="BP275" i="1"/>
  <c r="BN275" i="1"/>
  <c r="Z275" i="1"/>
  <c r="Z276" i="1" s="1"/>
  <c r="Y281" i="1"/>
  <c r="Y280" i="1"/>
  <c r="BP279" i="1"/>
  <c r="BN279" i="1"/>
  <c r="Z279" i="1"/>
  <c r="Z280" i="1" s="1"/>
  <c r="Q515" i="1"/>
  <c r="Y285" i="1"/>
  <c r="BP284" i="1"/>
  <c r="BN284" i="1"/>
  <c r="Z284" i="1"/>
  <c r="Z285" i="1" s="1"/>
  <c r="BP289" i="1"/>
  <c r="BN289" i="1"/>
  <c r="Z289" i="1"/>
  <c r="BP301" i="1"/>
  <c r="BN301" i="1"/>
  <c r="Z301" i="1"/>
  <c r="BP325" i="1"/>
  <c r="BN325" i="1"/>
  <c r="Z325" i="1"/>
  <c r="BP338" i="1"/>
  <c r="BN338" i="1"/>
  <c r="Z338" i="1"/>
  <c r="BP355" i="1"/>
  <c r="BN355" i="1"/>
  <c r="Z355" i="1"/>
  <c r="BP359" i="1"/>
  <c r="BN359" i="1"/>
  <c r="Z359" i="1"/>
  <c r="BP394" i="1"/>
  <c r="BN394" i="1"/>
  <c r="Z394" i="1"/>
  <c r="Y410" i="1"/>
  <c r="BP409" i="1"/>
  <c r="BN409" i="1"/>
  <c r="Z409" i="1"/>
  <c r="Z410" i="1" s="1"/>
  <c r="Y417" i="1"/>
  <c r="BP413" i="1"/>
  <c r="BN413" i="1"/>
  <c r="Z413" i="1"/>
  <c r="BP435" i="1"/>
  <c r="BN435" i="1"/>
  <c r="Z435" i="1"/>
  <c r="BP442" i="1"/>
  <c r="BN442" i="1"/>
  <c r="Z442" i="1"/>
  <c r="BP457" i="1"/>
  <c r="BN457" i="1"/>
  <c r="Z457" i="1"/>
  <c r="BP467" i="1"/>
  <c r="BN467" i="1"/>
  <c r="Z467" i="1"/>
  <c r="Y499" i="1"/>
  <c r="Y498" i="1"/>
  <c r="BP496" i="1"/>
  <c r="BN496" i="1"/>
  <c r="Z496" i="1"/>
  <c r="Y142" i="1"/>
  <c r="I515" i="1"/>
  <c r="Y192" i="1"/>
  <c r="Y220" i="1"/>
  <c r="Y305" i="1"/>
  <c r="BP331" i="1"/>
  <c r="BN331" i="1"/>
  <c r="Z331" i="1"/>
  <c r="BP347" i="1"/>
  <c r="BN347" i="1"/>
  <c r="Z347" i="1"/>
  <c r="BP380" i="1"/>
  <c r="BN380" i="1"/>
  <c r="Z380" i="1"/>
  <c r="Y386" i="1"/>
  <c r="Y385" i="1"/>
  <c r="BP384" i="1"/>
  <c r="BN384" i="1"/>
  <c r="Z384" i="1"/>
  <c r="Z385" i="1" s="1"/>
  <c r="BP390" i="1"/>
  <c r="BN390" i="1"/>
  <c r="Z390" i="1"/>
  <c r="BP398" i="1"/>
  <c r="BN398" i="1"/>
  <c r="Z398" i="1"/>
  <c r="BP433" i="1"/>
  <c r="BN433" i="1"/>
  <c r="Z433" i="1"/>
  <c r="BP434" i="1"/>
  <c r="BN434" i="1"/>
  <c r="Z434" i="1"/>
  <c r="BP439" i="1"/>
  <c r="BN439" i="1"/>
  <c r="Z439" i="1"/>
  <c r="BP450" i="1"/>
  <c r="BN450" i="1"/>
  <c r="Z450" i="1"/>
  <c r="BP461" i="1"/>
  <c r="BN461" i="1"/>
  <c r="Z461" i="1"/>
  <c r="BP476" i="1"/>
  <c r="BN476" i="1"/>
  <c r="Z476" i="1"/>
  <c r="BP497" i="1"/>
  <c r="BN497" i="1"/>
  <c r="Z497" i="1"/>
  <c r="Y319" i="1"/>
  <c r="Y327" i="1"/>
  <c r="Y333" i="1"/>
  <c r="Y463" i="1"/>
  <c r="Y469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Z163" i="1"/>
  <c r="BN163" i="1"/>
  <c r="Z165" i="1"/>
  <c r="BN165" i="1"/>
  <c r="Z167" i="1"/>
  <c r="BN167" i="1"/>
  <c r="Z169" i="1"/>
  <c r="BN169" i="1"/>
  <c r="Y172" i="1"/>
  <c r="Y177" i="1"/>
  <c r="Z175" i="1"/>
  <c r="BN175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15" i="1"/>
  <c r="Z90" i="1"/>
  <c r="Z92" i="1" s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BN118" i="1"/>
  <c r="Z120" i="1"/>
  <c r="BN120" i="1"/>
  <c r="Z124" i="1"/>
  <c r="Z126" i="1" s="1"/>
  <c r="BN124" i="1"/>
  <c r="BP124" i="1"/>
  <c r="G515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Y187" i="1"/>
  <c r="BP191" i="1"/>
  <c r="BN191" i="1"/>
  <c r="Z191" i="1"/>
  <c r="Z192" i="1" s="1"/>
  <c r="Y193" i="1"/>
  <c r="Y204" i="1"/>
  <c r="BP195" i="1"/>
  <c r="BN195" i="1"/>
  <c r="Z195" i="1"/>
  <c r="Y203" i="1"/>
  <c r="BP199" i="1"/>
  <c r="BN199" i="1"/>
  <c r="Z199" i="1"/>
  <c r="Y215" i="1"/>
  <c r="Y221" i="1"/>
  <c r="Y232" i="1"/>
  <c r="Y236" i="1"/>
  <c r="Y248" i="1"/>
  <c r="Y257" i="1"/>
  <c r="Y264" i="1"/>
  <c r="Y271" i="1"/>
  <c r="Y296" i="1"/>
  <c r="Y306" i="1"/>
  <c r="Y314" i="1"/>
  <c r="Y320" i="1"/>
  <c r="Y326" i="1"/>
  <c r="Y332" i="1"/>
  <c r="Y340" i="1"/>
  <c r="T515" i="1"/>
  <c r="Y351" i="1"/>
  <c r="BP344" i="1"/>
  <c r="BN344" i="1"/>
  <c r="Z344" i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U515" i="1"/>
  <c r="Y372" i="1"/>
  <c r="BP369" i="1"/>
  <c r="BN369" i="1"/>
  <c r="Z369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BP416" i="1"/>
  <c r="BN416" i="1"/>
  <c r="Z416" i="1"/>
  <c r="Y418" i="1"/>
  <c r="X515" i="1"/>
  <c r="Y422" i="1"/>
  <c r="BP421" i="1"/>
  <c r="BN421" i="1"/>
  <c r="Y423" i="1"/>
  <c r="Z421" i="1"/>
  <c r="Z422" i="1" s="1"/>
  <c r="Z201" i="1"/>
  <c r="BN201" i="1"/>
  <c r="Z207" i="1"/>
  <c r="BN207" i="1"/>
  <c r="Z209" i="1"/>
  <c r="BN209" i="1"/>
  <c r="Z211" i="1"/>
  <c r="BN211" i="1"/>
  <c r="Z213" i="1"/>
  <c r="BN213" i="1"/>
  <c r="Z219" i="1"/>
  <c r="Z220" i="1" s="1"/>
  <c r="BN219" i="1"/>
  <c r="Z224" i="1"/>
  <c r="Z231" i="1" s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Z244" i="1"/>
  <c r="BN244" i="1"/>
  <c r="Z246" i="1"/>
  <c r="BN246" i="1"/>
  <c r="Z251" i="1"/>
  <c r="BN251" i="1"/>
  <c r="BP251" i="1"/>
  <c r="Z253" i="1"/>
  <c r="BN253" i="1"/>
  <c r="Z255" i="1"/>
  <c r="BN255" i="1"/>
  <c r="Y256" i="1"/>
  <c r="Z260" i="1"/>
  <c r="BN260" i="1"/>
  <c r="BP260" i="1"/>
  <c r="Z261" i="1"/>
  <c r="BN261" i="1"/>
  <c r="Y265" i="1"/>
  <c r="O515" i="1"/>
  <c r="Z269" i="1"/>
  <c r="Z271" i="1" s="1"/>
  <c r="BN269" i="1"/>
  <c r="Y272" i="1"/>
  <c r="Y277" i="1"/>
  <c r="Y286" i="1"/>
  <c r="R515" i="1"/>
  <c r="Z290" i="1"/>
  <c r="BN290" i="1"/>
  <c r="Z292" i="1"/>
  <c r="BN292" i="1"/>
  <c r="Z294" i="1"/>
  <c r="BN294" i="1"/>
  <c r="Y295" i="1"/>
  <c r="Z298" i="1"/>
  <c r="BN298" i="1"/>
  <c r="BP298" i="1"/>
  <c r="Z300" i="1"/>
  <c r="BN300" i="1"/>
  <c r="Z302" i="1"/>
  <c r="BN302" i="1"/>
  <c r="Z304" i="1"/>
  <c r="BN304" i="1"/>
  <c r="Z308" i="1"/>
  <c r="Z313" i="1" s="1"/>
  <c r="BN308" i="1"/>
  <c r="BP308" i="1"/>
  <c r="Z310" i="1"/>
  <c r="BN310" i="1"/>
  <c r="Z312" i="1"/>
  <c r="BN312" i="1"/>
  <c r="Z316" i="1"/>
  <c r="BN316" i="1"/>
  <c r="BP316" i="1"/>
  <c r="Z318" i="1"/>
  <c r="BN318" i="1"/>
  <c r="Z324" i="1"/>
  <c r="Z326" i="1" s="1"/>
  <c r="BN324" i="1"/>
  <c r="Z330" i="1"/>
  <c r="Z332" i="1" s="1"/>
  <c r="BN330" i="1"/>
  <c r="S515" i="1"/>
  <c r="Y339" i="1"/>
  <c r="Z337" i="1"/>
  <c r="Z339" i="1" s="1"/>
  <c r="BN337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61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Y405" i="1"/>
  <c r="BP414" i="1"/>
  <c r="BN414" i="1"/>
  <c r="Z414" i="1"/>
  <c r="Z417" i="1" s="1"/>
  <c r="V515" i="1"/>
  <c r="Y400" i="1"/>
  <c r="W515" i="1"/>
  <c r="Y411" i="1"/>
  <c r="Y427" i="1"/>
  <c r="BP426" i="1"/>
  <c r="BN426" i="1"/>
  <c r="Z426" i="1"/>
  <c r="Z427" i="1" s="1"/>
  <c r="Y515" i="1"/>
  <c r="Y428" i="1"/>
  <c r="Z515" i="1"/>
  <c r="Y447" i="1"/>
  <c r="BP432" i="1"/>
  <c r="BN432" i="1"/>
  <c r="Z432" i="1"/>
  <c r="Y446" i="1"/>
  <c r="Z436" i="1"/>
  <c r="BN436" i="1"/>
  <c r="Z438" i="1"/>
  <c r="BN438" i="1"/>
  <c r="Z440" i="1"/>
  <c r="BN440" i="1"/>
  <c r="Z441" i="1"/>
  <c r="BN441" i="1"/>
  <c r="Z443" i="1"/>
  <c r="BN443" i="1"/>
  <c r="Z445" i="1"/>
  <c r="BN445" i="1"/>
  <c r="Z449" i="1"/>
  <c r="BN449" i="1"/>
  <c r="BP449" i="1"/>
  <c r="Z451" i="1"/>
  <c r="BN451" i="1"/>
  <c r="Y452" i="1"/>
  <c r="Y462" i="1"/>
  <c r="Y468" i="1"/>
  <c r="Y477" i="1"/>
  <c r="Y484" i="1"/>
  <c r="Y494" i="1"/>
  <c r="Y504" i="1"/>
  <c r="AA515" i="1"/>
  <c r="Z456" i="1"/>
  <c r="BN456" i="1"/>
  <c r="Z458" i="1"/>
  <c r="BN458" i="1"/>
  <c r="Z460" i="1"/>
  <c r="BN460" i="1"/>
  <c r="Z466" i="1"/>
  <c r="Z468" i="1" s="1"/>
  <c r="BN466" i="1"/>
  <c r="Z473" i="1"/>
  <c r="Z477" i="1" s="1"/>
  <c r="BN473" i="1"/>
  <c r="BP473" i="1"/>
  <c r="Z474" i="1"/>
  <c r="BN474" i="1"/>
  <c r="Z475" i="1"/>
  <c r="BN475" i="1"/>
  <c r="Z480" i="1"/>
  <c r="BN480" i="1"/>
  <c r="BP480" i="1"/>
  <c r="Z481" i="1"/>
  <c r="BN481" i="1"/>
  <c r="Z482" i="1"/>
  <c r="BN482" i="1"/>
  <c r="Z491" i="1"/>
  <c r="Z493" i="1" s="1"/>
  <c r="BN491" i="1"/>
  <c r="BP491" i="1"/>
  <c r="Z492" i="1"/>
  <c r="BN492" i="1"/>
  <c r="Z502" i="1"/>
  <c r="Z503" i="1" s="1"/>
  <c r="BN502" i="1"/>
  <c r="BP502" i="1"/>
  <c r="Y503" i="1"/>
  <c r="Z462" i="1" l="1"/>
  <c r="Z295" i="1"/>
  <c r="Z215" i="1"/>
  <c r="Z400" i="1"/>
  <c r="Z121" i="1"/>
  <c r="Z80" i="1"/>
  <c r="Z58" i="1"/>
  <c r="Z498" i="1"/>
  <c r="Z247" i="1"/>
  <c r="Z171" i="1"/>
  <c r="Z100" i="1"/>
  <c r="Z65" i="1"/>
  <c r="Z177" i="1"/>
  <c r="Z351" i="1"/>
  <c r="Y507" i="1"/>
  <c r="Z483" i="1"/>
  <c r="Z452" i="1"/>
  <c r="Z446" i="1"/>
  <c r="Z319" i="1"/>
  <c r="Z305" i="1"/>
  <c r="Z264" i="1"/>
  <c r="Z256" i="1"/>
  <c r="Z372" i="1"/>
  <c r="Z203" i="1"/>
  <c r="Z153" i="1"/>
  <c r="Z108" i="1"/>
  <c r="Z32" i="1"/>
  <c r="Y509" i="1"/>
  <c r="Y506" i="1"/>
  <c r="Y508" i="1" s="1"/>
  <c r="Y505" i="1"/>
  <c r="Z510" i="1" l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<sst xmlns="http://schemas.openxmlformats.org/spreadsheetml/2006/main" count="2246" uniqueCount="809">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</sst>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45891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Пятница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80</v>
      </c>
      <c r="Y42" s="558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20</v>
      </c>
      <c r="Y44" s="559">
        <f>IFERROR(Y41/H41,"0")+IFERROR(Y42/H42,"0")+IFERROR(Y43/H43,"0")</f>
        <v>20</v>
      </c>
      <c r="Z44" s="559">
        <f>IFERROR(IF(Z41="",0,Z41),"0")+IFERROR(IF(Z42="",0,Z42),"0")+IFERROR(IF(Z43="",0,Z43),"0")</f>
        <v>0.1804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80</v>
      </c>
      <c r="Y45" s="559">
        <f>IFERROR(SUM(Y41:Y43),"0")</f>
        <v>80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135</v>
      </c>
      <c r="Y57" s="558">
        <f t="shared" si="6"/>
        <v>135</v>
      </c>
      <c r="Z57" s="36">
        <f>IFERROR(IF(Y57=0,"",ROUNDUP(Y57/H57,0)*0.00902),"")</f>
        <v>0.27060000000000001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141.30000000000001</v>
      </c>
      <c r="BN57" s="64">
        <f t="shared" si="8"/>
        <v>141.30000000000001</v>
      </c>
      <c r="BO57" s="64">
        <f t="shared" si="9"/>
        <v>0.22727272727272729</v>
      </c>
      <c r="BP57" s="64">
        <f t="shared" si="10"/>
        <v>0.22727272727272729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30</v>
      </c>
      <c r="Y58" s="559">
        <f>IFERROR(Y52/H52,"0")+IFERROR(Y53/H53,"0")+IFERROR(Y54/H54,"0")+IFERROR(Y55/H55,"0")+IFERROR(Y56/H56,"0")+IFERROR(Y57/H57,"0")</f>
        <v>30</v>
      </c>
      <c r="Z58" s="559">
        <f>IFERROR(IF(Z52="",0,Z52),"0")+IFERROR(IF(Z53="",0,Z53),"0")+IFERROR(IF(Z54="",0,Z54),"0")+IFERROR(IF(Z55="",0,Z55),"0")+IFERROR(IF(Z56="",0,Z56),"0")+IFERROR(IF(Z57="",0,Z57),"0")</f>
        <v>0.27060000000000001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135</v>
      </c>
      <c r="Y59" s="559">
        <f>IFERROR(SUM(Y52:Y57),"0")</f>
        <v>135</v>
      </c>
      <c r="Z59" s="37"/>
      <c r="AA59" s="560"/>
      <c r="AB59" s="560"/>
      <c r="AC59" s="560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hidden="1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22.5</v>
      </c>
      <c r="Y64" s="558">
        <f>IFERROR(IF(X64="",0,CEILING((X64/$H64),1)*$H64),"")</f>
        <v>24.3</v>
      </c>
      <c r="Z64" s="36">
        <f>IFERROR(IF(Y64=0,"",ROUNDUP(Y64/H64,0)*0.00651),"")</f>
        <v>5.8590000000000003E-2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23.999999999999996</v>
      </c>
      <c r="BN64" s="64">
        <f>IFERROR(Y64*I64/H64,"0")</f>
        <v>25.919999999999995</v>
      </c>
      <c r="BO64" s="64">
        <f>IFERROR(1/J64*(X64/H64),"0")</f>
        <v>4.5787545787545784E-2</v>
      </c>
      <c r="BP64" s="64">
        <f>IFERROR(1/J64*(Y64/H64),"0")</f>
        <v>4.9450549450549455E-2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8.3333333333333321</v>
      </c>
      <c r="Y65" s="559">
        <f>IFERROR(Y61/H61,"0")+IFERROR(Y62/H62,"0")+IFERROR(Y63/H63,"0")+IFERROR(Y64/H64,"0")</f>
        <v>9</v>
      </c>
      <c r="Z65" s="559">
        <f>IFERROR(IF(Z61="",0,Z61),"0")+IFERROR(IF(Z62="",0,Z62),"0")+IFERROR(IF(Z63="",0,Z63),"0")+IFERROR(IF(Z64="",0,Z64),"0")</f>
        <v>5.8590000000000003E-2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22.5</v>
      </c>
      <c r="Y66" s="559">
        <f>IFERROR(SUM(Y61:Y64),"0")</f>
        <v>24.3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30</v>
      </c>
      <c r="Y83" s="55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3.8461538461538463</v>
      </c>
      <c r="Y85" s="559">
        <f>IFERROR(Y83/H83,"0")+IFERROR(Y84/H84,"0")</f>
        <v>4</v>
      </c>
      <c r="Z85" s="559">
        <f>IFERROR(IF(Z83="",0,Z83),"0")+IFERROR(IF(Z84="",0,Z84),"0")</f>
        <v>7.5920000000000001E-2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30</v>
      </c>
      <c r="Y86" s="559">
        <f>IFERROR(SUM(Y83:Y84),"0")</f>
        <v>31.2</v>
      </c>
      <c r="Z86" s="37"/>
      <c r="AA86" s="560"/>
      <c r="AB86" s="560"/>
      <c r="AC86" s="560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90</v>
      </c>
      <c r="Y91" s="558">
        <f>IFERROR(IF(X91="",0,CEILING((X91/$H91),1)*$H91),"")</f>
        <v>90</v>
      </c>
      <c r="Z91" s="36">
        <f>IFERROR(IF(Y91=0,"",ROUNDUP(Y91/H91,0)*0.00902),"")</f>
        <v>0.1804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94.199999999999989</v>
      </c>
      <c r="BN91" s="64">
        <f>IFERROR(Y91*I91/H91,"0")</f>
        <v>94.199999999999989</v>
      </c>
      <c r="BO91" s="64">
        <f>IFERROR(1/J91*(X91/H91),"0")</f>
        <v>0.15151515151515152</v>
      </c>
      <c r="BP91" s="64">
        <f>IFERROR(1/J91*(Y91/H91),"0")</f>
        <v>0.15151515151515152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20</v>
      </c>
      <c r="Y92" s="559">
        <f>IFERROR(Y89/H89,"0")+IFERROR(Y90/H90,"0")+IFERROR(Y91/H91,"0")</f>
        <v>20</v>
      </c>
      <c r="Z92" s="559">
        <f>IFERROR(IF(Z89="",0,Z89),"0")+IFERROR(IF(Z90="",0,Z90),"0")+IFERROR(IF(Z91="",0,Z91),"0")</f>
        <v>0.1804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90</v>
      </c>
      <c r="Y93" s="559">
        <f>IFERROR(SUM(Y89:Y91),"0")</f>
        <v>90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150</v>
      </c>
      <c r="Y95" s="558">
        <f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159.61111111111111</v>
      </c>
      <c r="BN95" s="64">
        <f>IFERROR(Y95*I95/H95,"0")</f>
        <v>163.761</v>
      </c>
      <c r="BO95" s="64">
        <f>IFERROR(1/J95*(X95/H95),"0")</f>
        <v>0.28935185185185186</v>
      </c>
      <c r="BP95" s="64">
        <f>IFERROR(1/J95*(Y95/H95),"0")</f>
        <v>0.296875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194</v>
      </c>
      <c r="B98" s="54" t="s">
        <v>196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18.518518518518519</v>
      </c>
      <c r="Y100" s="559">
        <f>IFERROR(Y95/H95,"0")+IFERROR(Y96/H96,"0")+IFERROR(Y97/H97,"0")+IFERROR(Y98/H98,"0")+IFERROR(Y99/H99,"0")</f>
        <v>19</v>
      </c>
      <c r="Z100" s="559">
        <f>IFERROR(IF(Z95="",0,Z95),"0")+IFERROR(IF(Z96="",0,Z96),"0")+IFERROR(IF(Z97="",0,Z97),"0")+IFERROR(IF(Z98="",0,Z98),"0")+IFERROR(IF(Z99="",0,Z99),"0")</f>
        <v>0.36062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150</v>
      </c>
      <c r="Y101" s="559">
        <f>IFERROR(SUM(Y95:Y99),"0")</f>
        <v>153.9</v>
      </c>
      <c r="Z101" s="37"/>
      <c r="AA101" s="560"/>
      <c r="AB101" s="560"/>
      <c r="AC101" s="560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405</v>
      </c>
      <c r="Y106" s="558">
        <f>IFERROR(IF(X106="",0,CEILING((X106/$H106),1)*$H106),"")</f>
        <v>405</v>
      </c>
      <c r="Z106" s="36">
        <f>IFERROR(IF(Y106=0,"",ROUNDUP(Y106/H106,0)*0.00902),"")</f>
        <v>0.81180000000000008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423.9</v>
      </c>
      <c r="BN106" s="64">
        <f>IFERROR(Y106*I106/H106,"0")</f>
        <v>423.9</v>
      </c>
      <c r="BO106" s="64">
        <f>IFERROR(1/J106*(X106/H106),"0")</f>
        <v>0.68181818181818188</v>
      </c>
      <c r="BP106" s="64">
        <f>IFERROR(1/J106*(Y106/H106),"0")</f>
        <v>0.68181818181818188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90</v>
      </c>
      <c r="Y108" s="559">
        <f>IFERROR(Y104/H104,"0")+IFERROR(Y105/H105,"0")+IFERROR(Y106/H106,"0")+IFERROR(Y107/H107,"0")</f>
        <v>90</v>
      </c>
      <c r="Z108" s="559">
        <f>IFERROR(IF(Z104="",0,Z104),"0")+IFERROR(IF(Z105="",0,Z105),"0")+IFERROR(IF(Z106="",0,Z106),"0")+IFERROR(IF(Z107="",0,Z107),"0")</f>
        <v>0.81180000000000008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405</v>
      </c>
      <c r="Y109" s="559">
        <f>IFERROR(SUM(Y104:Y107),"0")</f>
        <v>405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750</v>
      </c>
      <c r="Y117" s="558">
        <f>IFERROR(IF(X117="",0,CEILING((X117/$H117),1)*$H117),"")</f>
        <v>753.3</v>
      </c>
      <c r="Z117" s="36">
        <f>IFERROR(IF(Y117=0,"",ROUNDUP(Y117/H117,0)*0.01898),"")</f>
        <v>1.7651399999999999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797.5</v>
      </c>
      <c r="BN117" s="64">
        <f>IFERROR(Y117*I117/H117,"0")</f>
        <v>801.00900000000001</v>
      </c>
      <c r="BO117" s="64">
        <f>IFERROR(1/J117*(X117/H117),"0")</f>
        <v>1.4467592592592593</v>
      </c>
      <c r="BP117" s="64">
        <f>IFERROR(1/J117*(Y117/H117),"0")</f>
        <v>1.453125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223</v>
      </c>
      <c r="B119" s="54" t="s">
        <v>224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36</v>
      </c>
      <c r="Y120" s="558">
        <f>IFERROR(IF(X120="",0,CEILING((X120/$H120),1)*$H120),"")</f>
        <v>36</v>
      </c>
      <c r="Z120" s="36">
        <f>IFERROR(IF(Y120=0,"",ROUNDUP(Y120/H120,0)*0.00651),"")</f>
        <v>0.13020000000000001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39.6</v>
      </c>
      <c r="BN120" s="64">
        <f>IFERROR(Y120*I120/H120,"0")</f>
        <v>39.6</v>
      </c>
      <c r="BO120" s="64">
        <f>IFERROR(1/J120*(X120/H120),"0")</f>
        <v>0.1098901098901099</v>
      </c>
      <c r="BP120" s="64">
        <f>IFERROR(1/J120*(Y120/H120),"0")</f>
        <v>0.1098901098901099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112.5925925925926</v>
      </c>
      <c r="Y121" s="559">
        <f>IFERROR(Y117/H117,"0")+IFERROR(Y118/H118,"0")+IFERROR(Y119/H119,"0")+IFERROR(Y120/H120,"0")</f>
        <v>113</v>
      </c>
      <c r="Z121" s="559">
        <f>IFERROR(IF(Z117="",0,Z117),"0")+IFERROR(IF(Z118="",0,Z118),"0")+IFERROR(IF(Z119="",0,Z119),"0")+IFERROR(IF(Z120="",0,Z120),"0")</f>
        <v>1.89534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786</v>
      </c>
      <c r="Y122" s="559">
        <f>IFERROR(SUM(Y117:Y120),"0")</f>
        <v>789.3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231</v>
      </c>
      <c r="B125" s="54" t="s">
        <v>232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hidden="1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100</v>
      </c>
      <c r="Y130" s="558">
        <f>IFERROR(IF(X130="",0,CEILING((X130/$H130),1)*$H130),"")</f>
        <v>102.4</v>
      </c>
      <c r="Z130" s="36">
        <f>IFERROR(IF(Y130=0,"",ROUNDUP(Y130/H130,0)*0.00651),"")</f>
        <v>0.20832000000000001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105.625</v>
      </c>
      <c r="BN130" s="64">
        <f>IFERROR(Y130*I130/H130,"0")</f>
        <v>108.16</v>
      </c>
      <c r="BO130" s="64">
        <f>IFERROR(1/J130*(X130/H130),"0")</f>
        <v>0.1717032967032967</v>
      </c>
      <c r="BP130" s="64">
        <f>IFERROR(1/J130*(Y130/H130),"0")</f>
        <v>0.17582417582417584</v>
      </c>
    </row>
    <row r="131" spans="1:68" ht="27" hidden="1" customHeight="1" x14ac:dyDescent="0.25">
      <c r="A131" s="54" t="s">
        <v>235</v>
      </c>
      <c r="B131" s="54" t="s">
        <v>238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31.25</v>
      </c>
      <c r="Y132" s="559">
        <f>IFERROR(Y130/H130,"0")+IFERROR(Y131/H131,"0")</f>
        <v>32</v>
      </c>
      <c r="Z132" s="559">
        <f>IFERROR(IF(Z130="",0,Z130),"0")+IFERROR(IF(Z131="",0,Z131),"0")</f>
        <v>0.20832000000000001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100</v>
      </c>
      <c r="Y133" s="559">
        <f>IFERROR(SUM(Y130:Y131),"0")</f>
        <v>102.4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239</v>
      </c>
      <c r="B135" s="54" t="s">
        <v>240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66</v>
      </c>
      <c r="Y141" s="558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25</v>
      </c>
      <c r="Y142" s="559">
        <f>IFERROR(Y140/H140,"0")+IFERROR(Y141/H141,"0")</f>
        <v>25</v>
      </c>
      <c r="Z142" s="559">
        <f>IFERROR(IF(Z140="",0,Z140),"0")+IFERROR(IF(Z141="",0,Z141),"0")</f>
        <v>0.16275000000000001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66</v>
      </c>
      <c r="Y143" s="559">
        <f>IFERROR(SUM(Y140:Y141),"0")</f>
        <v>66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500</v>
      </c>
      <c r="Y162" s="558">
        <f t="shared" ref="Y162:Y170" si="16">IFERROR(IF(X162="",0,CEILING((X162/$H162),1)*$H162),"")</f>
        <v>504</v>
      </c>
      <c r="Z162" s="36">
        <f>IFERROR(IF(Y162=0,"",ROUNDUP(Y162/H162,0)*0.00902),"")</f>
        <v>1.0824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532.14285714285711</v>
      </c>
      <c r="BN162" s="64">
        <f t="shared" ref="BN162:BN170" si="18">IFERROR(Y162*I162/H162,"0")</f>
        <v>536.39999999999986</v>
      </c>
      <c r="BO162" s="64">
        <f t="shared" ref="BO162:BO170" si="19">IFERROR(1/J162*(X162/H162),"0")</f>
        <v>0.90187590187590183</v>
      </c>
      <c r="BP162" s="64">
        <f t="shared" ref="BP162:BP170" si="20">IFERROR(1/J162*(Y162/H162),"0")</f>
        <v>0.90909090909090917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50</v>
      </c>
      <c r="Y164" s="558">
        <f t="shared" si="16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52.5</v>
      </c>
      <c r="BN164" s="64">
        <f t="shared" si="18"/>
        <v>52.920000000000009</v>
      </c>
      <c r="BO164" s="64">
        <f t="shared" si="19"/>
        <v>9.0187590187590191E-2</v>
      </c>
      <c r="BP164" s="64">
        <f t="shared" si="20"/>
        <v>9.0909090909090912E-2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87.5</v>
      </c>
      <c r="Y166" s="558">
        <f t="shared" si="16"/>
        <v>88.2</v>
      </c>
      <c r="Z166" s="36">
        <f>IFERROR(IF(Y166=0,"",ROUNDUP(Y166/H166,0)*0.00502),"")</f>
        <v>0.21084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92.916666666666657</v>
      </c>
      <c r="BN166" s="64">
        <f t="shared" si="18"/>
        <v>93.66</v>
      </c>
      <c r="BO166" s="64">
        <f t="shared" si="19"/>
        <v>0.17806267806267806</v>
      </c>
      <c r="BP166" s="64">
        <f t="shared" si="20"/>
        <v>0.17948717948717952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279</v>
      </c>
      <c r="B168" s="54" t="s">
        <v>280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172.61904761904759</v>
      </c>
      <c r="Y171" s="559">
        <f>IFERROR(Y162/H162,"0")+IFERROR(Y163/H163,"0")+IFERROR(Y164/H164,"0")+IFERROR(Y165/H165,"0")+IFERROR(Y166/H166,"0")+IFERROR(Y167/H167,"0")+IFERROR(Y168/H168,"0")+IFERROR(Y169/H169,"0")+IFERROR(Y170/H170,"0")</f>
        <v>174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1.4014800000000001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637.5</v>
      </c>
      <c r="Y172" s="559">
        <f>IFERROR(SUM(Y162:Y170),"0")</f>
        <v>642.6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286</v>
      </c>
      <c r="B174" s="54" t="s">
        <v>287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291</v>
      </c>
      <c r="B175" s="54" t="s">
        <v>292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7.0000000000000009</v>
      </c>
      <c r="Y176" s="558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5.5555555555555562</v>
      </c>
      <c r="Y177" s="559">
        <f>IFERROR(Y174/H174,"0")+IFERROR(Y175/H175,"0")+IFERROR(Y176/H176,"0")</f>
        <v>6</v>
      </c>
      <c r="Z177" s="559">
        <f>IFERROR(IF(Z174="",0,Z174),"0")+IFERROR(IF(Z175="",0,Z175),"0")+IFERROR(IF(Z176="",0,Z176),"0")</f>
        <v>3.5400000000000001E-2</v>
      </c>
      <c r="AA177" s="560"/>
      <c r="AB177" s="560"/>
      <c r="AC177" s="560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7.0000000000000009</v>
      </c>
      <c r="Y178" s="559">
        <f>IFERROR(SUM(Y174:Y176),"0")</f>
        <v>7.5600000000000005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7.0000000000000009</v>
      </c>
      <c r="Y180" s="558">
        <f>IFERROR(IF(X180="",0,CEILING((X180/$H180),1)*$H180),"")</f>
        <v>7.5600000000000005</v>
      </c>
      <c r="Z180" s="36">
        <f>IFERROR(IF(Y180=0,"",ROUNDUP(Y180/H180,0)*0.0059),"")</f>
        <v>3.5400000000000001E-2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8.0555555555555554</v>
      </c>
      <c r="BN180" s="64">
        <f>IFERROR(Y180*I180/H180,"0")</f>
        <v>8.6999999999999993</v>
      </c>
      <c r="BO180" s="64">
        <f>IFERROR(1/J180*(X180/H180),"0")</f>
        <v>2.5720164609053499E-2</v>
      </c>
      <c r="BP180" s="64">
        <f>IFERROR(1/J180*(Y180/H180),"0")</f>
        <v>2.7777777777777776E-2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5.5555555555555562</v>
      </c>
      <c r="Y181" s="559">
        <f>IFERROR(Y180/H180,"0")</f>
        <v>6</v>
      </c>
      <c r="Z181" s="559">
        <f>IFERROR(IF(Z180="",0,Z180),"0")</f>
        <v>3.5400000000000001E-2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7.0000000000000009</v>
      </c>
      <c r="Y182" s="559">
        <f>IFERROR(SUM(Y180:Y180),"0")</f>
        <v>7.5600000000000005</v>
      </c>
      <c r="Z182" s="37"/>
      <c r="AA182" s="560"/>
      <c r="AB182" s="560"/>
      <c r="AC182" s="560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hidden="1" customHeight="1" x14ac:dyDescent="0.25">
      <c r="A195" s="54" t="s">
        <v>310</v>
      </c>
      <c r="B195" s="54" t="s">
        <v>311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80</v>
      </c>
      <c r="Y198" s="558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83.111111111111114</v>
      </c>
      <c r="BN198" s="64">
        <f t="shared" si="23"/>
        <v>84.15</v>
      </c>
      <c r="BO198" s="64">
        <f t="shared" si="24"/>
        <v>0.11223344556677889</v>
      </c>
      <c r="BP198" s="64">
        <f t="shared" si="25"/>
        <v>0.11363636363636363</v>
      </c>
    </row>
    <row r="199" spans="1:68" ht="27" hidden="1" customHeight="1" x14ac:dyDescent="0.25">
      <c r="A199" s="54" t="s">
        <v>322</v>
      </c>
      <c r="B199" s="54" t="s">
        <v>323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30</v>
      </c>
      <c r="Y200" s="558">
        <f t="shared" si="21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31.666666666666664</v>
      </c>
      <c r="BN200" s="64">
        <f t="shared" si="23"/>
        <v>32.299999999999997</v>
      </c>
      <c r="BO200" s="64">
        <f t="shared" si="24"/>
        <v>7.122507122507124E-2</v>
      </c>
      <c r="BP200" s="64">
        <f t="shared" si="25"/>
        <v>7.2649572649572655E-2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30</v>
      </c>
      <c r="Y201" s="558">
        <f t="shared" si="21"/>
        <v>30.6</v>
      </c>
      <c r="Z201" s="36">
        <f>IFERROR(IF(Y201=0,"",ROUNDUP(Y201/H201,0)*0.00502),"")</f>
        <v>8.5339999999999999E-2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31.666666666666664</v>
      </c>
      <c r="BN201" s="64">
        <f t="shared" si="23"/>
        <v>32.299999999999997</v>
      </c>
      <c r="BO201" s="64">
        <f t="shared" si="24"/>
        <v>7.122507122507124E-2</v>
      </c>
      <c r="BP201" s="64">
        <f t="shared" si="25"/>
        <v>7.2649572649572655E-2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64.814814814814824</v>
      </c>
      <c r="Y203" s="559">
        <f>IFERROR(Y195/H195,"0")+IFERROR(Y196/H196,"0")+IFERROR(Y197/H197,"0")+IFERROR(Y198/H198,"0")+IFERROR(Y199/H199,"0")+IFERROR(Y200/H200,"0")+IFERROR(Y201/H201,"0")+IFERROR(Y202/H202,"0")</f>
        <v>66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0.39132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170</v>
      </c>
      <c r="Y204" s="559">
        <f>IFERROR(SUM(Y195:Y202),"0")</f>
        <v>172.79999999999998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336</v>
      </c>
      <c r="B208" s="54" t="s">
        <v>337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80</v>
      </c>
      <c r="Y209" s="558">
        <f t="shared" si="26"/>
        <v>81.599999999999994</v>
      </c>
      <c r="Z209" s="36">
        <f t="shared" ref="Z209:Z214" si="31">IFERROR(IF(Y209=0,"",ROUNDUP(Y209/H209,0)*0.00651),"")</f>
        <v>0.22134000000000001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89</v>
      </c>
      <c r="BN209" s="64">
        <f t="shared" si="28"/>
        <v>90.78</v>
      </c>
      <c r="BO209" s="64">
        <f t="shared" si="29"/>
        <v>0.18315018315018317</v>
      </c>
      <c r="BP209" s="64">
        <f t="shared" si="30"/>
        <v>0.18681318681318682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80</v>
      </c>
      <c r="Y211" s="558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72</v>
      </c>
      <c r="Y213" s="558">
        <f t="shared" si="26"/>
        <v>72</v>
      </c>
      <c r="Z213" s="36">
        <f t="shared" si="31"/>
        <v>0.1953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79.560000000000016</v>
      </c>
      <c r="BN213" s="64">
        <f t="shared" si="28"/>
        <v>79.560000000000016</v>
      </c>
      <c r="BO213" s="64">
        <f t="shared" si="29"/>
        <v>0.16483516483516486</v>
      </c>
      <c r="BP213" s="64">
        <f t="shared" si="30"/>
        <v>0.16483516483516486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96.666666666666671</v>
      </c>
      <c r="Y215" s="559">
        <f>IFERROR(Y206/H206,"0")+IFERROR(Y207/H207,"0")+IFERROR(Y208/H208,"0")+IFERROR(Y209/H209,"0")+IFERROR(Y210/H210,"0")+IFERROR(Y211/H211,"0")+IFERROR(Y212/H212,"0")+IFERROR(Y213/H213,"0")+IFERROR(Y214/H214,"0")</f>
        <v>98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0.63797999999999999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232</v>
      </c>
      <c r="Y216" s="559">
        <f>IFERROR(SUM(Y206:Y214),"0")</f>
        <v>235.2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hidden="1" customHeight="1" x14ac:dyDescent="0.25">
      <c r="A218" s="54" t="s">
        <v>354</v>
      </c>
      <c r="B218" s="54" t="s">
        <v>355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357</v>
      </c>
      <c r="B219" s="54" t="s">
        <v>358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hidden="1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361</v>
      </c>
      <c r="B224" s="54" t="s">
        <v>362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100</v>
      </c>
      <c r="Y226" s="558">
        <f t="shared" si="32"/>
        <v>104.39999999999999</v>
      </c>
      <c r="Z226" s="36">
        <f>IFERROR(IF(Y226=0,"",ROUNDUP(Y226/H226,0)*0.01898),"")</f>
        <v>0.17082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103.75</v>
      </c>
      <c r="BN226" s="64">
        <f t="shared" si="34"/>
        <v>108.315</v>
      </c>
      <c r="BO226" s="64">
        <f t="shared" si="35"/>
        <v>0.13469827586206898</v>
      </c>
      <c r="BP226" s="64">
        <f t="shared" si="36"/>
        <v>0.140625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16</v>
      </c>
      <c r="Y227" s="558">
        <f t="shared" si="32"/>
        <v>16</v>
      </c>
      <c r="Z227" s="36">
        <f>IFERROR(IF(Y227=0,"",ROUNDUP(Y227/H227,0)*0.00902),"")</f>
        <v>3.6080000000000001E-2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16.84</v>
      </c>
      <c r="BN227" s="64">
        <f t="shared" si="34"/>
        <v>16.84</v>
      </c>
      <c r="BO227" s="64">
        <f t="shared" si="35"/>
        <v>3.0303030303030304E-2</v>
      </c>
      <c r="BP227" s="64">
        <f t="shared" si="36"/>
        <v>3.0303030303030304E-2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48</v>
      </c>
      <c r="Y230" s="558">
        <f t="shared" si="32"/>
        <v>48</v>
      </c>
      <c r="Z230" s="36">
        <f>IFERROR(IF(Y230=0,"",ROUNDUP(Y230/H230,0)*0.00902),"")</f>
        <v>0.10824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50.519999999999996</v>
      </c>
      <c r="BN230" s="64">
        <f t="shared" si="34"/>
        <v>50.519999999999996</v>
      </c>
      <c r="BO230" s="64">
        <f t="shared" si="35"/>
        <v>9.0909090909090912E-2</v>
      </c>
      <c r="BP230" s="64">
        <f t="shared" si="36"/>
        <v>9.0909090909090912E-2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24.620689655172413</v>
      </c>
      <c r="Y231" s="559">
        <f>IFERROR(Y224/H224,"0")+IFERROR(Y225/H225,"0")+IFERROR(Y226/H226,"0")+IFERROR(Y227/H227,"0")+IFERROR(Y228/H228,"0")+IFERROR(Y229/H229,"0")+IFERROR(Y230/H230,"0")</f>
        <v>25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0.31513999999999998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164</v>
      </c>
      <c r="Y232" s="559">
        <f>IFERROR(SUM(Y224:Y230),"0")</f>
        <v>168.39999999999998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383</v>
      </c>
      <c r="B238" s="54" t="s">
        <v>384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7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391</v>
      </c>
      <c r="B243" s="54" t="s">
        <v>392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58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394</v>
      </c>
      <c r="B244" s="54" t="s">
        <v>395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396</v>
      </c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hidden="1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hidden="1" customHeight="1" x14ac:dyDescent="0.25">
      <c r="A249" s="576" t="s">
        <v>401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417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429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431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40</v>
      </c>
      <c r="Y269" s="558">
        <f>IFERROR(IF(X269="",0,CEILING((X269/$H269),1)*$H269),"")</f>
        <v>40.799999999999997</v>
      </c>
      <c r="Z269" s="36">
        <f>IFERROR(IF(Y269=0,"",ROUNDUP(Y269/H269,0)*0.00651),"")</f>
        <v>0.11067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44.20000000000001</v>
      </c>
      <c r="BN269" s="64">
        <f>IFERROR(Y269*I269/H269,"0")</f>
        <v>45.084000000000003</v>
      </c>
      <c r="BO269" s="64">
        <f>IFERROR(1/J269*(X269/H269),"0")</f>
        <v>9.1575091575091583E-2</v>
      </c>
      <c r="BP269" s="64">
        <f>IFERROR(1/J269*(Y269/H269),"0")</f>
        <v>9.3406593406593408E-2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140</v>
      </c>
      <c r="Y270" s="558">
        <f>IFERROR(IF(X270="",0,CEILING((X270/$H270),1)*$H270),"")</f>
        <v>141.6</v>
      </c>
      <c r="Z270" s="36">
        <f>IFERROR(IF(Y270=0,"",ROUNDUP(Y270/H270,0)*0.00651),"")</f>
        <v>0.38408999999999999</v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150.5</v>
      </c>
      <c r="BN270" s="64">
        <f>IFERROR(Y270*I270/H270,"0")</f>
        <v>152.22</v>
      </c>
      <c r="BO270" s="64">
        <f>IFERROR(1/J270*(X270/H270),"0")</f>
        <v>0.32051282051282054</v>
      </c>
      <c r="BP270" s="64">
        <f>IFERROR(1/J270*(Y270/H270),"0")</f>
        <v>0.32417582417582419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75</v>
      </c>
      <c r="Y271" s="559">
        <f>IFERROR(Y268/H268,"0")+IFERROR(Y269/H269,"0")+IFERROR(Y270/H270,"0")</f>
        <v>76</v>
      </c>
      <c r="Z271" s="559">
        <f>IFERROR(IF(Z268="",0,Z268),"0")+IFERROR(IF(Z269="",0,Z269),"0")+IFERROR(IF(Z270="",0,Z270),"0")</f>
        <v>0.49475999999999998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180</v>
      </c>
      <c r="Y272" s="559">
        <f>IFERROR(SUM(Y268:Y270),"0")</f>
        <v>182.39999999999998</v>
      </c>
      <c r="Z272" s="37"/>
      <c r="AA272" s="560"/>
      <c r="AB272" s="560"/>
      <c r="AC272" s="560"/>
    </row>
    <row r="273" spans="1:68" ht="16.5" hidden="1" customHeight="1" x14ac:dyDescent="0.25">
      <c r="A273" s="576" t="s">
        <v>441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448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453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459</v>
      </c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457</v>
      </c>
      <c r="B291" s="54" t="s">
        <v>462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465</v>
      </c>
      <c r="B292" s="54" t="s">
        <v>466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468</v>
      </c>
      <c r="B293" s="54" t="s">
        <v>469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473</v>
      </c>
      <c r="B298" s="54" t="s">
        <v>474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140</v>
      </c>
      <c r="Y302" s="558">
        <f t="shared" si="42"/>
        <v>140.70000000000002</v>
      </c>
      <c r="Z302" s="36">
        <f>IFERROR(IF(Y302=0,"",ROUNDUP(Y302/H302,0)*0.00502),"")</f>
        <v>0.33634000000000003</v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146.66666666666666</v>
      </c>
      <c r="BN302" s="64">
        <f t="shared" si="44"/>
        <v>147.40000000000003</v>
      </c>
      <c r="BO302" s="64">
        <f t="shared" si="45"/>
        <v>0.28490028490028491</v>
      </c>
      <c r="BP302" s="64">
        <f t="shared" si="46"/>
        <v>0.28632478632478636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12</v>
      </c>
      <c r="Y304" s="558">
        <f t="shared" si="42"/>
        <v>12.6</v>
      </c>
      <c r="Z304" s="36">
        <f>IFERROR(IF(Y304=0,"",ROUNDUP(Y304/H304,0)*0.00651),"")</f>
        <v>4.5569999999999999E-2</v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13.52</v>
      </c>
      <c r="BN304" s="64">
        <f t="shared" si="44"/>
        <v>14.196</v>
      </c>
      <c r="BO304" s="64">
        <f t="shared" si="45"/>
        <v>3.6630036630036632E-2</v>
      </c>
      <c r="BP304" s="64">
        <f t="shared" si="46"/>
        <v>3.8461538461538464E-2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73.333333333333329</v>
      </c>
      <c r="Y305" s="559">
        <f>IFERROR(Y298/H298,"0")+IFERROR(Y299/H299,"0")+IFERROR(Y300/H300,"0")+IFERROR(Y301/H301,"0")+IFERROR(Y302/H302,"0")+IFERROR(Y303/H303,"0")+IFERROR(Y304/H304,"0")</f>
        <v>74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0.38191000000000003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152</v>
      </c>
      <c r="Y306" s="559">
        <f>IFERROR(SUM(Y298:Y304),"0")</f>
        <v>153.30000000000001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492</v>
      </c>
      <c r="B308" s="54" t="s">
        <v>493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507</v>
      </c>
      <c r="B316" s="54" t="s">
        <v>508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510</v>
      </c>
      <c r="B317" s="54" t="s">
        <v>511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200</v>
      </c>
      <c r="Y317" s="558">
        <f>IFERROR(IF(X317="",0,CEILING((X317/$H317),1)*$H317),"")</f>
        <v>202.79999999999998</v>
      </c>
      <c r="Z317" s="36">
        <f>IFERROR(IF(Y317=0,"",ROUNDUP(Y317/H317,0)*0.01898),"")</f>
        <v>0.49348000000000003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213.30769230769235</v>
      </c>
      <c r="BN317" s="64">
        <f>IFERROR(Y317*I317/H317,"0")</f>
        <v>216.29400000000001</v>
      </c>
      <c r="BO317" s="64">
        <f>IFERROR(1/J317*(X317/H317),"0")</f>
        <v>0.40064102564102566</v>
      </c>
      <c r="BP317" s="64">
        <f>IFERROR(1/J317*(Y317/H317),"0")</f>
        <v>0.40625</v>
      </c>
    </row>
    <row r="318" spans="1:68" ht="16.5" hidden="1" customHeight="1" x14ac:dyDescent="0.25">
      <c r="A318" s="54" t="s">
        <v>513</v>
      </c>
      <c r="B318" s="54" t="s">
        <v>514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29.212454212454212</v>
      </c>
      <c r="Y319" s="559">
        <f>IFERROR(Y316/H316,"0")+IFERROR(Y317/H317,"0")+IFERROR(Y318/H318,"0")</f>
        <v>30</v>
      </c>
      <c r="Z319" s="559">
        <f>IFERROR(IF(Z316="",0,Z316),"0")+IFERROR(IF(Z317="",0,Z317),"0")+IFERROR(IF(Z318="",0,Z318),"0")</f>
        <v>0.56940000000000002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230</v>
      </c>
      <c r="Y320" s="559">
        <f>IFERROR(SUM(Y316:Y318),"0")</f>
        <v>236.39999999999998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516</v>
      </c>
      <c r="B322" s="54" t="s">
        <v>517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51.000000000000007</v>
      </c>
      <c r="Y324" s="558">
        <f>IFERROR(IF(X324="",0,CEILING((X324/$H324),1)*$H324),"")</f>
        <v>51</v>
      </c>
      <c r="Z324" s="36">
        <f>IFERROR(IF(Y324=0,"",ROUNDUP(Y324/H324,0)*0.00651),"")</f>
        <v>0.13020000000000001</v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59.100000000000009</v>
      </c>
      <c r="BN324" s="64">
        <f>IFERROR(Y324*I324/H324,"0")</f>
        <v>59.100000000000009</v>
      </c>
      <c r="BO324" s="64">
        <f>IFERROR(1/J324*(X324/H324),"0")</f>
        <v>0.10989010989010992</v>
      </c>
      <c r="BP324" s="64">
        <f>IFERROR(1/J324*(Y324/H324),"0")</f>
        <v>0.1098901098901099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20.000000000000004</v>
      </c>
      <c r="Y326" s="559">
        <f>IFERROR(Y322/H322,"0")+IFERROR(Y323/H323,"0")+IFERROR(Y324/H324,"0")+IFERROR(Y325/H325,"0")</f>
        <v>20</v>
      </c>
      <c r="Z326" s="559">
        <f>IFERROR(IF(Z322="",0,Z322),"0")+IFERROR(IF(Z323="",0,Z323),"0")+IFERROR(IF(Z324="",0,Z324),"0")+IFERROR(IF(Z325="",0,Z325),"0")</f>
        <v>0.13020000000000001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51.000000000000007</v>
      </c>
      <c r="Y327" s="559">
        <f>IFERROR(SUM(Y322:Y325),"0")</f>
        <v>51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528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529</v>
      </c>
      <c r="B329" s="54" t="s">
        <v>530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537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538</v>
      </c>
      <c r="B336" s="54" t="s">
        <v>539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454.99999999999989</v>
      </c>
      <c r="Y337" s="558">
        <f>IFERROR(IF(X337="",0,CEILING((X337/$H337),1)*$H337),"")</f>
        <v>455.70000000000005</v>
      </c>
      <c r="Z337" s="36">
        <f>IFERROR(IF(Y337=0,"",ROUNDUP(Y337/H337,0)*0.00651),"")</f>
        <v>1.4126700000000001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509.5999999999998</v>
      </c>
      <c r="BN337" s="64">
        <f>IFERROR(Y337*I337/H337,"0")</f>
        <v>510.38399999999996</v>
      </c>
      <c r="BO337" s="64">
        <f>IFERROR(1/J337*(X337/H337),"0")</f>
        <v>1.1904761904761902</v>
      </c>
      <c r="BP337" s="64">
        <f>IFERROR(1/J337*(Y337/H337),"0")</f>
        <v>1.1923076923076923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489.99999999999989</v>
      </c>
      <c r="Y338" s="558">
        <f>IFERROR(IF(X338="",0,CEILING((X338/$H338),1)*$H338),"")</f>
        <v>491.40000000000003</v>
      </c>
      <c r="Z338" s="36">
        <f>IFERROR(IF(Y338=0,"",ROUNDUP(Y338/H338,0)*0.00651),"")</f>
        <v>1.5233400000000001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545.99999999999977</v>
      </c>
      <c r="BN338" s="64">
        <f>IFERROR(Y338*I338/H338,"0")</f>
        <v>547.55999999999995</v>
      </c>
      <c r="BO338" s="64">
        <f>IFERROR(1/J338*(X338/H338),"0")</f>
        <v>1.2820512820512817</v>
      </c>
      <c r="BP338" s="64">
        <f>IFERROR(1/J338*(Y338/H338),"0")</f>
        <v>1.2857142857142858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449.99999999999989</v>
      </c>
      <c r="Y339" s="559">
        <f>IFERROR(Y336/H336,"0")+IFERROR(Y337/H337,"0")+IFERROR(Y338/H338,"0")</f>
        <v>451</v>
      </c>
      <c r="Z339" s="559">
        <f>IFERROR(IF(Z336="",0,Z336),"0")+IFERROR(IF(Z337="",0,Z337),"0")+IFERROR(IF(Z338="",0,Z338),"0")</f>
        <v>2.9360100000000005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944.99999999999977</v>
      </c>
      <c r="Y340" s="559">
        <f>IFERROR(SUM(Y336:Y338),"0")</f>
        <v>947.10000000000014</v>
      </c>
      <c r="Z340" s="37"/>
      <c r="AA340" s="560"/>
      <c r="AB340" s="560"/>
      <c r="AC340" s="560"/>
    </row>
    <row r="341" spans="1:68" ht="27.75" hidden="1" customHeight="1" x14ac:dyDescent="0.2">
      <c r="A341" s="626" t="s">
        <v>547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548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300</v>
      </c>
      <c r="Y344" s="558">
        <f t="shared" ref="Y344:Y350" si="47">IFERROR(IF(X344="",0,CEILING((X344/$H344),1)*$H344),"")</f>
        <v>300</v>
      </c>
      <c r="Z344" s="36">
        <f>IFERROR(IF(Y344=0,"",ROUNDUP(Y344/H344,0)*0.02175),"")</f>
        <v>0.43499999999999994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309.60000000000002</v>
      </c>
      <c r="BN344" s="64">
        <f t="shared" ref="BN344:BN350" si="49">IFERROR(Y344*I344/H344,"0")</f>
        <v>309.60000000000002</v>
      </c>
      <c r="BO344" s="64">
        <f t="shared" ref="BO344:BO350" si="50">IFERROR(1/J344*(X344/H344),"0")</f>
        <v>0.41666666666666663</v>
      </c>
      <c r="BP344" s="64">
        <f t="shared" ref="BP344:BP350" si="51">IFERROR(1/J344*(Y344/H344),"0")</f>
        <v>0.41666666666666663</v>
      </c>
    </row>
    <row r="345" spans="1:68" ht="27" customHeight="1" x14ac:dyDescent="0.25">
      <c r="A345" s="54" t="s">
        <v>552</v>
      </c>
      <c r="B345" s="54" t="s">
        <v>553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800</v>
      </c>
      <c r="Y345" s="558">
        <f t="shared" si="47"/>
        <v>810</v>
      </c>
      <c r="Z345" s="36">
        <f>IFERROR(IF(Y345=0,"",ROUNDUP(Y345/H345,0)*0.02175),"")</f>
        <v>1.1744999999999999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825.6</v>
      </c>
      <c r="BN345" s="64">
        <f t="shared" si="49"/>
        <v>835.92000000000007</v>
      </c>
      <c r="BO345" s="64">
        <f t="shared" si="50"/>
        <v>1.1111111111111112</v>
      </c>
      <c r="BP345" s="64">
        <f t="shared" si="51"/>
        <v>1.125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1600</v>
      </c>
      <c r="Y347" s="558">
        <f t="shared" si="47"/>
        <v>1605</v>
      </c>
      <c r="Z347" s="36">
        <f>IFERROR(IF(Y347=0,"",ROUNDUP(Y347/H347,0)*0.02175),"")</f>
        <v>2.3272499999999998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1651.2</v>
      </c>
      <c r="BN347" s="64">
        <f t="shared" si="49"/>
        <v>1656.3600000000001</v>
      </c>
      <c r="BO347" s="64">
        <f t="shared" si="50"/>
        <v>2.2222222222222223</v>
      </c>
      <c r="BP347" s="64">
        <f t="shared" si="51"/>
        <v>2.2291666666666665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hidden="1" customHeight="1" x14ac:dyDescent="0.25">
      <c r="A350" s="54" t="s">
        <v>566</v>
      </c>
      <c r="B350" s="54" t="s">
        <v>567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180</v>
      </c>
      <c r="Y351" s="559">
        <f>IFERROR(Y344/H344,"0")+IFERROR(Y345/H345,"0")+IFERROR(Y346/H346,"0")+IFERROR(Y347/H347,"0")+IFERROR(Y348/H348,"0")+IFERROR(Y349/H349,"0")+IFERROR(Y350/H350,"0")</f>
        <v>181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3.9367499999999995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2700</v>
      </c>
      <c r="Y352" s="559">
        <f>IFERROR(SUM(Y344:Y350),"0")</f>
        <v>2715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2000</v>
      </c>
      <c r="Y354" s="558">
        <f>IFERROR(IF(X354="",0,CEILING((X354/$H354),1)*$H354),"")</f>
        <v>2010</v>
      </c>
      <c r="Z354" s="36">
        <f>IFERROR(IF(Y354=0,"",ROUNDUP(Y354/H354,0)*0.02175),"")</f>
        <v>2.9144999999999999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2064</v>
      </c>
      <c r="BN354" s="64">
        <f>IFERROR(Y354*I354/H354,"0")</f>
        <v>2074.3200000000002</v>
      </c>
      <c r="BO354" s="64">
        <f>IFERROR(1/J354*(X354/H354),"0")</f>
        <v>2.7777777777777777</v>
      </c>
      <c r="BP354" s="64">
        <f>IFERROR(1/J354*(Y354/H354),"0")</f>
        <v>2.7916666666666665</v>
      </c>
    </row>
    <row r="355" spans="1:68" ht="16.5" customHeight="1" x14ac:dyDescent="0.25">
      <c r="A355" s="54" t="s">
        <v>571</v>
      </c>
      <c r="B355" s="54" t="s">
        <v>572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4</v>
      </c>
      <c r="Y355" s="558">
        <f>IFERROR(IF(X355="",0,CEILING((X355/$H355),1)*$H355),"")</f>
        <v>4</v>
      </c>
      <c r="Z355" s="36">
        <f>IFERROR(IF(Y355=0,"",ROUNDUP(Y355/H355,0)*0.00902),"")</f>
        <v>9.0200000000000002E-3</v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4.21</v>
      </c>
      <c r="BN355" s="64">
        <f>IFERROR(Y355*I355/H355,"0")</f>
        <v>4.21</v>
      </c>
      <c r="BO355" s="64">
        <f>IFERROR(1/J355*(X355/H355),"0")</f>
        <v>7.575757575757576E-3</v>
      </c>
      <c r="BP355" s="64">
        <f>IFERROR(1/J355*(Y355/H355),"0")</f>
        <v>7.575757575757576E-3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134.33333333333334</v>
      </c>
      <c r="Y356" s="559">
        <f>IFERROR(Y354/H354,"0")+IFERROR(Y355/H355,"0")</f>
        <v>135</v>
      </c>
      <c r="Z356" s="559">
        <f>IFERROR(IF(Z354="",0,Z354),"0")+IFERROR(IF(Z355="",0,Z355),"0")</f>
        <v>2.9235199999999999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2004</v>
      </c>
      <c r="Y357" s="559">
        <f>IFERROR(SUM(Y354:Y355),"0")</f>
        <v>2014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573</v>
      </c>
      <c r="B359" s="54" t="s">
        <v>574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576</v>
      </c>
      <c r="B360" s="54" t="s">
        <v>577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579</v>
      </c>
      <c r="B364" s="54" t="s">
        <v>580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30</v>
      </c>
      <c r="Y364" s="558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3.3333333333333335</v>
      </c>
      <c r="Y365" s="559">
        <f>IFERROR(Y364/H364,"0")</f>
        <v>4</v>
      </c>
      <c r="Z365" s="559">
        <f>IFERROR(IF(Z364="",0,Z364),"0")</f>
        <v>7.5920000000000001E-2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30</v>
      </c>
      <c r="Y366" s="559">
        <f>IFERROR(SUM(Y364:Y364),"0")</f>
        <v>36</v>
      </c>
      <c r="Z366" s="37"/>
      <c r="AA366" s="560"/>
      <c r="AB366" s="560"/>
      <c r="AC366" s="560"/>
    </row>
    <row r="367" spans="1:68" ht="16.5" hidden="1" customHeight="1" x14ac:dyDescent="0.25">
      <c r="A367" s="576" t="s">
        <v>582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583</v>
      </c>
      <c r="B369" s="54" t="s">
        <v>584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20</v>
      </c>
      <c r="Y370" s="558">
        <f>IFERROR(IF(X370="",0,CEILING((X370/$H370),1)*$H370),"")</f>
        <v>24</v>
      </c>
      <c r="Z370" s="36">
        <f>IFERROR(IF(Y370=0,"",ROUNDUP(Y370/H370,0)*0.01898),"")</f>
        <v>3.7960000000000001E-2</v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20.725000000000001</v>
      </c>
      <c r="BN370" s="64">
        <f>IFERROR(Y370*I370/H370,"0")</f>
        <v>24.87</v>
      </c>
      <c r="BO370" s="64">
        <f>IFERROR(1/J370*(X370/H370),"0")</f>
        <v>2.6041666666666668E-2</v>
      </c>
      <c r="BP370" s="64">
        <f>IFERROR(1/J370*(Y370/H370),"0")</f>
        <v>3.125E-2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1.6666666666666667</v>
      </c>
      <c r="Y372" s="559">
        <f>IFERROR(Y369/H369,"0")+IFERROR(Y370/H370,"0")+IFERROR(Y371/H371,"0")</f>
        <v>2</v>
      </c>
      <c r="Z372" s="559">
        <f>IFERROR(IF(Z369="",0,Z369),"0")+IFERROR(IF(Z370="",0,Z370),"0")+IFERROR(IF(Z371="",0,Z371),"0")</f>
        <v>3.7960000000000001E-2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20</v>
      </c>
      <c r="Y373" s="559">
        <f>IFERROR(SUM(Y369:Y371),"0")</f>
        <v>24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591</v>
      </c>
      <c r="B375" s="54" t="s">
        <v>592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594</v>
      </c>
      <c r="B379" s="54" t="s">
        <v>595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20</v>
      </c>
      <c r="Y379" s="558">
        <f>IFERROR(IF(X379="",0,CEILING((X379/$H379),1)*$H379),"")</f>
        <v>27</v>
      </c>
      <c r="Z379" s="36">
        <f>IFERROR(IF(Y379=0,"",ROUNDUP(Y379/H379,0)*0.01898),"")</f>
        <v>5.6940000000000004E-2</v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21.153333333333332</v>
      </c>
      <c r="BN379" s="64">
        <f>IFERROR(Y379*I379/H379,"0")</f>
        <v>28.556999999999999</v>
      </c>
      <c r="BO379" s="64">
        <f>IFERROR(1/J379*(X379/H379),"0")</f>
        <v>3.4722222222222224E-2</v>
      </c>
      <c r="BP379" s="64">
        <f>IFERROR(1/J379*(Y379/H379),"0")</f>
        <v>4.6875E-2</v>
      </c>
    </row>
    <row r="380" spans="1:68" ht="27" hidden="1" customHeight="1" x14ac:dyDescent="0.25">
      <c r="A380" s="54" t="s">
        <v>597</v>
      </c>
      <c r="B380" s="54" t="s">
        <v>598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2.2222222222222223</v>
      </c>
      <c r="Y381" s="559">
        <f>IFERROR(Y379/H379,"0")+IFERROR(Y380/H380,"0")</f>
        <v>3</v>
      </c>
      <c r="Z381" s="559">
        <f>IFERROR(IF(Z379="",0,Z379),"0")+IFERROR(IF(Z380="",0,Z380),"0")</f>
        <v>5.6940000000000004E-2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20</v>
      </c>
      <c r="Y382" s="559">
        <f>IFERROR(SUM(Y379:Y380),"0")</f>
        <v>27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599</v>
      </c>
      <c r="B384" s="54" t="s">
        <v>600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602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603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604</v>
      </c>
      <c r="B390" s="54" t="s">
        <v>605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607</v>
      </c>
      <c r="B391" s="54" t="s">
        <v>608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607</v>
      </c>
      <c r="B392" s="54" t="s">
        <v>610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56</v>
      </c>
      <c r="Y395" s="558">
        <f t="shared" si="52"/>
        <v>56.7</v>
      </c>
      <c r="Z395" s="36">
        <f t="shared" si="57"/>
        <v>0.13553999999999999</v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59.466666666666661</v>
      </c>
      <c r="BN395" s="64">
        <f t="shared" si="54"/>
        <v>60.21</v>
      </c>
      <c r="BO395" s="64">
        <f t="shared" si="55"/>
        <v>0.11396011396011396</v>
      </c>
      <c r="BP395" s="64">
        <f t="shared" si="56"/>
        <v>0.11538461538461539</v>
      </c>
    </row>
    <row r="396" spans="1:68" ht="37.5" customHeight="1" x14ac:dyDescent="0.25">
      <c r="A396" s="54" t="s">
        <v>618</v>
      </c>
      <c r="B396" s="54" t="s">
        <v>619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35</v>
      </c>
      <c r="Y396" s="558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hidden="1" customHeight="1" x14ac:dyDescent="0.25">
      <c r="A399" s="54" t="s">
        <v>627</v>
      </c>
      <c r="B399" s="54" t="s">
        <v>628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59.999999999999993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61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0.30621999999999999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126</v>
      </c>
      <c r="Y401" s="559">
        <f>IFERROR(SUM(Y390:Y399),"0")</f>
        <v>128.10000000000002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629</v>
      </c>
      <c r="B403" s="54" t="s">
        <v>630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632</v>
      </c>
      <c r="B404" s="54" t="s">
        <v>633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635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636</v>
      </c>
      <c r="B409" s="54" t="s">
        <v>637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639</v>
      </c>
      <c r="B413" s="54" t="s">
        <v>640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650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651</v>
      </c>
      <c r="B421" s="54" t="s">
        <v>652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654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655</v>
      </c>
      <c r="B426" s="54" t="s">
        <v>656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658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658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659</v>
      </c>
      <c r="B432" s="54" t="s">
        <v>660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50</v>
      </c>
      <c r="Y432" s="558">
        <f t="shared" ref="Y432:Y445" si="58">IFERROR(IF(X432="",0,CEILING((X432/$H432),1)*$H432),"")</f>
        <v>52.800000000000004</v>
      </c>
      <c r="Z432" s="36">
        <f t="shared" ref="Z432:Z438" si="59">IFERROR(IF(Y432=0,"",ROUNDUP(Y432/H432,0)*0.01196),"")</f>
        <v>0.1196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53.409090909090907</v>
      </c>
      <c r="BN432" s="64">
        <f t="shared" ref="BN432:BN445" si="61">IFERROR(Y432*I432/H432,"0")</f>
        <v>56.400000000000006</v>
      </c>
      <c r="BO432" s="64">
        <f t="shared" ref="BO432:BO445" si="62">IFERROR(1/J432*(X432/H432),"0")</f>
        <v>9.1054778554778545E-2</v>
      </c>
      <c r="BP432" s="64">
        <f t="shared" ref="BP432:BP445" si="63">IFERROR(1/J432*(Y432/H432),"0")</f>
        <v>9.6153846153846159E-2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120</v>
      </c>
      <c r="Y434" s="558">
        <f t="shared" si="58"/>
        <v>121.44000000000001</v>
      </c>
      <c r="Z434" s="36">
        <f t="shared" si="59"/>
        <v>0.27507999999999999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128.18181818181816</v>
      </c>
      <c r="BN434" s="64">
        <f t="shared" si="61"/>
        <v>129.72</v>
      </c>
      <c r="BO434" s="64">
        <f t="shared" si="62"/>
        <v>0.21853146853146854</v>
      </c>
      <c r="BP434" s="64">
        <f t="shared" si="63"/>
        <v>0.22115384615384617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30</v>
      </c>
      <c r="Y437" s="558">
        <f t="shared" si="58"/>
        <v>31.68</v>
      </c>
      <c r="Z437" s="36">
        <f t="shared" si="59"/>
        <v>7.1760000000000004E-2</v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32.04545454545454</v>
      </c>
      <c r="BN437" s="64">
        <f t="shared" si="61"/>
        <v>33.839999999999996</v>
      </c>
      <c r="BO437" s="64">
        <f t="shared" si="62"/>
        <v>5.4632867132867136E-2</v>
      </c>
      <c r="BP437" s="64">
        <f t="shared" si="63"/>
        <v>5.7692307692307696E-2</v>
      </c>
    </row>
    <row r="438" spans="1:68" ht="16.5" hidden="1" customHeight="1" x14ac:dyDescent="0.25">
      <c r="A438" s="54" t="s">
        <v>678</v>
      </c>
      <c r="B438" s="54" t="s">
        <v>679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180</v>
      </c>
      <c r="Y440" s="558">
        <f t="shared" si="58"/>
        <v>182.4</v>
      </c>
      <c r="Z440" s="36">
        <f>IFERROR(IF(Y440=0,"",ROUNDUP(Y440/H440,0)*0.00902),"")</f>
        <v>0.34276000000000001</v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259.875</v>
      </c>
      <c r="BN440" s="64">
        <f t="shared" si="61"/>
        <v>263.33999999999997</v>
      </c>
      <c r="BO440" s="64">
        <f t="shared" si="62"/>
        <v>0.28409090909090912</v>
      </c>
      <c r="BP440" s="64">
        <f t="shared" si="63"/>
        <v>0.2878787878787879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120</v>
      </c>
      <c r="Y444" s="558">
        <f t="shared" si="58"/>
        <v>122.4</v>
      </c>
      <c r="Z444" s="36">
        <f>IFERROR(IF(Y444=0,"",ROUNDUP(Y444/H444,0)*0.00902),"")</f>
        <v>0.30668000000000001</v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127</v>
      </c>
      <c r="BN444" s="64">
        <f t="shared" si="61"/>
        <v>129.54000000000002</v>
      </c>
      <c r="BO444" s="64">
        <f t="shared" si="62"/>
        <v>0.25252525252525254</v>
      </c>
      <c r="BP444" s="64">
        <f t="shared" si="63"/>
        <v>0.25757575757575757</v>
      </c>
    </row>
    <row r="445" spans="1:68" ht="27" hidden="1" customHeight="1" x14ac:dyDescent="0.25">
      <c r="A445" s="54" t="s">
        <v>692</v>
      </c>
      <c r="B445" s="54" t="s">
        <v>694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108.71212121212122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111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1.11588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500</v>
      </c>
      <c r="Y447" s="559">
        <f>IFERROR(SUM(Y432:Y445),"0")</f>
        <v>510.72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695</v>
      </c>
      <c r="B449" s="54" t="s">
        <v>696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50</v>
      </c>
      <c r="Y449" s="558">
        <f>IFERROR(IF(X449="",0,CEILING((X449/$H449),1)*$H449),"")</f>
        <v>52.800000000000004</v>
      </c>
      <c r="Z449" s="36">
        <f>IFERROR(IF(Y449=0,"",ROUNDUP(Y449/H449,0)*0.01196),"")</f>
        <v>0.1196</v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53.409090909090907</v>
      </c>
      <c r="BN449" s="64">
        <f>IFERROR(Y449*I449/H449,"0")</f>
        <v>56.400000000000006</v>
      </c>
      <c r="BO449" s="64">
        <f>IFERROR(1/J449*(X449/H449),"0")</f>
        <v>9.1054778554778545E-2</v>
      </c>
      <c r="BP449" s="64">
        <f>IFERROR(1/J449*(Y449/H449),"0")</f>
        <v>9.6153846153846159E-2</v>
      </c>
    </row>
    <row r="450" spans="1:68" ht="16.5" hidden="1" customHeight="1" x14ac:dyDescent="0.25">
      <c r="A450" s="54" t="s">
        <v>698</v>
      </c>
      <c r="B450" s="54" t="s">
        <v>699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9.4696969696969688</v>
      </c>
      <c r="Y452" s="559">
        <f>IFERROR(Y449/H449,"0")+IFERROR(Y450/H450,"0")+IFERROR(Y451/H451,"0")</f>
        <v>10</v>
      </c>
      <c r="Z452" s="559">
        <f>IFERROR(IF(Z449="",0,Z449),"0")+IFERROR(IF(Z450="",0,Z450),"0")+IFERROR(IF(Z451="",0,Z451),"0")</f>
        <v>0.1196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50</v>
      </c>
      <c r="Y453" s="559">
        <f>IFERROR(SUM(Y449:Y451),"0")</f>
        <v>52.800000000000004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702</v>
      </c>
      <c r="B455" s="54" t="s">
        <v>703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20</v>
      </c>
      <c r="Y455" s="558">
        <f t="shared" ref="Y455:Y461" si="64">IFERROR(IF(X455="",0,CEILING((X455/$H455),1)*$H455),"")</f>
        <v>21.12</v>
      </c>
      <c r="Z455" s="36">
        <f>IFERROR(IF(Y455=0,"",ROUNDUP(Y455/H455,0)*0.01196),"")</f>
        <v>4.7840000000000001E-2</v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21.363636363636363</v>
      </c>
      <c r="BN455" s="64">
        <f t="shared" ref="BN455:BN461" si="66">IFERROR(Y455*I455/H455,"0")</f>
        <v>22.56</v>
      </c>
      <c r="BO455" s="64">
        <f t="shared" ref="BO455:BO461" si="67">IFERROR(1/J455*(X455/H455),"0")</f>
        <v>3.6421911421911424E-2</v>
      </c>
      <c r="BP455" s="64">
        <f t="shared" ref="BP455:BP461" si="68">IFERROR(1/J455*(Y455/H455),"0")</f>
        <v>3.8461538461538464E-2</v>
      </c>
    </row>
    <row r="456" spans="1:68" ht="27" customHeight="1" x14ac:dyDescent="0.25">
      <c r="A456" s="54" t="s">
        <v>705</v>
      </c>
      <c r="B456" s="54" t="s">
        <v>706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70</v>
      </c>
      <c r="Y456" s="558">
        <f t="shared" si="64"/>
        <v>73.92</v>
      </c>
      <c r="Z456" s="36">
        <f>IFERROR(IF(Y456=0,"",ROUNDUP(Y456/H456,0)*0.01196),"")</f>
        <v>0.16744000000000001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74.772727272727266</v>
      </c>
      <c r="BN456" s="64">
        <f t="shared" si="66"/>
        <v>78.959999999999994</v>
      </c>
      <c r="BO456" s="64">
        <f t="shared" si="67"/>
        <v>0.12747668997668998</v>
      </c>
      <c r="BP456" s="64">
        <f t="shared" si="68"/>
        <v>0.13461538461538464</v>
      </c>
    </row>
    <row r="457" spans="1:68" ht="27" hidden="1" customHeight="1" x14ac:dyDescent="0.25">
      <c r="A457" s="54" t="s">
        <v>708</v>
      </c>
      <c r="B457" s="54" t="s">
        <v>709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711</v>
      </c>
      <c r="B459" s="54" t="s">
        <v>713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17.045454545454547</v>
      </c>
      <c r="Y462" s="559">
        <f>IFERROR(Y455/H455,"0")+IFERROR(Y456/H456,"0")+IFERROR(Y457/H457,"0")+IFERROR(Y458/H458,"0")+IFERROR(Y459/H459,"0")+IFERROR(Y460/H460,"0")+IFERROR(Y461/H461,"0")</f>
        <v>18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0.21528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90</v>
      </c>
      <c r="Y463" s="559">
        <f>IFERROR(SUM(Y455:Y461),"0")</f>
        <v>95.04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718</v>
      </c>
      <c r="B465" s="54" t="s">
        <v>719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721</v>
      </c>
      <c r="B466" s="54" t="s">
        <v>722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724</v>
      </c>
      <c r="B467" s="54" t="s">
        <v>725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727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727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728</v>
      </c>
      <c r="B473" s="54" t="s">
        <v>729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732</v>
      </c>
      <c r="B474" s="54" t="s">
        <v>733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20</v>
      </c>
      <c r="Y475" s="558">
        <f>IFERROR(IF(X475="",0,CEILING((X475/$H475),1)*$H475),"")</f>
        <v>24</v>
      </c>
      <c r="Z475" s="36">
        <f>IFERROR(IF(Y475=0,"",ROUNDUP(Y475/H475,0)*0.01898),"")</f>
        <v>3.7960000000000001E-2</v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20.725000000000001</v>
      </c>
      <c r="BN475" s="64">
        <f>IFERROR(Y475*I475/H475,"0")</f>
        <v>24.87</v>
      </c>
      <c r="BO475" s="64">
        <f>IFERROR(1/J475*(X475/H475),"0")</f>
        <v>2.6041666666666668E-2</v>
      </c>
      <c r="BP475" s="64">
        <f>IFERROR(1/J475*(Y475/H475),"0")</f>
        <v>3.125E-2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1.6666666666666667</v>
      </c>
      <c r="Y477" s="559">
        <f>IFERROR(Y473/H473,"0")+IFERROR(Y474/H474,"0")+IFERROR(Y475/H475,"0")+IFERROR(Y476/H476,"0")</f>
        <v>2</v>
      </c>
      <c r="Z477" s="559">
        <f>IFERROR(IF(Z473="",0,Z473),"0")+IFERROR(IF(Z474="",0,Z474),"0")+IFERROR(IF(Z475="",0,Z475),"0")+IFERROR(IF(Z476="",0,Z476),"0")</f>
        <v>3.7960000000000001E-2</v>
      </c>
      <c r="AA477" s="560"/>
      <c r="AB477" s="560"/>
      <c r="AC477" s="560"/>
    </row>
    <row r="478" spans="1:68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20</v>
      </c>
      <c r="Y478" s="559">
        <f>IFERROR(SUM(Y473:Y476),"0")</f>
        <v>24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900</v>
      </c>
      <c r="Y491" s="558">
        <f>IFERROR(IF(X491="",0,CEILING((X491/$H491),1)*$H491),"")</f>
        <v>900</v>
      </c>
      <c r="Z491" s="36">
        <f>IFERROR(IF(Y491=0,"",ROUNDUP(Y491/H491,0)*0.01898),"")</f>
        <v>1.8980000000000001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951.90000000000009</v>
      </c>
      <c r="BN491" s="64">
        <f>IFERROR(Y491*I491/H491,"0")</f>
        <v>951.90000000000009</v>
      </c>
      <c r="BO491" s="64">
        <f>IFERROR(1/J491*(X491/H491),"0")</f>
        <v>1.5625</v>
      </c>
      <c r="BP491" s="64">
        <f>IFERROR(1/J491*(Y491/H491),"0")</f>
        <v>1.5625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100</v>
      </c>
      <c r="Y493" s="559">
        <f>IFERROR(Y491/H491,"0")+IFERROR(Y492/H492,"0")</f>
        <v>100</v>
      </c>
      <c r="Z493" s="559">
        <f>IFERROR(IF(Z491="",0,Z491),"0")+IFERROR(IF(Z492="",0,Z492),"0")</f>
        <v>1.8980000000000001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900</v>
      </c>
      <c r="Y494" s="559">
        <f>IFERROR(SUM(Y491:Y492),"0")</f>
        <v>900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11100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11208.08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11773.609015984013</v>
      </c>
      <c r="Y506" s="559">
        <f>IFERROR(SUM(BN22:BN502),"0")</f>
        <v>11888.689999999999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20</v>
      </c>
      <c r="Y507" s="38">
        <f>ROUNDUP(SUM(BP22:BP502),0)</f>
        <v>20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12273.609015984013</v>
      </c>
      <c r="Y508" s="559">
        <f>GrossWeightTotalR+PalletQtyTotalR*25</f>
        <v>12388.689999999999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1995.3682106526933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2015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22.257770000000004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547</v>
      </c>
      <c r="U512" s="604"/>
      <c r="V512" s="579" t="s">
        <v>602</v>
      </c>
      <c r="W512" s="713"/>
      <c r="X512" s="713"/>
      <c r="Y512" s="604"/>
      <c r="Z512" s="554" t="s">
        <v>658</v>
      </c>
      <c r="AA512" s="579" t="s">
        <v>727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401</v>
      </c>
      <c r="M513" s="579" t="s">
        <v>417</v>
      </c>
      <c r="N513" s="555"/>
      <c r="O513" s="579" t="s">
        <v>431</v>
      </c>
      <c r="P513" s="579" t="s">
        <v>441</v>
      </c>
      <c r="Q513" s="579" t="s">
        <v>448</v>
      </c>
      <c r="R513" s="579" t="s">
        <v>453</v>
      </c>
      <c r="S513" s="579" t="s">
        <v>537</v>
      </c>
      <c r="T513" s="579" t="s">
        <v>548</v>
      </c>
      <c r="U513" s="579" t="s">
        <v>582</v>
      </c>
      <c r="V513" s="579" t="s">
        <v>603</v>
      </c>
      <c r="W513" s="579" t="s">
        <v>635</v>
      </c>
      <c r="X513" s="579" t="s">
        <v>650</v>
      </c>
      <c r="Y513" s="579" t="s">
        <v>654</v>
      </c>
      <c r="Z513" s="579" t="s">
        <v>658</v>
      </c>
      <c r="AA513" s="579" t="s">
        <v>727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80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190.5</v>
      </c>
      <c r="E515" s="46">
        <f>IFERROR(Y89*1,"0")+IFERROR(Y90*1,"0")+IFERROR(Y91*1,"0")+IFERROR(Y95*1,"0")+IFERROR(Y96*1,"0")+IFERROR(Y97*1,"0")+IFERROR(Y98*1,"0")+IFERROR(Y99*1,"0")</f>
        <v>243.9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1194.3</v>
      </c>
      <c r="G515" s="46">
        <f>IFERROR(Y130*1,"0")+IFERROR(Y131*1,"0")+IFERROR(Y135*1,"0")+IFERROR(Y136*1,"0")+IFERROR(Y140*1,"0")+IFERROR(Y141*1,"0")</f>
        <v>168.4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657.71999999999991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408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168.39999999999998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182.39999999999998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440.7</v>
      </c>
      <c r="S515" s="46">
        <f>IFERROR(Y336*1,"0")+IFERROR(Y337*1,"0")+IFERROR(Y338*1,"0")</f>
        <v>947.10000000000014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4765</v>
      </c>
      <c r="U515" s="46">
        <f>IFERROR(Y369*1,"0")+IFERROR(Y370*1,"0")+IFERROR(Y371*1,"0")+IFERROR(Y375*1,"0")+IFERROR(Y379*1,"0")+IFERROR(Y380*1,"0")+IFERROR(Y384*1,"0")</f>
        <v>51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128.10000000000002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658.56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924</v>
      </c>
      <c r="AB515" s="46">
        <f>IFERROR(Y502*1,"0")</f>
        <v>0</v>
      </c>
      <c r="AC515" s="52"/>
      <c r="AF515" s="555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00,00"/>
        <filter val="1 995,37"/>
        <filter val="1,67"/>
        <filter val="100,00"/>
        <filter val="108,71"/>
        <filter val="11 100,00"/>
        <filter val="11 773,61"/>
        <filter val="112,59"/>
        <filter val="12 273,61"/>
        <filter val="12,00"/>
        <filter val="120,00"/>
        <filter val="126,00"/>
        <filter val="134,33"/>
        <filter val="135,00"/>
        <filter val="140,00"/>
        <filter val="150,00"/>
        <filter val="152,00"/>
        <filter val="16,00"/>
        <filter val="164,00"/>
        <filter val="17,05"/>
        <filter val="170,00"/>
        <filter val="172,62"/>
        <filter val="18,52"/>
        <filter val="180,00"/>
        <filter val="2 000,00"/>
        <filter val="2 004,00"/>
        <filter val="2 700,00"/>
        <filter val="2,22"/>
        <filter val="20"/>
        <filter val="20,00"/>
        <filter val="200,00"/>
        <filter val="22,50"/>
        <filter val="230,00"/>
        <filter val="232,00"/>
        <filter val="24,62"/>
        <filter val="25,00"/>
        <filter val="29,21"/>
        <filter val="3,33"/>
        <filter val="3,85"/>
        <filter val="30,00"/>
        <filter val="300,00"/>
        <filter val="31,25"/>
        <filter val="35,00"/>
        <filter val="36,00"/>
        <filter val="4,00"/>
        <filter val="40,00"/>
        <filter val="405,00"/>
        <filter val="450,00"/>
        <filter val="455,00"/>
        <filter val="48,00"/>
        <filter val="490,00"/>
        <filter val="5,56"/>
        <filter val="50,00"/>
        <filter val="500,00"/>
        <filter val="51,00"/>
        <filter val="56,00"/>
        <filter val="60,00"/>
        <filter val="637,50"/>
        <filter val="64,81"/>
        <filter val="66,00"/>
        <filter val="7,00"/>
        <filter val="70,00"/>
        <filter val="72,00"/>
        <filter val="73,33"/>
        <filter val="75,00"/>
        <filter val="750,00"/>
        <filter val="786,00"/>
        <filter val="8,33"/>
        <filter val="80,00"/>
        <filter val="800,00"/>
        <filter val="87,50"/>
        <filter val="9,47"/>
        <filter val="90,00"/>
        <filter val="900,00"/>
        <filter val="945,00"/>
        <filter val="96,67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2025-08-20T10:13:46Z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