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C2D1638-9007-466D-A39A-BC44D63ED6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заказа'!$X$291:$X$291</definedName>
    <definedName name="GrossWeightTotalR">'Бланк заказа'!$Y$291:$Y$291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заказа'!$X$292:$X$292</definedName>
    <definedName name="PalletQtyTotalR">'Бланк заказа'!$Y$292:$Y$292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заказа'!$B$220:$B$220</definedName>
    <definedName name="ProductId73">'Бланк заказа'!$B$221:$B$221</definedName>
    <definedName name="ProductId74">'Бланк заказа'!$B$222:$B$222</definedName>
    <definedName name="ProductId75">'Бланк заказа'!$B$227:$B$227</definedName>
    <definedName name="ProductId76">'Бланк заказа'!$B$228:$B$228</definedName>
    <definedName name="ProductId77">'Бланк заказа'!$B$234:$B$234</definedName>
    <definedName name="ProductId78">'Бланк заказа'!$B$240:$B$240</definedName>
    <definedName name="ProductId79">'Бланк заказа'!$B$246:$B$246</definedName>
    <definedName name="ProductId8">'Бланк заказа'!$B$42:$B$42</definedName>
    <definedName name="ProductId80">'Бланк заказа'!$B$250:$B$250</definedName>
    <definedName name="ProductId81">'Бланк заказа'!$B$256:$B$256</definedName>
    <definedName name="ProductId82">'Бланк заказа'!$B$257:$B$257</definedName>
    <definedName name="ProductId83">'Бланк заказа'!$B$258:$B$258</definedName>
    <definedName name="ProductId84">'Бланк заказа'!$B$262:$B$262</definedName>
    <definedName name="ProductId85">'Бланк заказа'!$B$263:$B$263</definedName>
    <definedName name="ProductId86">'Бланк заказа'!$B$267:$B$267</definedName>
    <definedName name="ProductId87">'Бланк заказа'!$B$268:$B$268</definedName>
    <definedName name="ProductId88">'Бланк заказа'!$B$269:$B$269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заказа'!$X$220:$X$220</definedName>
    <definedName name="SalesQty73">'Бланк заказа'!$X$221:$X$221</definedName>
    <definedName name="SalesQty74">'Бланк заказа'!$X$222:$X$222</definedName>
    <definedName name="SalesQty75">'Бланк заказа'!$X$227:$X$227</definedName>
    <definedName name="SalesQty76">'Бланк заказа'!$X$228:$X$228</definedName>
    <definedName name="SalesQty77">'Бланк заказа'!$X$234:$X$234</definedName>
    <definedName name="SalesQty78">'Бланк заказа'!$X$240:$X$240</definedName>
    <definedName name="SalesQty79">'Бланк заказа'!$X$246:$X$246</definedName>
    <definedName name="SalesQty8">'Бланк заказа'!$X$42:$X$42</definedName>
    <definedName name="SalesQty80">'Бланк заказа'!$X$250:$X$250</definedName>
    <definedName name="SalesQty81">'Бланк заказа'!$X$256:$X$256</definedName>
    <definedName name="SalesQty82">'Бланк заказа'!$X$257:$X$257</definedName>
    <definedName name="SalesQty83">'Бланк заказа'!$X$258:$X$258</definedName>
    <definedName name="SalesQty84">'Бланк заказа'!$X$262:$X$262</definedName>
    <definedName name="SalesQty85">'Бланк заказа'!$X$263:$X$263</definedName>
    <definedName name="SalesQty86">'Бланк заказа'!$X$267:$X$267</definedName>
    <definedName name="SalesQty87">'Бланк заказа'!$X$268:$X$268</definedName>
    <definedName name="SalesQty88">'Бланк заказа'!$X$269:$X$269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заказа'!$Y$220:$Y$220</definedName>
    <definedName name="SalesRoundBox73">'Бланк заказа'!$Y$221:$Y$221</definedName>
    <definedName name="SalesRoundBox74">'Бланк заказа'!$Y$222:$Y$222</definedName>
    <definedName name="SalesRoundBox75">'Бланк заказа'!$Y$227:$Y$227</definedName>
    <definedName name="SalesRoundBox76">'Бланк заказа'!$Y$228:$Y$228</definedName>
    <definedName name="SalesRoundBox77">'Бланк заказа'!$Y$234:$Y$234</definedName>
    <definedName name="SalesRoundBox78">'Бланк заказа'!$Y$240:$Y$240</definedName>
    <definedName name="SalesRoundBox79">'Бланк заказа'!$Y$246:$Y$246</definedName>
    <definedName name="SalesRoundBox8">'Бланк заказа'!$Y$42:$Y$42</definedName>
    <definedName name="SalesRoundBox80">'Бланк заказа'!$Y$250:$Y$250</definedName>
    <definedName name="SalesRoundBox81">'Бланк заказа'!$Y$256:$Y$256</definedName>
    <definedName name="SalesRoundBox82">'Бланк заказа'!$Y$257:$Y$257</definedName>
    <definedName name="SalesRoundBox83">'Бланк заказа'!$Y$258:$Y$258</definedName>
    <definedName name="SalesRoundBox84">'Бланк заказа'!$Y$262:$Y$262</definedName>
    <definedName name="SalesRoundBox85">'Бланк заказа'!$Y$263:$Y$263</definedName>
    <definedName name="SalesRoundBox86">'Бланк заказа'!$Y$267:$Y$267</definedName>
    <definedName name="SalesRoundBox87">'Бланк заказа'!$Y$268:$Y$268</definedName>
    <definedName name="SalesRoundBox88">'Бланк заказа'!$Y$269:$Y$269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заказа'!$W$220:$W$220</definedName>
    <definedName name="UnitOfMeasure73">'Бланк заказа'!$W$221:$W$221</definedName>
    <definedName name="UnitOfMeasure74">'Бланк заказа'!$W$222:$W$222</definedName>
    <definedName name="UnitOfMeasure75">'Бланк заказа'!$W$227:$W$227</definedName>
    <definedName name="UnitOfMeasure76">'Бланк заказа'!$W$228:$W$228</definedName>
    <definedName name="UnitOfMeasure77">'Бланк заказа'!$W$234:$W$234</definedName>
    <definedName name="UnitOfMeasure78">'Бланк заказа'!$W$240:$W$240</definedName>
    <definedName name="UnitOfMeasure79">'Бланк заказа'!$W$246:$W$246</definedName>
    <definedName name="UnitOfMeasure8">'Бланк заказа'!$W$42:$W$42</definedName>
    <definedName name="UnitOfMeasure80">'Бланк заказа'!$W$250:$W$250</definedName>
    <definedName name="UnitOfMeasure81">'Бланк заказа'!$W$256:$W$256</definedName>
    <definedName name="UnitOfMeasure82">'Бланк заказа'!$W$257:$W$257</definedName>
    <definedName name="UnitOfMeasure83">'Бланк заказа'!$W$258:$W$258</definedName>
    <definedName name="UnitOfMeasure84">'Бланк заказа'!$W$262:$W$262</definedName>
    <definedName name="UnitOfMeasure85">'Бланк заказа'!$W$263:$W$263</definedName>
    <definedName name="UnitOfMeasure86">'Бланк заказа'!$W$267:$W$267</definedName>
    <definedName name="UnitOfMeasure87">'Бланк заказа'!$W$268:$W$268</definedName>
    <definedName name="UnitOfMeasure88">'Бланк заказа'!$W$269:$W$269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0" i="2" l="1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X289" i="2"/>
  <c r="X288" i="2"/>
  <c r="BO287" i="2"/>
  <c r="BM287" i="2"/>
  <c r="Z287" i="2"/>
  <c r="Y287" i="2"/>
  <c r="BP287" i="2" s="1"/>
  <c r="P287" i="2"/>
  <c r="BO286" i="2"/>
  <c r="BM286" i="2"/>
  <c r="Z286" i="2"/>
  <c r="Y286" i="2"/>
  <c r="BN286" i="2" s="1"/>
  <c r="P286" i="2"/>
  <c r="BO285" i="2"/>
  <c r="BM285" i="2"/>
  <c r="Z285" i="2"/>
  <c r="Y285" i="2"/>
  <c r="BN285" i="2" s="1"/>
  <c r="P285" i="2"/>
  <c r="BO284" i="2"/>
  <c r="BM284" i="2"/>
  <c r="Z284" i="2"/>
  <c r="Y284" i="2"/>
  <c r="BP284" i="2" s="1"/>
  <c r="BO283" i="2"/>
  <c r="BM283" i="2"/>
  <c r="Z283" i="2"/>
  <c r="Y283" i="2"/>
  <c r="BP283" i="2" s="1"/>
  <c r="P283" i="2"/>
  <c r="BO282" i="2"/>
  <c r="BN282" i="2"/>
  <c r="BM282" i="2"/>
  <c r="Z282" i="2"/>
  <c r="Y282" i="2"/>
  <c r="BP282" i="2" s="1"/>
  <c r="P282" i="2"/>
  <c r="BO281" i="2"/>
  <c r="BM281" i="2"/>
  <c r="Z281" i="2"/>
  <c r="Y281" i="2"/>
  <c r="P281" i="2"/>
  <c r="BO280" i="2"/>
  <c r="BM280" i="2"/>
  <c r="Z280" i="2"/>
  <c r="Y280" i="2"/>
  <c r="P280" i="2"/>
  <c r="BO279" i="2"/>
  <c r="BM279" i="2"/>
  <c r="Z279" i="2"/>
  <c r="Y279" i="2"/>
  <c r="BP279" i="2" s="1"/>
  <c r="P279" i="2"/>
  <c r="BO278" i="2"/>
  <c r="BM278" i="2"/>
  <c r="Z278" i="2"/>
  <c r="Y278" i="2"/>
  <c r="BN278" i="2" s="1"/>
  <c r="P278" i="2"/>
  <c r="BO277" i="2"/>
  <c r="BM277" i="2"/>
  <c r="Z277" i="2"/>
  <c r="Y277" i="2"/>
  <c r="BP277" i="2" s="1"/>
  <c r="P277" i="2"/>
  <c r="BP276" i="2"/>
  <c r="BO276" i="2"/>
  <c r="BN276" i="2"/>
  <c r="BM276" i="2"/>
  <c r="Z276" i="2"/>
  <c r="Y276" i="2"/>
  <c r="BO275" i="2"/>
  <c r="BM275" i="2"/>
  <c r="Z275" i="2"/>
  <c r="Y275" i="2"/>
  <c r="BN275" i="2" s="1"/>
  <c r="P275" i="2"/>
  <c r="BO274" i="2"/>
  <c r="BM274" i="2"/>
  <c r="Z274" i="2"/>
  <c r="Y274" i="2"/>
  <c r="BN274" i="2" s="1"/>
  <c r="P274" i="2"/>
  <c r="BP273" i="2"/>
  <c r="BO273" i="2"/>
  <c r="BN273" i="2"/>
  <c r="BM273" i="2"/>
  <c r="Z273" i="2"/>
  <c r="Y273" i="2"/>
  <c r="P273" i="2"/>
  <c r="X271" i="2"/>
  <c r="X270" i="2"/>
  <c r="BO269" i="2"/>
  <c r="BM269" i="2"/>
  <c r="Z269" i="2"/>
  <c r="Y269" i="2"/>
  <c r="P269" i="2"/>
  <c r="BO268" i="2"/>
  <c r="BM268" i="2"/>
  <c r="Z268" i="2"/>
  <c r="Y268" i="2"/>
  <c r="BN268" i="2" s="1"/>
  <c r="P268" i="2"/>
  <c r="BP267" i="2"/>
  <c r="BO267" i="2"/>
  <c r="BN267" i="2"/>
  <c r="BM267" i="2"/>
  <c r="Z267" i="2"/>
  <c r="Z270" i="2" s="1"/>
  <c r="Y267" i="2"/>
  <c r="Y271" i="2" s="1"/>
  <c r="P267" i="2"/>
  <c r="X265" i="2"/>
  <c r="X264" i="2"/>
  <c r="BO263" i="2"/>
  <c r="BM263" i="2"/>
  <c r="Z263" i="2"/>
  <c r="Z264" i="2" s="1"/>
  <c r="Y263" i="2"/>
  <c r="BN263" i="2" s="1"/>
  <c r="P263" i="2"/>
  <c r="BO262" i="2"/>
  <c r="BM262" i="2"/>
  <c r="Z262" i="2"/>
  <c r="Y262" i="2"/>
  <c r="P262" i="2"/>
  <c r="X260" i="2"/>
  <c r="X259" i="2"/>
  <c r="BO258" i="2"/>
  <c r="BM258" i="2"/>
  <c r="Z258" i="2"/>
  <c r="Y258" i="2"/>
  <c r="BP258" i="2" s="1"/>
  <c r="P258" i="2"/>
  <c r="BO257" i="2"/>
  <c r="BN257" i="2"/>
  <c r="BM257" i="2"/>
  <c r="Z257" i="2"/>
  <c r="Y257" i="2"/>
  <c r="BP257" i="2" s="1"/>
  <c r="P257" i="2"/>
  <c r="BO256" i="2"/>
  <c r="BM256" i="2"/>
  <c r="Z256" i="2"/>
  <c r="Y256" i="2"/>
  <c r="P256" i="2"/>
  <c r="X252" i="2"/>
  <c r="X251" i="2"/>
  <c r="BO250" i="2"/>
  <c r="BM250" i="2"/>
  <c r="Z250" i="2"/>
  <c r="Z251" i="2" s="1"/>
  <c r="Y250" i="2"/>
  <c r="Y252" i="2" s="1"/>
  <c r="P250" i="2"/>
  <c r="Y248" i="2"/>
  <c r="X248" i="2"/>
  <c r="X247" i="2"/>
  <c r="BP246" i="2"/>
  <c r="BO246" i="2"/>
  <c r="BN246" i="2"/>
  <c r="BM246" i="2"/>
  <c r="Z246" i="2"/>
  <c r="Z247" i="2" s="1"/>
  <c r="Y246" i="2"/>
  <c r="Y247" i="2" s="1"/>
  <c r="P246" i="2"/>
  <c r="X242" i="2"/>
  <c r="X241" i="2"/>
  <c r="BO240" i="2"/>
  <c r="BM240" i="2"/>
  <c r="Z240" i="2"/>
  <c r="Z241" i="2" s="1"/>
  <c r="Y240" i="2"/>
  <c r="P240" i="2"/>
  <c r="X236" i="2"/>
  <c r="X235" i="2"/>
  <c r="BO234" i="2"/>
  <c r="BM234" i="2"/>
  <c r="Z234" i="2"/>
  <c r="Z235" i="2" s="1"/>
  <c r="Y234" i="2"/>
  <c r="Y236" i="2" s="1"/>
  <c r="P234" i="2"/>
  <c r="Y230" i="2"/>
  <c r="X230" i="2"/>
  <c r="X229" i="2"/>
  <c r="BP228" i="2"/>
  <c r="BO228" i="2"/>
  <c r="BN228" i="2"/>
  <c r="BM228" i="2"/>
  <c r="Z228" i="2"/>
  <c r="Y228" i="2"/>
  <c r="P228" i="2"/>
  <c r="BO227" i="2"/>
  <c r="BN227" i="2"/>
  <c r="BM227" i="2"/>
  <c r="Z227" i="2"/>
  <c r="Z229" i="2" s="1"/>
  <c r="Y227" i="2"/>
  <c r="Y229" i="2" s="1"/>
  <c r="P227" i="2"/>
  <c r="X224" i="2"/>
  <c r="X223" i="2"/>
  <c r="BP222" i="2"/>
  <c r="BO222" i="2"/>
  <c r="BN222" i="2"/>
  <c r="BM222" i="2"/>
  <c r="Z222" i="2"/>
  <c r="Y222" i="2"/>
  <c r="P222" i="2"/>
  <c r="BO221" i="2"/>
  <c r="BM221" i="2"/>
  <c r="Z221" i="2"/>
  <c r="Y221" i="2"/>
  <c r="BP221" i="2" s="1"/>
  <c r="P221" i="2"/>
  <c r="BO220" i="2"/>
  <c r="BM220" i="2"/>
  <c r="Z220" i="2"/>
  <c r="Y220" i="2"/>
  <c r="P220" i="2"/>
  <c r="X218" i="2"/>
  <c r="X217" i="2"/>
  <c r="BO216" i="2"/>
  <c r="BM216" i="2"/>
  <c r="Z216" i="2"/>
  <c r="Z217" i="2" s="1"/>
  <c r="Y216" i="2"/>
  <c r="Y218" i="2" s="1"/>
  <c r="P216" i="2"/>
  <c r="X213" i="2"/>
  <c r="X212" i="2"/>
  <c r="BO211" i="2"/>
  <c r="BM211" i="2"/>
  <c r="Z211" i="2"/>
  <c r="Z212" i="2" s="1"/>
  <c r="Y211" i="2"/>
  <c r="Y213" i="2" s="1"/>
  <c r="X208" i="2"/>
  <c r="X207" i="2"/>
  <c r="BO206" i="2"/>
  <c r="BM206" i="2"/>
  <c r="Z206" i="2"/>
  <c r="Y206" i="2"/>
  <c r="BN206" i="2" s="1"/>
  <c r="P206" i="2"/>
  <c r="BO205" i="2"/>
  <c r="BM205" i="2"/>
  <c r="Z205" i="2"/>
  <c r="Y205" i="2"/>
  <c r="BN205" i="2" s="1"/>
  <c r="P205" i="2"/>
  <c r="BO204" i="2"/>
  <c r="BM204" i="2"/>
  <c r="Z204" i="2"/>
  <c r="Y204" i="2"/>
  <c r="Y208" i="2" s="1"/>
  <c r="P204" i="2"/>
  <c r="BP203" i="2"/>
  <c r="BO203" i="2"/>
  <c r="BN203" i="2"/>
  <c r="BM203" i="2"/>
  <c r="Z203" i="2"/>
  <c r="Y203" i="2"/>
  <c r="P203" i="2"/>
  <c r="X200" i="2"/>
  <c r="X199" i="2"/>
  <c r="BP198" i="2"/>
  <c r="BO198" i="2"/>
  <c r="BN198" i="2"/>
  <c r="BM198" i="2"/>
  <c r="Z198" i="2"/>
  <c r="Y198" i="2"/>
  <c r="P198" i="2"/>
  <c r="BO197" i="2"/>
  <c r="BM197" i="2"/>
  <c r="Z197" i="2"/>
  <c r="Y197" i="2"/>
  <c r="P197" i="2"/>
  <c r="BO196" i="2"/>
  <c r="BM196" i="2"/>
  <c r="Z196" i="2"/>
  <c r="Y196" i="2"/>
  <c r="P196" i="2"/>
  <c r="BO195" i="2"/>
  <c r="BM195" i="2"/>
  <c r="Z195" i="2"/>
  <c r="Y195" i="2"/>
  <c r="BN195" i="2" s="1"/>
  <c r="P195" i="2"/>
  <c r="BO194" i="2"/>
  <c r="BM194" i="2"/>
  <c r="Z194" i="2"/>
  <c r="Y194" i="2"/>
  <c r="BN194" i="2" s="1"/>
  <c r="P194" i="2"/>
  <c r="X191" i="2"/>
  <c r="X190" i="2"/>
  <c r="BO189" i="2"/>
  <c r="BM189" i="2"/>
  <c r="Z189" i="2"/>
  <c r="Y189" i="2"/>
  <c r="BN189" i="2" s="1"/>
  <c r="P189" i="2"/>
  <c r="BO188" i="2"/>
  <c r="BM188" i="2"/>
  <c r="Z188" i="2"/>
  <c r="Y188" i="2"/>
  <c r="BP188" i="2" s="1"/>
  <c r="P188" i="2"/>
  <c r="BP187" i="2"/>
  <c r="BO187" i="2"/>
  <c r="BN187" i="2"/>
  <c r="BM187" i="2"/>
  <c r="Z187" i="2"/>
  <c r="Z190" i="2" s="1"/>
  <c r="Y187" i="2"/>
  <c r="P187" i="2"/>
  <c r="BO186" i="2"/>
  <c r="BM186" i="2"/>
  <c r="Z186" i="2"/>
  <c r="Y186" i="2"/>
  <c r="P186" i="2"/>
  <c r="Y184" i="2"/>
  <c r="X184" i="2"/>
  <c r="X183" i="2"/>
  <c r="BP182" i="2"/>
  <c r="BO182" i="2"/>
  <c r="BN182" i="2"/>
  <c r="BM182" i="2"/>
  <c r="Z182" i="2"/>
  <c r="Z183" i="2" s="1"/>
  <c r="Y182" i="2"/>
  <c r="Y183" i="2" s="1"/>
  <c r="Y178" i="2"/>
  <c r="X178" i="2"/>
  <c r="Z177" i="2"/>
  <c r="X177" i="2"/>
  <c r="BO176" i="2"/>
  <c r="BN176" i="2"/>
  <c r="BM176" i="2"/>
  <c r="Z176" i="2"/>
  <c r="Y176" i="2"/>
  <c r="BP176" i="2" s="1"/>
  <c r="X174" i="2"/>
  <c r="X173" i="2"/>
  <c r="BO172" i="2"/>
  <c r="BM172" i="2"/>
  <c r="Z172" i="2"/>
  <c r="Y172" i="2"/>
  <c r="BP172" i="2" s="1"/>
  <c r="P172" i="2"/>
  <c r="BO171" i="2"/>
  <c r="BN171" i="2"/>
  <c r="BM171" i="2"/>
  <c r="Z171" i="2"/>
  <c r="Y171" i="2"/>
  <c r="BP171" i="2" s="1"/>
  <c r="P171" i="2"/>
  <c r="BO170" i="2"/>
  <c r="BM170" i="2"/>
  <c r="Z170" i="2"/>
  <c r="Y170" i="2"/>
  <c r="P170" i="2"/>
  <c r="X166" i="2"/>
  <c r="X165" i="2"/>
  <c r="BO164" i="2"/>
  <c r="BM164" i="2"/>
  <c r="Z164" i="2"/>
  <c r="Y164" i="2"/>
  <c r="P164" i="2"/>
  <c r="BO163" i="2"/>
  <c r="BM163" i="2"/>
  <c r="Z163" i="2"/>
  <c r="Y163" i="2"/>
  <c r="X159" i="2"/>
  <c r="X158" i="2"/>
  <c r="BO157" i="2"/>
  <c r="BM157" i="2"/>
  <c r="Z157" i="2"/>
  <c r="Z158" i="2" s="1"/>
  <c r="Y157" i="2"/>
  <c r="Y159" i="2" s="1"/>
  <c r="P157" i="2"/>
  <c r="X154" i="2"/>
  <c r="X153" i="2"/>
  <c r="BO152" i="2"/>
  <c r="BM152" i="2"/>
  <c r="Z152" i="2"/>
  <c r="Z153" i="2" s="1"/>
  <c r="Y152" i="2"/>
  <c r="P152" i="2"/>
  <c r="Y149" i="2"/>
  <c r="X149" i="2"/>
  <c r="X148" i="2"/>
  <c r="BP147" i="2"/>
  <c r="BO147" i="2"/>
  <c r="BN147" i="2"/>
  <c r="BM147" i="2"/>
  <c r="Z147" i="2"/>
  <c r="Z148" i="2" s="1"/>
  <c r="Y147" i="2"/>
  <c r="Y148" i="2" s="1"/>
  <c r="P147" i="2"/>
  <c r="X144" i="2"/>
  <c r="X143" i="2"/>
  <c r="BO142" i="2"/>
  <c r="BM142" i="2"/>
  <c r="Z142" i="2"/>
  <c r="Z143" i="2" s="1"/>
  <c r="Y142" i="2"/>
  <c r="Y144" i="2" s="1"/>
  <c r="P142" i="2"/>
  <c r="X139" i="2"/>
  <c r="X138" i="2"/>
  <c r="BO137" i="2"/>
  <c r="BM137" i="2"/>
  <c r="Z137" i="2"/>
  <c r="Y137" i="2"/>
  <c r="P137" i="2"/>
  <c r="BO136" i="2"/>
  <c r="BM136" i="2"/>
  <c r="Z136" i="2"/>
  <c r="Z138" i="2" s="1"/>
  <c r="Y136" i="2"/>
  <c r="P136" i="2"/>
  <c r="X133" i="2"/>
  <c r="X132" i="2"/>
  <c r="BO131" i="2"/>
  <c r="BM131" i="2"/>
  <c r="Z131" i="2"/>
  <c r="Y131" i="2"/>
  <c r="P131" i="2"/>
  <c r="BO130" i="2"/>
  <c r="BM130" i="2"/>
  <c r="Z130" i="2"/>
  <c r="Z132" i="2" s="1"/>
  <c r="Y130" i="2"/>
  <c r="P130" i="2"/>
  <c r="X127" i="2"/>
  <c r="X126" i="2"/>
  <c r="BO125" i="2"/>
  <c r="BM125" i="2"/>
  <c r="Z125" i="2"/>
  <c r="Y125" i="2"/>
  <c r="BN125" i="2" s="1"/>
  <c r="P125" i="2"/>
  <c r="BO124" i="2"/>
  <c r="BM124" i="2"/>
  <c r="Z124" i="2"/>
  <c r="Y124" i="2"/>
  <c r="Y127" i="2" s="1"/>
  <c r="P124" i="2"/>
  <c r="X121" i="2"/>
  <c r="X120" i="2"/>
  <c r="BO119" i="2"/>
  <c r="BM119" i="2"/>
  <c r="Z119" i="2"/>
  <c r="Z120" i="2" s="1"/>
  <c r="Y119" i="2"/>
  <c r="Y121" i="2" s="1"/>
  <c r="Y117" i="2"/>
  <c r="X117" i="2"/>
  <c r="X116" i="2"/>
  <c r="BO115" i="2"/>
  <c r="BM115" i="2"/>
  <c r="Z115" i="2"/>
  <c r="Z116" i="2" s="1"/>
  <c r="Y115" i="2"/>
  <c r="BN115" i="2" s="1"/>
  <c r="P115" i="2"/>
  <c r="X113" i="2"/>
  <c r="X112" i="2"/>
  <c r="BO111" i="2"/>
  <c r="BM111" i="2"/>
  <c r="Z111" i="2"/>
  <c r="Y111" i="2"/>
  <c r="BP111" i="2" s="1"/>
  <c r="BO110" i="2"/>
  <c r="BM110" i="2"/>
  <c r="Z110" i="2"/>
  <c r="Y110" i="2"/>
  <c r="BN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P108" i="2"/>
  <c r="BP107" i="2"/>
  <c r="BO107" i="2"/>
  <c r="BN107" i="2"/>
  <c r="BM107" i="2"/>
  <c r="Z107" i="2"/>
  <c r="Y107" i="2"/>
  <c r="P107" i="2"/>
  <c r="BO106" i="2"/>
  <c r="BM106" i="2"/>
  <c r="Z106" i="2"/>
  <c r="Y106" i="2"/>
  <c r="Y112" i="2" s="1"/>
  <c r="P106" i="2"/>
  <c r="Y103" i="2"/>
  <c r="X103" i="2"/>
  <c r="X102" i="2"/>
  <c r="BP101" i="2"/>
  <c r="BO101" i="2"/>
  <c r="BN101" i="2"/>
  <c r="BM101" i="2"/>
  <c r="Z101" i="2"/>
  <c r="Y101" i="2"/>
  <c r="P101" i="2"/>
  <c r="BO100" i="2"/>
  <c r="BN100" i="2"/>
  <c r="BM100" i="2"/>
  <c r="Z100" i="2"/>
  <c r="Z102" i="2" s="1"/>
  <c r="Y100" i="2"/>
  <c r="Y102" i="2" s="1"/>
  <c r="P100" i="2"/>
  <c r="X97" i="2"/>
  <c r="X96" i="2"/>
  <c r="BP95" i="2"/>
  <c r="BO95" i="2"/>
  <c r="BN95" i="2"/>
  <c r="BM95" i="2"/>
  <c r="Z95" i="2"/>
  <c r="Y95" i="2"/>
  <c r="P95" i="2"/>
  <c r="BO94" i="2"/>
  <c r="BM94" i="2"/>
  <c r="Z94" i="2"/>
  <c r="Y94" i="2"/>
  <c r="BP94" i="2" s="1"/>
  <c r="P94" i="2"/>
  <c r="BO93" i="2"/>
  <c r="BM93" i="2"/>
  <c r="Z93" i="2"/>
  <c r="Y93" i="2"/>
  <c r="BN93" i="2" s="1"/>
  <c r="P93" i="2"/>
  <c r="BO92" i="2"/>
  <c r="BM92" i="2"/>
  <c r="Z92" i="2"/>
  <c r="Y92" i="2"/>
  <c r="P92" i="2"/>
  <c r="BO91" i="2"/>
  <c r="BM91" i="2"/>
  <c r="Z91" i="2"/>
  <c r="Y91" i="2"/>
  <c r="P91" i="2"/>
  <c r="BP90" i="2"/>
  <c r="BO90" i="2"/>
  <c r="BN90" i="2"/>
  <c r="BM90" i="2"/>
  <c r="Z90" i="2"/>
  <c r="Z96" i="2" s="1"/>
  <c r="Y90" i="2"/>
  <c r="Y97" i="2" s="1"/>
  <c r="P90" i="2"/>
  <c r="X87" i="2"/>
  <c r="X86" i="2"/>
  <c r="BO85" i="2"/>
  <c r="BM85" i="2"/>
  <c r="Z85" i="2"/>
  <c r="Y85" i="2"/>
  <c r="P85" i="2"/>
  <c r="BP84" i="2"/>
  <c r="BO84" i="2"/>
  <c r="BN84" i="2"/>
  <c r="BM84" i="2"/>
  <c r="Z84" i="2"/>
  <c r="Z86" i="2" s="1"/>
  <c r="Y84" i="2"/>
  <c r="P84" i="2"/>
  <c r="X81" i="2"/>
  <c r="X80" i="2"/>
  <c r="BO79" i="2"/>
  <c r="BM79" i="2"/>
  <c r="Z79" i="2"/>
  <c r="Z80" i="2" s="1"/>
  <c r="Y79" i="2"/>
  <c r="P79" i="2"/>
  <c r="X76" i="2"/>
  <c r="X75" i="2"/>
  <c r="BO74" i="2"/>
  <c r="BM74" i="2"/>
  <c r="Z74" i="2"/>
  <c r="Y74" i="2"/>
  <c r="BP74" i="2" s="1"/>
  <c r="P74" i="2"/>
  <c r="BO73" i="2"/>
  <c r="BM73" i="2"/>
  <c r="Z73" i="2"/>
  <c r="Z75" i="2" s="1"/>
  <c r="Y73" i="2"/>
  <c r="BN73" i="2" s="1"/>
  <c r="P73" i="2"/>
  <c r="X70" i="2"/>
  <c r="X69" i="2"/>
  <c r="BO68" i="2"/>
  <c r="BM68" i="2"/>
  <c r="Z68" i="2"/>
  <c r="Y68" i="2"/>
  <c r="BP68" i="2" s="1"/>
  <c r="P68" i="2"/>
  <c r="BO67" i="2"/>
  <c r="BM67" i="2"/>
  <c r="Z67" i="2"/>
  <c r="Y67" i="2"/>
  <c r="BN67" i="2" s="1"/>
  <c r="P67" i="2"/>
  <c r="BO66" i="2"/>
  <c r="BM66" i="2"/>
  <c r="Z66" i="2"/>
  <c r="Y66" i="2"/>
  <c r="Y70" i="2" s="1"/>
  <c r="P66" i="2"/>
  <c r="X64" i="2"/>
  <c r="Y63" i="2"/>
  <c r="X63" i="2"/>
  <c r="BO62" i="2"/>
  <c r="BM62" i="2"/>
  <c r="Z62" i="2"/>
  <c r="Y62" i="2"/>
  <c r="BP62" i="2" s="1"/>
  <c r="P62" i="2"/>
  <c r="BO61" i="2"/>
  <c r="BN61" i="2"/>
  <c r="BM61" i="2"/>
  <c r="Z61" i="2"/>
  <c r="Z63" i="2" s="1"/>
  <c r="Y61" i="2"/>
  <c r="BP61" i="2" s="1"/>
  <c r="P61" i="2"/>
  <c r="X59" i="2"/>
  <c r="Y58" i="2"/>
  <c r="X58" i="2"/>
  <c r="BP57" i="2"/>
  <c r="BO57" i="2"/>
  <c r="BN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P53" i="2"/>
  <c r="Y51" i="2"/>
  <c r="X51" i="2"/>
  <c r="X50" i="2"/>
  <c r="BO49" i="2"/>
  <c r="BN49" i="2"/>
  <c r="BM49" i="2"/>
  <c r="Z49" i="2"/>
  <c r="Z50" i="2" s="1"/>
  <c r="Y49" i="2"/>
  <c r="BP49" i="2" s="1"/>
  <c r="P49" i="2"/>
  <c r="X46" i="2"/>
  <c r="X45" i="2"/>
  <c r="BP44" i="2"/>
  <c r="BO44" i="2"/>
  <c r="BN44" i="2"/>
  <c r="BM44" i="2"/>
  <c r="Z44" i="2"/>
  <c r="Y44" i="2"/>
  <c r="P44" i="2"/>
  <c r="BO43" i="2"/>
  <c r="BM43" i="2"/>
  <c r="Z43" i="2"/>
  <c r="Y43" i="2"/>
  <c r="BP43" i="2" s="1"/>
  <c r="P43" i="2"/>
  <c r="BP42" i="2"/>
  <c r="BO42" i="2"/>
  <c r="BN42" i="2"/>
  <c r="BM42" i="2"/>
  <c r="Z42" i="2"/>
  <c r="Y42" i="2"/>
  <c r="P42" i="2"/>
  <c r="BO41" i="2"/>
  <c r="BM41" i="2"/>
  <c r="Z41" i="2"/>
  <c r="Y41" i="2"/>
  <c r="P41" i="2"/>
  <c r="X38" i="2"/>
  <c r="X37" i="2"/>
  <c r="BO36" i="2"/>
  <c r="BM36" i="2"/>
  <c r="Z36" i="2"/>
  <c r="Y36" i="2"/>
  <c r="BN36" i="2" s="1"/>
  <c r="P36" i="2"/>
  <c r="BO35" i="2"/>
  <c r="BM35" i="2"/>
  <c r="Z35" i="2"/>
  <c r="Y35" i="2"/>
  <c r="BN35" i="2" s="1"/>
  <c r="P35" i="2"/>
  <c r="BO34" i="2"/>
  <c r="BM34" i="2"/>
  <c r="Z34" i="2"/>
  <c r="Z37" i="2" s="1"/>
  <c r="Y34" i="2"/>
  <c r="P34" i="2"/>
  <c r="X31" i="2"/>
  <c r="X30" i="2"/>
  <c r="BO29" i="2"/>
  <c r="BM29" i="2"/>
  <c r="Z29" i="2"/>
  <c r="Y29" i="2"/>
  <c r="P29" i="2"/>
  <c r="BO28" i="2"/>
  <c r="X292" i="2" s="1"/>
  <c r="BM28" i="2"/>
  <c r="Z28" i="2"/>
  <c r="Y28" i="2"/>
  <c r="BP28" i="2" s="1"/>
  <c r="P28" i="2"/>
  <c r="Y24" i="2"/>
  <c r="X24" i="2"/>
  <c r="X23" i="2"/>
  <c r="X294" i="2" s="1"/>
  <c r="BO22" i="2"/>
  <c r="BN22" i="2"/>
  <c r="BM22" i="2"/>
  <c r="Z22" i="2"/>
  <c r="Z23" i="2" s="1"/>
  <c r="Y22" i="2"/>
  <c r="BP22" i="2" s="1"/>
  <c r="P22" i="2"/>
  <c r="H10" i="2"/>
  <c r="A9" i="2"/>
  <c r="J9" i="2" s="1"/>
  <c r="D7" i="2"/>
  <c r="Q6" i="2"/>
  <c r="P2" i="2"/>
  <c r="Y30" i="2" l="1"/>
  <c r="BP35" i="2"/>
  <c r="BP36" i="2"/>
  <c r="BN41" i="2"/>
  <c r="Y46" i="2"/>
  <c r="BP41" i="2"/>
  <c r="Y45" i="2"/>
  <c r="Y113" i="2"/>
  <c r="BP137" i="2"/>
  <c r="BN137" i="2"/>
  <c r="Y153" i="2"/>
  <c r="Y154" i="2"/>
  <c r="BP152" i="2"/>
  <c r="BN152" i="2"/>
  <c r="Y165" i="2"/>
  <c r="BP163" i="2"/>
  <c r="BN163" i="2"/>
  <c r="Y174" i="2"/>
  <c r="BP170" i="2"/>
  <c r="BN170" i="2"/>
  <c r="Y173" i="2"/>
  <c r="Y191" i="2"/>
  <c r="Y190" i="2"/>
  <c r="BP186" i="2"/>
  <c r="BN186" i="2"/>
  <c r="BP194" i="2"/>
  <c r="BP195" i="2"/>
  <c r="BP196" i="2"/>
  <c r="BN196" i="2"/>
  <c r="Y260" i="2"/>
  <c r="BP256" i="2"/>
  <c r="BN256" i="2"/>
  <c r="Y259" i="2"/>
  <c r="BP280" i="2"/>
  <c r="BN280" i="2"/>
  <c r="X291" i="2"/>
  <c r="X293" i="2" s="1"/>
  <c r="Y23" i="2"/>
  <c r="X290" i="2"/>
  <c r="Z30" i="2"/>
  <c r="BN28" i="2"/>
  <c r="Y31" i="2"/>
  <c r="Y38" i="2"/>
  <c r="Z45" i="2"/>
  <c r="Y55" i="2"/>
  <c r="Y54" i="2"/>
  <c r="BP53" i="2"/>
  <c r="BN53" i="2"/>
  <c r="BP73" i="2"/>
  <c r="Y76" i="2"/>
  <c r="Y81" i="2"/>
  <c r="Y80" i="2"/>
  <c r="BP79" i="2"/>
  <c r="BN79" i="2"/>
  <c r="BP85" i="2"/>
  <c r="BN85" i="2"/>
  <c r="BP91" i="2"/>
  <c r="BN91" i="2"/>
  <c r="BP93" i="2"/>
  <c r="BP131" i="2"/>
  <c r="BN131" i="2"/>
  <c r="Y133" i="2"/>
  <c r="Y138" i="2"/>
  <c r="Y139" i="2"/>
  <c r="BN136" i="2"/>
  <c r="Z173" i="2"/>
  <c r="BP197" i="2"/>
  <c r="BN197" i="2"/>
  <c r="Y199" i="2"/>
  <c r="Z207" i="2"/>
  <c r="BP211" i="2"/>
  <c r="Y212" i="2"/>
  <c r="Y223" i="2"/>
  <c r="Y224" i="2"/>
  <c r="BP220" i="2"/>
  <c r="Y241" i="2"/>
  <c r="Y242" i="2"/>
  <c r="BP240" i="2"/>
  <c r="BN240" i="2"/>
  <c r="Z259" i="2"/>
  <c r="BP262" i="2"/>
  <c r="Y264" i="2"/>
  <c r="BP268" i="2"/>
  <c r="BP269" i="2"/>
  <c r="BN269" i="2"/>
  <c r="Z288" i="2"/>
  <c r="BP274" i="2"/>
  <c r="BP275" i="2"/>
  <c r="BP281" i="2"/>
  <c r="BN281" i="2"/>
  <c r="BP285" i="2"/>
  <c r="BP286" i="2"/>
  <c r="Y50" i="2"/>
  <c r="Z69" i="2"/>
  <c r="BP67" i="2"/>
  <c r="Y86" i="2"/>
  <c r="Y87" i="2"/>
  <c r="Y96" i="2"/>
  <c r="Z112" i="2"/>
  <c r="BP109" i="2"/>
  <c r="BP110" i="2"/>
  <c r="BP115" i="2"/>
  <c r="Y116" i="2"/>
  <c r="BP119" i="2"/>
  <c r="Y120" i="2"/>
  <c r="Z126" i="2"/>
  <c r="BP125" i="2"/>
  <c r="Y132" i="2"/>
  <c r="Z165" i="2"/>
  <c r="Y166" i="2"/>
  <c r="Y177" i="2"/>
  <c r="BP189" i="2"/>
  <c r="Z199" i="2"/>
  <c r="BP205" i="2"/>
  <c r="BP206" i="2"/>
  <c r="Z223" i="2"/>
  <c r="BP263" i="2"/>
  <c r="Y289" i="2"/>
  <c r="BP278" i="2"/>
  <c r="Z295" i="2"/>
  <c r="BN108" i="2"/>
  <c r="BN204" i="2"/>
  <c r="BN284" i="2"/>
  <c r="BN124" i="2"/>
  <c r="BN216" i="2"/>
  <c r="Y207" i="2"/>
  <c r="Y64" i="2"/>
  <c r="BP34" i="2"/>
  <c r="BN68" i="2"/>
  <c r="BN94" i="2"/>
  <c r="BP108" i="2"/>
  <c r="BN111" i="2"/>
  <c r="BN130" i="2"/>
  <c r="BP204" i="2"/>
  <c r="BN221" i="2"/>
  <c r="Y265" i="2"/>
  <c r="BN279" i="2"/>
  <c r="BN287" i="2"/>
  <c r="BP216" i="2"/>
  <c r="BN43" i="2"/>
  <c r="BN106" i="2"/>
  <c r="BP130" i="2"/>
  <c r="BN142" i="2"/>
  <c r="BN157" i="2"/>
  <c r="BN164" i="2"/>
  <c r="BN234" i="2"/>
  <c r="BN250" i="2"/>
  <c r="Y37" i="2"/>
  <c r="BN74" i="2"/>
  <c r="Y69" i="2"/>
  <c r="BP106" i="2"/>
  <c r="BP142" i="2"/>
  <c r="BP157" i="2"/>
  <c r="BP164" i="2"/>
  <c r="BN188" i="2"/>
  <c r="Y200" i="2"/>
  <c r="BP234" i="2"/>
  <c r="BP250" i="2"/>
  <c r="BN262" i="2"/>
  <c r="BN277" i="2"/>
  <c r="A10" i="2"/>
  <c r="BN34" i="2"/>
  <c r="Y217" i="2"/>
  <c r="BN29" i="2"/>
  <c r="BN66" i="2"/>
  <c r="BN92" i="2"/>
  <c r="Y75" i="2"/>
  <c r="BN119" i="2"/>
  <c r="BN211" i="2"/>
  <c r="Y270" i="2"/>
  <c r="Y288" i="2"/>
  <c r="F10" i="2"/>
  <c r="BP124" i="2"/>
  <c r="BP100" i="2"/>
  <c r="BP136" i="2"/>
  <c r="BP227" i="2"/>
  <c r="BP29" i="2"/>
  <c r="BP66" i="2"/>
  <c r="BP92" i="2"/>
  <c r="Y143" i="2"/>
  <c r="Y158" i="2"/>
  <c r="Y235" i="2"/>
  <c r="Y251" i="2"/>
  <c r="BN62" i="2"/>
  <c r="Y126" i="2"/>
  <c r="BN172" i="2"/>
  <c r="BN258" i="2"/>
  <c r="BN283" i="2"/>
  <c r="F9" i="2"/>
  <c r="BN220" i="2"/>
  <c r="H9" i="2"/>
  <c r="Y291" i="2" l="1"/>
  <c r="Y294" i="2"/>
  <c r="Y292" i="2"/>
  <c r="Y290" i="2"/>
  <c r="Y293" i="2" l="1"/>
  <c r="C303" i="2" l="1"/>
  <c r="A303" i="2"/>
  <c r="B303" i="2"/>
</calcChain>
</file>

<file path=xl/sharedStrings.xml><?xml version="1.0" encoding="utf-8"?>
<sst xmlns="http://schemas.openxmlformats.org/spreadsheetml/2006/main" count="1805" uniqueCount="427">
  <si>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</si>
  <si>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</si>
  <si>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</si>
  <si>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</si>
  <si>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</si>
  <si>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</si>
  <si>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</si>
  <si>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</si>
  <si>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</si>
  <si>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</si>
  <si>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</si>
  <si>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</si>
  <si>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</si>
  <si>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</si>
  <si>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</si>
  <si>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</si>
  <si>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</si>
  <si>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</si>
  <si>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</si>
  <si>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</si>
  <si>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</si>
  <si>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</si>
  <si>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</si>
  <si>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</si>
  <si>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</si>
  <si>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</si>
  <si>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</si>
  <si>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</si>
  <si>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</si>
  <si>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</si>
  <si>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</si>
  <si>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</si>
  <si>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</si>
  <si>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</si>
  <si>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</si>
  <si>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</si>
  <si>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</si>
  <si>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</si>
  <si>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</si>
  <si>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</si>
  <si>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</si>
  <si>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</si>
  <si>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</si>
  <si>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</si>
  <si>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</si>
  <si>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</si>
  <si>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</si>
  <si>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</si>
  <si>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</si>
  <si>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</si>
  <si>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</si>
  <si>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</si>
  <si>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</si>
  <si>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</si>
  <si>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</si>
  <si>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</si>
  <si>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</si>
  <si>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</si>
  <si>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</si>
  <si>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</si>
  <si>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</si>
  <si>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</si>
  <si>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</si>
  <si>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</si>
  <si>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</si>
  <si>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</si>
  <si>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</si>
  <si>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</si>
  <si>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</si>
  <si>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</si>
  <si>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</si>
  <si>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20.08.2025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</si>
  <si>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</si>
  <si>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</si>
  <si>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</si>
  <si>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</si>
  <si>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</si>
  <si>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</si>
  <si>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</si>
  <si>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</si>
  <si>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</si>
  <si>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</si>
  <si>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</si>
  <si>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</si>
  <si>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</si>
  <si>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</si>
  <si>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</si>
  <si>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</si>
  <si>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</si>
  <si>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</si>
  <si>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</si>
  <si>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</si>
  <si>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</si>
  <si>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</si>
  <si>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</si>
  <si>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</si>
  <si>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</si>
  <si>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</si>
  <si>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</si>
  <si>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</si>
  <si>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</si>
  <si>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</si>
  <si>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</si>
  <si>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</si>
  <si>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</si>
  <si>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</si>
  <si>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</si>
  <si>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</si>
  <si>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</si>
  <si>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</si>
  <si>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</si>
  <si>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</si>
  <si>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Палетта, мин. 1</t>
  </si>
  <si>
    <t>Палетта</t>
  </si>
  <si>
    <t>SU003385</t>
  </si>
  <si>
    <t>P004203</t>
  </si>
  <si>
    <t>ЕАЭС N RU Д-RU.РА04.В.26948/22</t>
  </si>
  <si>
    <t>Слой, мин. 1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</si>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</sst>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3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95" t="s">
        <v>26</v>
      </c>
      <c r="E1" s="295"/>
      <c r="F1" s="295"/>
      <c r="G1" s="14" t="s">
        <v>70</v>
      </c>
      <c r="H1" s="295" t="s">
        <v>47</v>
      </c>
      <c r="I1" s="295"/>
      <c r="J1" s="295"/>
      <c r="K1" s="295"/>
      <c r="L1" s="295"/>
      <c r="M1" s="295"/>
      <c r="N1" s="295"/>
      <c r="O1" s="295"/>
      <c r="P1" s="295"/>
      <c r="Q1" s="295"/>
      <c r="R1" s="296" t="s">
        <v>71</v>
      </c>
      <c r="S1" s="297"/>
      <c r="T1" s="29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8"/>
      <c r="R2" s="298"/>
      <c r="S2" s="298"/>
      <c r="T2" s="298"/>
      <c r="U2" s="298"/>
      <c r="V2" s="298"/>
      <c r="W2" s="29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98"/>
      <c r="Q3" s="298"/>
      <c r="R3" s="298"/>
      <c r="S3" s="298"/>
      <c r="T3" s="298"/>
      <c r="U3" s="298"/>
      <c r="V3" s="298"/>
      <c r="W3" s="29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99" t="s">
        <v>8</v>
      </c>
      <c r="B5" s="299"/>
      <c r="C5" s="299"/>
      <c r="D5" s="300"/>
      <c r="E5" s="300"/>
      <c r="F5" s="301" t="s">
        <v>14</v>
      </c>
      <c r="G5" s="301"/>
      <c r="H5" s="300"/>
      <c r="I5" s="300"/>
      <c r="J5" s="300"/>
      <c r="K5" s="300"/>
      <c r="L5" s="300"/>
      <c r="M5" s="300"/>
      <c r="N5" s="75"/>
      <c r="P5" s="27" t="s">
        <v>4</v>
      </c>
      <c r="Q5" s="302">
        <v>45892</v>
      </c>
      <c r="R5" s="302"/>
      <c r="T5" s="303" t="s">
        <v>3</v>
      </c>
      <c r="U5" s="304"/>
      <c r="V5" s="305" t="s">
        <v>413</v>
      </c>
      <c r="W5" s="306"/>
      <c r="AB5" s="59"/>
      <c r="AC5" s="59"/>
      <c r="AD5" s="59"/>
      <c r="AE5" s="59"/>
    </row>
    <row r="6" spans="1:32" s="17" customFormat="1" ht="24" customHeight="1" x14ac:dyDescent="0.2">
      <c r="A6" s="299" t="s">
        <v>1</v>
      </c>
      <c r="B6" s="299"/>
      <c r="C6" s="299"/>
      <c r="D6" s="307" t="s">
        <v>78</v>
      </c>
      <c r="E6" s="307"/>
      <c r="F6" s="307"/>
      <c r="G6" s="307"/>
      <c r="H6" s="307"/>
      <c r="I6" s="307"/>
      <c r="J6" s="307"/>
      <c r="K6" s="307"/>
      <c r="L6" s="307"/>
      <c r="M6" s="307"/>
      <c r="N6" s="76"/>
      <c r="P6" s="27" t="s">
        <v>27</v>
      </c>
      <c r="Q6" s="308" t="str">
        <f>IF(Q5=0," ",CHOOSE(WEEKDAY(Q5,2),"Понедельник","Вторник","Среда","Четверг","Пятница","Суббота","Воскресенье"))</f>
        <v>Суббота</v>
      </c>
      <c r="R6" s="308"/>
      <c r="T6" s="309" t="s">
        <v>5</v>
      </c>
      <c r="U6" s="310"/>
      <c r="V6" s="311" t="s">
        <v>72</v>
      </c>
      <c r="W6" s="31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17" t="str">
        <f>IFERROR(VLOOKUP(DeliveryAddress,Table,3,0),1)</f>
        <v>1</v>
      </c>
      <c r="E7" s="318"/>
      <c r="F7" s="318"/>
      <c r="G7" s="318"/>
      <c r="H7" s="318"/>
      <c r="I7" s="318"/>
      <c r="J7" s="318"/>
      <c r="K7" s="318"/>
      <c r="L7" s="318"/>
      <c r="M7" s="319"/>
      <c r="N7" s="77"/>
      <c r="P7" s="29"/>
      <c r="Q7" s="48"/>
      <c r="R7" s="48"/>
      <c r="T7" s="309"/>
      <c r="U7" s="310"/>
      <c r="V7" s="313"/>
      <c r="W7" s="314"/>
      <c r="AB7" s="59"/>
      <c r="AC7" s="59"/>
      <c r="AD7" s="59"/>
      <c r="AE7" s="59"/>
    </row>
    <row r="8" spans="1:32" s="17" customFormat="1" ht="25.5" customHeight="1" x14ac:dyDescent="0.2">
      <c r="A8" s="320" t="s">
        <v>58</v>
      </c>
      <c r="B8" s="320"/>
      <c r="C8" s="320"/>
      <c r="D8" s="321" t="s">
        <v>79</v>
      </c>
      <c r="E8" s="321"/>
      <c r="F8" s="321"/>
      <c r="G8" s="321"/>
      <c r="H8" s="321"/>
      <c r="I8" s="321"/>
      <c r="J8" s="321"/>
      <c r="K8" s="321"/>
      <c r="L8" s="321"/>
      <c r="M8" s="321"/>
      <c r="N8" s="78"/>
      <c r="P8" s="27" t="s">
        <v>11</v>
      </c>
      <c r="Q8" s="322">
        <v>0.375</v>
      </c>
      <c r="R8" s="322"/>
      <c r="T8" s="309"/>
      <c r="U8" s="310"/>
      <c r="V8" s="313"/>
      <c r="W8" s="314"/>
      <c r="AB8" s="59"/>
      <c r="AC8" s="59"/>
      <c r="AD8" s="59"/>
      <c r="AE8" s="59"/>
    </row>
    <row r="9" spans="1:32" s="17" customFormat="1" ht="39.950000000000003" customHeight="1" x14ac:dyDescent="0.2">
      <c r="A9" s="3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24" t="s">
        <v>46</v>
      </c>
      <c r="E9" s="325"/>
      <c r="F9" s="3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M9" s="326"/>
      <c r="N9" s="73"/>
      <c r="P9" s="31" t="s">
        <v>15</v>
      </c>
      <c r="Q9" s="327"/>
      <c r="R9" s="327"/>
      <c r="T9" s="309"/>
      <c r="U9" s="310"/>
      <c r="V9" s="315"/>
      <c r="W9" s="31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24"/>
      <c r="E10" s="325"/>
      <c r="F10" s="3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328" t="str">
        <f>IFERROR(VLOOKUP($D$10,Proxy,2,FALSE),"")</f>
        <v/>
      </c>
      <c r="I10" s="328"/>
      <c r="J10" s="328"/>
      <c r="K10" s="328"/>
      <c r="L10" s="328"/>
      <c r="M10" s="328"/>
      <c r="N10" s="74"/>
      <c r="P10" s="31" t="s">
        <v>32</v>
      </c>
      <c r="Q10" s="329"/>
      <c r="R10" s="329"/>
      <c r="U10" s="29" t="s">
        <v>12</v>
      </c>
      <c r="V10" s="330" t="s">
        <v>73</v>
      </c>
      <c r="W10" s="33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32"/>
      <c r="R11" s="332"/>
      <c r="U11" s="29" t="s">
        <v>28</v>
      </c>
      <c r="V11" s="333" t="s">
        <v>55</v>
      </c>
      <c r="W11" s="33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34" t="s">
        <v>74</v>
      </c>
      <c r="B12" s="334"/>
      <c r="C12" s="334"/>
      <c r="D12" s="334"/>
      <c r="E12" s="334"/>
      <c r="F12" s="334"/>
      <c r="G12" s="334"/>
      <c r="H12" s="334"/>
      <c r="I12" s="334"/>
      <c r="J12" s="334"/>
      <c r="K12" s="334"/>
      <c r="L12" s="334"/>
      <c r="M12" s="334"/>
      <c r="N12" s="79"/>
      <c r="P12" s="27" t="s">
        <v>30</v>
      </c>
      <c r="Q12" s="322"/>
      <c r="R12" s="322"/>
      <c r="S12" s="28"/>
      <c r="T12"/>
      <c r="U12" s="29" t="s">
        <v>46</v>
      </c>
      <c r="V12" s="335"/>
      <c r="W12" s="335"/>
      <c r="X12"/>
      <c r="AB12" s="59"/>
      <c r="AC12" s="59"/>
      <c r="AD12" s="59"/>
      <c r="AE12" s="59"/>
    </row>
    <row r="13" spans="1:32" s="17" customFormat="1" ht="23.25" customHeight="1" x14ac:dyDescent="0.2">
      <c r="A13" s="334" t="s">
        <v>75</v>
      </c>
      <c r="B13" s="334"/>
      <c r="C13" s="334"/>
      <c r="D13" s="334"/>
      <c r="E13" s="334"/>
      <c r="F13" s="334"/>
      <c r="G13" s="334"/>
      <c r="H13" s="334"/>
      <c r="I13" s="334"/>
      <c r="J13" s="334"/>
      <c r="K13" s="334"/>
      <c r="L13" s="334"/>
      <c r="M13" s="334"/>
      <c r="N13" s="79"/>
      <c r="O13" s="31"/>
      <c r="P13" s="31" t="s">
        <v>31</v>
      </c>
      <c r="Q13" s="333"/>
      <c r="R13" s="33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34" t="s">
        <v>76</v>
      </c>
      <c r="B14" s="334"/>
      <c r="C14" s="334"/>
      <c r="D14" s="334"/>
      <c r="E14" s="334"/>
      <c r="F14" s="334"/>
      <c r="G14" s="334"/>
      <c r="H14" s="334"/>
      <c r="I14" s="334"/>
      <c r="J14" s="334"/>
      <c r="K14" s="334"/>
      <c r="L14" s="334"/>
      <c r="M14" s="33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36" t="s">
        <v>77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6"/>
      <c r="N15" s="80"/>
      <c r="O15"/>
      <c r="P15" s="337" t="s">
        <v>61</v>
      </c>
      <c r="Q15" s="337"/>
      <c r="R15" s="337"/>
      <c r="S15" s="337"/>
      <c r="T15" s="33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38"/>
      <c r="Q16" s="338"/>
      <c r="R16" s="338"/>
      <c r="S16" s="338"/>
      <c r="T16" s="33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1" t="s">
        <v>59</v>
      </c>
      <c r="B17" s="341" t="s">
        <v>49</v>
      </c>
      <c r="C17" s="343" t="s">
        <v>48</v>
      </c>
      <c r="D17" s="345" t="s">
        <v>50</v>
      </c>
      <c r="E17" s="346"/>
      <c r="F17" s="341" t="s">
        <v>21</v>
      </c>
      <c r="G17" s="341" t="s">
        <v>24</v>
      </c>
      <c r="H17" s="341" t="s">
        <v>22</v>
      </c>
      <c r="I17" s="341" t="s">
        <v>23</v>
      </c>
      <c r="J17" s="341" t="s">
        <v>16</v>
      </c>
      <c r="K17" s="341" t="s">
        <v>69</v>
      </c>
      <c r="L17" s="341" t="s">
        <v>67</v>
      </c>
      <c r="M17" s="341" t="s">
        <v>2</v>
      </c>
      <c r="N17" s="341" t="s">
        <v>66</v>
      </c>
      <c r="O17" s="341" t="s">
        <v>25</v>
      </c>
      <c r="P17" s="345" t="s">
        <v>17</v>
      </c>
      <c r="Q17" s="349"/>
      <c r="R17" s="349"/>
      <c r="S17" s="349"/>
      <c r="T17" s="346"/>
      <c r="U17" s="339" t="s">
        <v>56</v>
      </c>
      <c r="V17" s="340"/>
      <c r="W17" s="341" t="s">
        <v>6</v>
      </c>
      <c r="X17" s="341" t="s">
        <v>41</v>
      </c>
      <c r="Y17" s="351" t="s">
        <v>54</v>
      </c>
      <c r="Z17" s="353" t="s">
        <v>18</v>
      </c>
      <c r="AA17" s="355" t="s">
        <v>60</v>
      </c>
      <c r="AB17" s="355" t="s">
        <v>19</v>
      </c>
      <c r="AC17" s="355" t="s">
        <v>68</v>
      </c>
      <c r="AD17" s="357" t="s">
        <v>57</v>
      </c>
      <c r="AE17" s="358"/>
      <c r="AF17" s="359"/>
      <c r="AG17" s="85"/>
      <c r="BD17" s="84" t="s">
        <v>64</v>
      </c>
    </row>
    <row r="18" spans="1:68" ht="14.25" customHeight="1" x14ac:dyDescent="0.2">
      <c r="A18" s="342"/>
      <c r="B18" s="342"/>
      <c r="C18" s="344"/>
      <c r="D18" s="347"/>
      <c r="E18" s="348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347"/>
      <c r="Q18" s="350"/>
      <c r="R18" s="350"/>
      <c r="S18" s="350"/>
      <c r="T18" s="348"/>
      <c r="U18" s="86" t="s">
        <v>44</v>
      </c>
      <c r="V18" s="86" t="s">
        <v>43</v>
      </c>
      <c r="W18" s="342"/>
      <c r="X18" s="342"/>
      <c r="Y18" s="352"/>
      <c r="Z18" s="354"/>
      <c r="AA18" s="356"/>
      <c r="AB18" s="356"/>
      <c r="AC18" s="356"/>
      <c r="AD18" s="360"/>
      <c r="AE18" s="361"/>
      <c r="AF18" s="362"/>
      <c r="AG18" s="85"/>
      <c r="BD18" s="84"/>
    </row>
    <row r="19" spans="1:68" ht="27.75" customHeight="1" x14ac:dyDescent="0.2">
      <c r="A19" s="363" t="s">
        <v>80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363"/>
      <c r="Z19" s="363"/>
      <c r="AA19" s="54"/>
      <c r="AB19" s="54"/>
      <c r="AC19" s="54"/>
    </row>
    <row r="20" spans="1:68" ht="16.5" customHeight="1" x14ac:dyDescent="0.25">
      <c r="A20" s="364" t="s">
        <v>80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65"/>
      <c r="AB20" s="65"/>
      <c r="AC20" s="82"/>
    </row>
    <row r="21" spans="1:68" ht="14.25" customHeight="1" x14ac:dyDescent="0.25">
      <c r="A21" s="365" t="s">
        <v>81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65"/>
      <c r="Z21" s="365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66">
        <v>4607111035752</v>
      </c>
      <c r="E22" s="36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3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8"/>
      <c r="R22" s="368"/>
      <c r="S22" s="368"/>
      <c r="T22" s="36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73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4"/>
      <c r="P23" s="370" t="s">
        <v>40</v>
      </c>
      <c r="Q23" s="371"/>
      <c r="R23" s="371"/>
      <c r="S23" s="371"/>
      <c r="T23" s="371"/>
      <c r="U23" s="371"/>
      <c r="V23" s="37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4"/>
      <c r="P24" s="370" t="s">
        <v>40</v>
      </c>
      <c r="Q24" s="371"/>
      <c r="R24" s="371"/>
      <c r="S24" s="371"/>
      <c r="T24" s="371"/>
      <c r="U24" s="371"/>
      <c r="V24" s="37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63" t="s">
        <v>45</v>
      </c>
      <c r="B25" s="363"/>
      <c r="C25" s="363"/>
      <c r="D25" s="363"/>
      <c r="E25" s="363"/>
      <c r="F25" s="363"/>
      <c r="G25" s="363"/>
      <c r="H25" s="363"/>
      <c r="I25" s="363"/>
      <c r="J25" s="363"/>
      <c r="K25" s="363"/>
      <c r="L25" s="363"/>
      <c r="M25" s="363"/>
      <c r="N25" s="363"/>
      <c r="O25" s="363"/>
      <c r="P25" s="363"/>
      <c r="Q25" s="363"/>
      <c r="R25" s="363"/>
      <c r="S25" s="363"/>
      <c r="T25" s="363"/>
      <c r="U25" s="363"/>
      <c r="V25" s="363"/>
      <c r="W25" s="363"/>
      <c r="X25" s="363"/>
      <c r="Y25" s="363"/>
      <c r="Z25" s="363"/>
      <c r="AA25" s="54"/>
      <c r="AB25" s="54"/>
      <c r="AC25" s="54"/>
    </row>
    <row r="26" spans="1:68" ht="16.5" customHeight="1" x14ac:dyDescent="0.25">
      <c r="A26" s="364" t="s">
        <v>89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65"/>
      <c r="AB26" s="65"/>
      <c r="AC26" s="82"/>
    </row>
    <row r="27" spans="1:68" ht="14.25" customHeight="1" x14ac:dyDescent="0.25">
      <c r="A27" s="365" t="s">
        <v>90</v>
      </c>
      <c r="B27" s="365"/>
      <c r="C27" s="365"/>
      <c r="D27" s="365"/>
      <c r="E27" s="365"/>
      <c r="F27" s="365"/>
      <c r="G27" s="365"/>
      <c r="H27" s="365"/>
      <c r="I27" s="365"/>
      <c r="J27" s="365"/>
      <c r="K27" s="365"/>
      <c r="L27" s="365"/>
      <c r="M27" s="365"/>
      <c r="N27" s="365"/>
      <c r="O27" s="365"/>
      <c r="P27" s="365"/>
      <c r="Q27" s="365"/>
      <c r="R27" s="365"/>
      <c r="S27" s="365"/>
      <c r="T27" s="365"/>
      <c r="U27" s="365"/>
      <c r="V27" s="365"/>
      <c r="W27" s="365"/>
      <c r="X27" s="365"/>
      <c r="Y27" s="365"/>
      <c r="Z27" s="365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4301132190</v>
      </c>
      <c r="D28" s="366">
        <v>4607111036537</v>
      </c>
      <c r="E28" s="36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37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68"/>
      <c r="R28" s="368"/>
      <c r="S28" s="368"/>
      <c r="T28" s="36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4301132188</v>
      </c>
      <c r="D29" s="366">
        <v>4607111036605</v>
      </c>
      <c r="E29" s="36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37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68"/>
      <c r="R29" s="368"/>
      <c r="S29" s="368"/>
      <c r="T29" s="36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73"/>
      <c r="B30" s="373"/>
      <c r="C30" s="373"/>
      <c r="D30" s="373"/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4"/>
      <c r="P30" s="370" t="s">
        <v>40</v>
      </c>
      <c r="Q30" s="371"/>
      <c r="R30" s="371"/>
      <c r="S30" s="371"/>
      <c r="T30" s="371"/>
      <c r="U30" s="371"/>
      <c r="V30" s="372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73"/>
      <c r="B31" s="373"/>
      <c r="C31" s="373"/>
      <c r="D31" s="373"/>
      <c r="E31" s="373"/>
      <c r="F31" s="373"/>
      <c r="G31" s="373"/>
      <c r="H31" s="373"/>
      <c r="I31" s="373"/>
      <c r="J31" s="373"/>
      <c r="K31" s="373"/>
      <c r="L31" s="373"/>
      <c r="M31" s="373"/>
      <c r="N31" s="373"/>
      <c r="O31" s="374"/>
      <c r="P31" s="370" t="s">
        <v>40</v>
      </c>
      <c r="Q31" s="371"/>
      <c r="R31" s="371"/>
      <c r="S31" s="371"/>
      <c r="T31" s="371"/>
      <c r="U31" s="371"/>
      <c r="V31" s="372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64" t="s">
        <v>98</v>
      </c>
      <c r="B32" s="364"/>
      <c r="C32" s="364"/>
      <c r="D32" s="364"/>
      <c r="E32" s="364"/>
      <c r="F32" s="364"/>
      <c r="G32" s="364"/>
      <c r="H32" s="364"/>
      <c r="I32" s="364"/>
      <c r="J32" s="364"/>
      <c r="K32" s="364"/>
      <c r="L32" s="364"/>
      <c r="M32" s="36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4"/>
      <c r="Y32" s="364"/>
      <c r="Z32" s="364"/>
      <c r="AA32" s="65"/>
      <c r="AB32" s="65"/>
      <c r="AC32" s="82"/>
    </row>
    <row r="33" spans="1:68" ht="14.25" customHeight="1" x14ac:dyDescent="0.25">
      <c r="A33" s="365" t="s">
        <v>81</v>
      </c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5"/>
      <c r="N33" s="365"/>
      <c r="O33" s="365"/>
      <c r="P33" s="365"/>
      <c r="Q33" s="365"/>
      <c r="R33" s="365"/>
      <c r="S33" s="365"/>
      <c r="T33" s="365"/>
      <c r="U33" s="365"/>
      <c r="V33" s="365"/>
      <c r="W33" s="365"/>
      <c r="X33" s="365"/>
      <c r="Y33" s="365"/>
      <c r="Z33" s="365"/>
      <c r="AA33" s="66"/>
      <c r="AB33" s="66"/>
      <c r="AC33" s="83"/>
    </row>
    <row r="34" spans="1:68" ht="27" customHeight="1" x14ac:dyDescent="0.25">
      <c r="A34" s="63" t="s">
        <v>99</v>
      </c>
      <c r="B34" s="63" t="s">
        <v>100</v>
      </c>
      <c r="C34" s="36">
        <v>4301071090</v>
      </c>
      <c r="D34" s="366">
        <v>4620207490075</v>
      </c>
      <c r="E34" s="366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86</v>
      </c>
      <c r="L34" s="37" t="s">
        <v>87</v>
      </c>
      <c r="M34" s="38" t="s">
        <v>85</v>
      </c>
      <c r="N34" s="38"/>
      <c r="O34" s="37">
        <v>180</v>
      </c>
      <c r="P34" s="3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68"/>
      <c r="R34" s="368"/>
      <c r="S34" s="368"/>
      <c r="T34" s="369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101</v>
      </c>
      <c r="AG34" s="81"/>
      <c r="AJ34" s="87" t="s">
        <v>88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102</v>
      </c>
      <c r="B35" s="63" t="s">
        <v>103</v>
      </c>
      <c r="C35" s="36">
        <v>4301071092</v>
      </c>
      <c r="D35" s="366">
        <v>4620207490174</v>
      </c>
      <c r="E35" s="366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37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68"/>
      <c r="R35" s="368"/>
      <c r="S35" s="368"/>
      <c r="T35" s="369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4301071091</v>
      </c>
      <c r="D36" s="366">
        <v>4620207490044</v>
      </c>
      <c r="E36" s="36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37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68"/>
      <c r="R36" s="368"/>
      <c r="S36" s="368"/>
      <c r="T36" s="36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7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3"/>
      <c r="O37" s="374"/>
      <c r="P37" s="370" t="s">
        <v>40</v>
      </c>
      <c r="Q37" s="371"/>
      <c r="R37" s="371"/>
      <c r="S37" s="371"/>
      <c r="T37" s="371"/>
      <c r="U37" s="371"/>
      <c r="V37" s="372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3"/>
      <c r="N38" s="373"/>
      <c r="O38" s="374"/>
      <c r="P38" s="370" t="s">
        <v>40</v>
      </c>
      <c r="Q38" s="371"/>
      <c r="R38" s="371"/>
      <c r="S38" s="371"/>
      <c r="T38" s="371"/>
      <c r="U38" s="371"/>
      <c r="V38" s="372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64" t="s">
        <v>108</v>
      </c>
      <c r="B39" s="364"/>
      <c r="C39" s="364"/>
      <c r="D39" s="364"/>
      <c r="E39" s="364"/>
      <c r="F39" s="364"/>
      <c r="G39" s="364"/>
      <c r="H39" s="364"/>
      <c r="I39" s="364"/>
      <c r="J39" s="364"/>
      <c r="K39" s="364"/>
      <c r="L39" s="364"/>
      <c r="M39" s="364"/>
      <c r="N39" s="364"/>
      <c r="O39" s="364"/>
      <c r="P39" s="364"/>
      <c r="Q39" s="364"/>
      <c r="R39" s="364"/>
      <c r="S39" s="364"/>
      <c r="T39" s="364"/>
      <c r="U39" s="364"/>
      <c r="V39" s="364"/>
      <c r="W39" s="364"/>
      <c r="X39" s="364"/>
      <c r="Y39" s="364"/>
      <c r="Z39" s="364"/>
      <c r="AA39" s="65"/>
      <c r="AB39" s="65"/>
      <c r="AC39" s="82"/>
    </row>
    <row r="40" spans="1:68" ht="14.25" customHeight="1" x14ac:dyDescent="0.25">
      <c r="A40" s="365" t="s">
        <v>81</v>
      </c>
      <c r="B40" s="365"/>
      <c r="C40" s="365"/>
      <c r="D40" s="365"/>
      <c r="E40" s="365"/>
      <c r="F40" s="365"/>
      <c r="G40" s="365"/>
      <c r="H40" s="365"/>
      <c r="I40" s="365"/>
      <c r="J40" s="365"/>
      <c r="K40" s="365"/>
      <c r="L40" s="365"/>
      <c r="M40" s="365"/>
      <c r="N40" s="365"/>
      <c r="O40" s="365"/>
      <c r="P40" s="365"/>
      <c r="Q40" s="365"/>
      <c r="R40" s="365"/>
      <c r="S40" s="365"/>
      <c r="T40" s="365"/>
      <c r="U40" s="365"/>
      <c r="V40" s="365"/>
      <c r="W40" s="365"/>
      <c r="X40" s="365"/>
      <c r="Y40" s="365"/>
      <c r="Z40" s="365"/>
      <c r="AA40" s="66"/>
      <c r="AB40" s="66"/>
      <c r="AC40" s="83"/>
    </row>
    <row r="41" spans="1:68" ht="27" customHeight="1" x14ac:dyDescent="0.25">
      <c r="A41" s="63" t="s">
        <v>109</v>
      </c>
      <c r="B41" s="63" t="s">
        <v>110</v>
      </c>
      <c r="C41" s="36">
        <v>4301071044</v>
      </c>
      <c r="D41" s="366">
        <v>4607111039385</v>
      </c>
      <c r="E41" s="366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86</v>
      </c>
      <c r="L41" s="37" t="s">
        <v>112</v>
      </c>
      <c r="M41" s="38" t="s">
        <v>85</v>
      </c>
      <c r="N41" s="38"/>
      <c r="O41" s="37">
        <v>180</v>
      </c>
      <c r="P41" s="3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68"/>
      <c r="R41" s="368"/>
      <c r="S41" s="368"/>
      <c r="T41" s="369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113</v>
      </c>
      <c r="AK41" s="87">
        <v>84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114</v>
      </c>
      <c r="B42" s="63" t="s">
        <v>115</v>
      </c>
      <c r="C42" s="36">
        <v>4301071031</v>
      </c>
      <c r="D42" s="366">
        <v>4607111038982</v>
      </c>
      <c r="E42" s="366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86</v>
      </c>
      <c r="L42" s="37" t="s">
        <v>117</v>
      </c>
      <c r="M42" s="38" t="s">
        <v>85</v>
      </c>
      <c r="N42" s="38"/>
      <c r="O42" s="37">
        <v>180</v>
      </c>
      <c r="P42" s="38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68"/>
      <c r="R42" s="368"/>
      <c r="S42" s="368"/>
      <c r="T42" s="369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116</v>
      </c>
      <c r="AG42" s="81"/>
      <c r="AJ42" s="87" t="s">
        <v>118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119</v>
      </c>
      <c r="B43" s="63" t="s">
        <v>120</v>
      </c>
      <c r="C43" s="36">
        <v>4301071046</v>
      </c>
      <c r="D43" s="366">
        <v>4607111039354</v>
      </c>
      <c r="E43" s="366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86</v>
      </c>
      <c r="L43" s="37" t="s">
        <v>117</v>
      </c>
      <c r="M43" s="38" t="s">
        <v>85</v>
      </c>
      <c r="N43" s="38"/>
      <c r="O43" s="37">
        <v>180</v>
      </c>
      <c r="P43" s="38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68"/>
      <c r="R43" s="368"/>
      <c r="S43" s="368"/>
      <c r="T43" s="369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116</v>
      </c>
      <c r="AG43" s="81"/>
      <c r="AJ43" s="87" t="s">
        <v>118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121</v>
      </c>
      <c r="B44" s="63" t="s">
        <v>122</v>
      </c>
      <c r="C44" s="36">
        <v>4301071047</v>
      </c>
      <c r="D44" s="366">
        <v>4607111039330</v>
      </c>
      <c r="E44" s="366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86</v>
      </c>
      <c r="L44" s="37" t="s">
        <v>117</v>
      </c>
      <c r="M44" s="38" t="s">
        <v>85</v>
      </c>
      <c r="N44" s="38"/>
      <c r="O44" s="37">
        <v>180</v>
      </c>
      <c r="P44" s="38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68"/>
      <c r="R44" s="368"/>
      <c r="S44" s="368"/>
      <c r="T44" s="369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116</v>
      </c>
      <c r="AG44" s="81"/>
      <c r="AJ44" s="87" t="s">
        <v>118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73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3"/>
      <c r="N45" s="373"/>
      <c r="O45" s="374"/>
      <c r="P45" s="370" t="s">
        <v>40</v>
      </c>
      <c r="Q45" s="371"/>
      <c r="R45" s="371"/>
      <c r="S45" s="371"/>
      <c r="T45" s="371"/>
      <c r="U45" s="371"/>
      <c r="V45" s="372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3"/>
      <c r="O46" s="374"/>
      <c r="P46" s="370" t="s">
        <v>40</v>
      </c>
      <c r="Q46" s="371"/>
      <c r="R46" s="371"/>
      <c r="S46" s="371"/>
      <c r="T46" s="371"/>
      <c r="U46" s="371"/>
      <c r="V46" s="372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64" t="s">
        <v>123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364"/>
      <c r="Y47" s="364"/>
      <c r="Z47" s="364"/>
      <c r="AA47" s="65"/>
      <c r="AB47" s="65"/>
      <c r="AC47" s="82"/>
    </row>
    <row r="48" spans="1:68" ht="14.25" customHeight="1" x14ac:dyDescent="0.25">
      <c r="A48" s="365" t="s">
        <v>81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65"/>
      <c r="Z48" s="365"/>
      <c r="AA48" s="66"/>
      <c r="AB48" s="66"/>
      <c r="AC48" s="83"/>
    </row>
    <row r="49" spans="1:68" ht="16.5" customHeight="1" x14ac:dyDescent="0.25">
      <c r="A49" s="63" t="s">
        <v>124</v>
      </c>
      <c r="B49" s="63" t="s">
        <v>125</v>
      </c>
      <c r="C49" s="36">
        <v>4301071073</v>
      </c>
      <c r="D49" s="366">
        <v>4620207490822</v>
      </c>
      <c r="E49" s="366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86</v>
      </c>
      <c r="L49" s="37" t="s">
        <v>87</v>
      </c>
      <c r="M49" s="38" t="s">
        <v>85</v>
      </c>
      <c r="N49" s="38"/>
      <c r="O49" s="37">
        <v>365</v>
      </c>
      <c r="P49" s="38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68"/>
      <c r="R49" s="368"/>
      <c r="S49" s="368"/>
      <c r="T49" s="369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126</v>
      </c>
      <c r="AG49" s="81"/>
      <c r="AJ49" s="87" t="s">
        <v>88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73"/>
      <c r="B50" s="373"/>
      <c r="C50" s="373"/>
      <c r="D50" s="373"/>
      <c r="E50" s="373"/>
      <c r="F50" s="373"/>
      <c r="G50" s="373"/>
      <c r="H50" s="373"/>
      <c r="I50" s="373"/>
      <c r="J50" s="373"/>
      <c r="K50" s="373"/>
      <c r="L50" s="373"/>
      <c r="M50" s="373"/>
      <c r="N50" s="373"/>
      <c r="O50" s="374"/>
      <c r="P50" s="370" t="s">
        <v>40</v>
      </c>
      <c r="Q50" s="371"/>
      <c r="R50" s="371"/>
      <c r="S50" s="371"/>
      <c r="T50" s="371"/>
      <c r="U50" s="371"/>
      <c r="V50" s="372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73"/>
      <c r="B51" s="373"/>
      <c r="C51" s="373"/>
      <c r="D51" s="373"/>
      <c r="E51" s="373"/>
      <c r="F51" s="373"/>
      <c r="G51" s="373"/>
      <c r="H51" s="373"/>
      <c r="I51" s="373"/>
      <c r="J51" s="373"/>
      <c r="K51" s="373"/>
      <c r="L51" s="373"/>
      <c r="M51" s="373"/>
      <c r="N51" s="373"/>
      <c r="O51" s="374"/>
      <c r="P51" s="370" t="s">
        <v>40</v>
      </c>
      <c r="Q51" s="371"/>
      <c r="R51" s="371"/>
      <c r="S51" s="371"/>
      <c r="T51" s="371"/>
      <c r="U51" s="371"/>
      <c r="V51" s="372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65" t="s">
        <v>127</v>
      </c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5"/>
      <c r="N52" s="365"/>
      <c r="O52" s="365"/>
      <c r="P52" s="365"/>
      <c r="Q52" s="365"/>
      <c r="R52" s="365"/>
      <c r="S52" s="365"/>
      <c r="T52" s="365"/>
      <c r="U52" s="365"/>
      <c r="V52" s="365"/>
      <c r="W52" s="365"/>
      <c r="X52" s="365"/>
      <c r="Y52" s="365"/>
      <c r="Z52" s="365"/>
      <c r="AA52" s="66"/>
      <c r="AB52" s="66"/>
      <c r="AC52" s="83"/>
    </row>
    <row r="53" spans="1:68" ht="16.5" customHeight="1" x14ac:dyDescent="0.25">
      <c r="A53" s="63" t="s">
        <v>128</v>
      </c>
      <c r="B53" s="63" t="s">
        <v>129</v>
      </c>
      <c r="C53" s="36">
        <v>4301100087</v>
      </c>
      <c r="D53" s="366">
        <v>4607111039743</v>
      </c>
      <c r="E53" s="366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95</v>
      </c>
      <c r="L53" s="37" t="s">
        <v>87</v>
      </c>
      <c r="M53" s="38" t="s">
        <v>85</v>
      </c>
      <c r="N53" s="38"/>
      <c r="O53" s="37">
        <v>365</v>
      </c>
      <c r="P53" s="38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68"/>
      <c r="R53" s="368"/>
      <c r="S53" s="368"/>
      <c r="T53" s="369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130</v>
      </c>
      <c r="AG53" s="81"/>
      <c r="AJ53" s="87" t="s">
        <v>88</v>
      </c>
      <c r="AK53" s="87">
        <v>1</v>
      </c>
      <c r="BB53" s="112" t="s">
        <v>94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73"/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4"/>
      <c r="P54" s="370" t="s">
        <v>40</v>
      </c>
      <c r="Q54" s="371"/>
      <c r="R54" s="371"/>
      <c r="S54" s="371"/>
      <c r="T54" s="371"/>
      <c r="U54" s="371"/>
      <c r="V54" s="372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73"/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4"/>
      <c r="P55" s="370" t="s">
        <v>40</v>
      </c>
      <c r="Q55" s="371"/>
      <c r="R55" s="371"/>
      <c r="S55" s="371"/>
      <c r="T55" s="371"/>
      <c r="U55" s="371"/>
      <c r="V55" s="372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65" t="s">
        <v>90</v>
      </c>
      <c r="B56" s="365"/>
      <c r="C56" s="365"/>
      <c r="D56" s="365"/>
      <c r="E56" s="365"/>
      <c r="F56" s="365"/>
      <c r="G56" s="365"/>
      <c r="H56" s="365"/>
      <c r="I56" s="365"/>
      <c r="J56" s="365"/>
      <c r="K56" s="365"/>
      <c r="L56" s="365"/>
      <c r="M56" s="365"/>
      <c r="N56" s="365"/>
      <c r="O56" s="365"/>
      <c r="P56" s="365"/>
      <c r="Q56" s="365"/>
      <c r="R56" s="365"/>
      <c r="S56" s="365"/>
      <c r="T56" s="365"/>
      <c r="U56" s="365"/>
      <c r="V56" s="365"/>
      <c r="W56" s="365"/>
      <c r="X56" s="365"/>
      <c r="Y56" s="365"/>
      <c r="Z56" s="365"/>
      <c r="AA56" s="66"/>
      <c r="AB56" s="66"/>
      <c r="AC56" s="83"/>
    </row>
    <row r="57" spans="1:68" ht="16.5" customHeight="1" x14ac:dyDescent="0.25">
      <c r="A57" s="63" t="s">
        <v>131</v>
      </c>
      <c r="B57" s="63" t="s">
        <v>132</v>
      </c>
      <c r="C57" s="36">
        <v>4301132194</v>
      </c>
      <c r="D57" s="366">
        <v>4607111039712</v>
      </c>
      <c r="E57" s="366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95</v>
      </c>
      <c r="L57" s="37" t="s">
        <v>87</v>
      </c>
      <c r="M57" s="38" t="s">
        <v>85</v>
      </c>
      <c r="N57" s="38"/>
      <c r="O57" s="37">
        <v>365</v>
      </c>
      <c r="P57" s="38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68"/>
      <c r="R57" s="368"/>
      <c r="S57" s="368"/>
      <c r="T57" s="369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133</v>
      </c>
      <c r="AG57" s="81"/>
      <c r="AJ57" s="87" t="s">
        <v>88</v>
      </c>
      <c r="AK57" s="87">
        <v>1</v>
      </c>
      <c r="BB57" s="114" t="s">
        <v>94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73"/>
      <c r="B58" s="373"/>
      <c r="C58" s="373"/>
      <c r="D58" s="373"/>
      <c r="E58" s="373"/>
      <c r="F58" s="373"/>
      <c r="G58" s="373"/>
      <c r="H58" s="373"/>
      <c r="I58" s="373"/>
      <c r="J58" s="373"/>
      <c r="K58" s="373"/>
      <c r="L58" s="373"/>
      <c r="M58" s="373"/>
      <c r="N58" s="373"/>
      <c r="O58" s="374"/>
      <c r="P58" s="370" t="s">
        <v>40</v>
      </c>
      <c r="Q58" s="371"/>
      <c r="R58" s="371"/>
      <c r="S58" s="371"/>
      <c r="T58" s="371"/>
      <c r="U58" s="371"/>
      <c r="V58" s="372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73"/>
      <c r="B59" s="373"/>
      <c r="C59" s="373"/>
      <c r="D59" s="373"/>
      <c r="E59" s="373"/>
      <c r="F59" s="373"/>
      <c r="G59" s="373"/>
      <c r="H59" s="373"/>
      <c r="I59" s="373"/>
      <c r="J59" s="373"/>
      <c r="K59" s="373"/>
      <c r="L59" s="373"/>
      <c r="M59" s="373"/>
      <c r="N59" s="373"/>
      <c r="O59" s="374"/>
      <c r="P59" s="370" t="s">
        <v>40</v>
      </c>
      <c r="Q59" s="371"/>
      <c r="R59" s="371"/>
      <c r="S59" s="371"/>
      <c r="T59" s="371"/>
      <c r="U59" s="371"/>
      <c r="V59" s="372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65" t="s">
        <v>134</v>
      </c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5"/>
      <c r="N60" s="365"/>
      <c r="O60" s="365"/>
      <c r="P60" s="365"/>
      <c r="Q60" s="365"/>
      <c r="R60" s="365"/>
      <c r="S60" s="365"/>
      <c r="T60" s="365"/>
      <c r="U60" s="365"/>
      <c r="V60" s="365"/>
      <c r="W60" s="365"/>
      <c r="X60" s="365"/>
      <c r="Y60" s="365"/>
      <c r="Z60" s="365"/>
      <c r="AA60" s="66"/>
      <c r="AB60" s="66"/>
      <c r="AC60" s="83"/>
    </row>
    <row r="61" spans="1:68" ht="16.5" customHeight="1" x14ac:dyDescent="0.25">
      <c r="A61" s="63" t="s">
        <v>135</v>
      </c>
      <c r="B61" s="63" t="s">
        <v>136</v>
      </c>
      <c r="C61" s="36">
        <v>4301136018</v>
      </c>
      <c r="D61" s="366">
        <v>4607111037008</v>
      </c>
      <c r="E61" s="366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95</v>
      </c>
      <c r="L61" s="37" t="s">
        <v>87</v>
      </c>
      <c r="M61" s="38" t="s">
        <v>85</v>
      </c>
      <c r="N61" s="38"/>
      <c r="O61" s="37">
        <v>365</v>
      </c>
      <c r="P61" s="38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68"/>
      <c r="R61" s="368"/>
      <c r="S61" s="368"/>
      <c r="T61" s="369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137</v>
      </c>
      <c r="AG61" s="81"/>
      <c r="AJ61" s="87" t="s">
        <v>88</v>
      </c>
      <c r="AK61" s="87">
        <v>1</v>
      </c>
      <c r="BB61" s="116" t="s">
        <v>94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138</v>
      </c>
      <c r="B62" s="63" t="s">
        <v>139</v>
      </c>
      <c r="C62" s="36">
        <v>4301136015</v>
      </c>
      <c r="D62" s="366">
        <v>4607111037398</v>
      </c>
      <c r="E62" s="366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95</v>
      </c>
      <c r="L62" s="37" t="s">
        <v>87</v>
      </c>
      <c r="M62" s="38" t="s">
        <v>85</v>
      </c>
      <c r="N62" s="38"/>
      <c r="O62" s="37">
        <v>365</v>
      </c>
      <c r="P62" s="38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68"/>
      <c r="R62" s="368"/>
      <c r="S62" s="368"/>
      <c r="T62" s="369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137</v>
      </c>
      <c r="AG62" s="81"/>
      <c r="AJ62" s="87" t="s">
        <v>88</v>
      </c>
      <c r="AK62" s="87">
        <v>1</v>
      </c>
      <c r="BB62" s="118" t="s">
        <v>94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73"/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4"/>
      <c r="P63" s="370" t="s">
        <v>40</v>
      </c>
      <c r="Q63" s="371"/>
      <c r="R63" s="371"/>
      <c r="S63" s="371"/>
      <c r="T63" s="371"/>
      <c r="U63" s="371"/>
      <c r="V63" s="372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73"/>
      <c r="B64" s="373"/>
      <c r="C64" s="373"/>
      <c r="D64" s="373"/>
      <c r="E64" s="373"/>
      <c r="F64" s="373"/>
      <c r="G64" s="373"/>
      <c r="H64" s="373"/>
      <c r="I64" s="373"/>
      <c r="J64" s="373"/>
      <c r="K64" s="373"/>
      <c r="L64" s="373"/>
      <c r="M64" s="373"/>
      <c r="N64" s="373"/>
      <c r="O64" s="374"/>
      <c r="P64" s="370" t="s">
        <v>40</v>
      </c>
      <c r="Q64" s="371"/>
      <c r="R64" s="371"/>
      <c r="S64" s="371"/>
      <c r="T64" s="371"/>
      <c r="U64" s="371"/>
      <c r="V64" s="372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65" t="s">
        <v>140</v>
      </c>
      <c r="B65" s="365"/>
      <c r="C65" s="365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66"/>
      <c r="AB65" s="66"/>
      <c r="AC65" s="83"/>
    </row>
    <row r="66" spans="1:68" ht="16.5" customHeight="1" x14ac:dyDescent="0.25">
      <c r="A66" s="63" t="s">
        <v>141</v>
      </c>
      <c r="B66" s="63" t="s">
        <v>142</v>
      </c>
      <c r="C66" s="36">
        <v>4301135664</v>
      </c>
      <c r="D66" s="366">
        <v>4607111039705</v>
      </c>
      <c r="E66" s="366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95</v>
      </c>
      <c r="L66" s="37" t="s">
        <v>87</v>
      </c>
      <c r="M66" s="38" t="s">
        <v>85</v>
      </c>
      <c r="N66" s="38"/>
      <c r="O66" s="37">
        <v>365</v>
      </c>
      <c r="P66" s="38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68"/>
      <c r="R66" s="368"/>
      <c r="S66" s="368"/>
      <c r="T66" s="369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137</v>
      </c>
      <c r="AG66" s="81"/>
      <c r="AJ66" s="87" t="s">
        <v>88</v>
      </c>
      <c r="AK66" s="87">
        <v>1</v>
      </c>
      <c r="BB66" s="120" t="s">
        <v>94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143</v>
      </c>
      <c r="B67" s="63" t="s">
        <v>144</v>
      </c>
      <c r="C67" s="36">
        <v>4301135665</v>
      </c>
      <c r="D67" s="366">
        <v>4607111039729</v>
      </c>
      <c r="E67" s="366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95</v>
      </c>
      <c r="L67" s="37" t="s">
        <v>87</v>
      </c>
      <c r="M67" s="38" t="s">
        <v>85</v>
      </c>
      <c r="N67" s="38"/>
      <c r="O67" s="37">
        <v>365</v>
      </c>
      <c r="P67" s="39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68"/>
      <c r="R67" s="368"/>
      <c r="S67" s="368"/>
      <c r="T67" s="369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145</v>
      </c>
      <c r="AG67" s="81"/>
      <c r="AJ67" s="87" t="s">
        <v>88</v>
      </c>
      <c r="AK67" s="87">
        <v>1</v>
      </c>
      <c r="BB67" s="122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146</v>
      </c>
      <c r="B68" s="63" t="s">
        <v>147</v>
      </c>
      <c r="C68" s="36">
        <v>4301135702</v>
      </c>
      <c r="D68" s="366">
        <v>4620207490228</v>
      </c>
      <c r="E68" s="366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95</v>
      </c>
      <c r="L68" s="37" t="s">
        <v>87</v>
      </c>
      <c r="M68" s="38" t="s">
        <v>85</v>
      </c>
      <c r="N68" s="38"/>
      <c r="O68" s="37">
        <v>365</v>
      </c>
      <c r="P68" s="39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68"/>
      <c r="R68" s="368"/>
      <c r="S68" s="368"/>
      <c r="T68" s="369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145</v>
      </c>
      <c r="AG68" s="81"/>
      <c r="AJ68" s="87" t="s">
        <v>88</v>
      </c>
      <c r="AK68" s="87">
        <v>1</v>
      </c>
      <c r="BB68" s="124" t="s">
        <v>94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73"/>
      <c r="B69" s="373"/>
      <c r="C69" s="373"/>
      <c r="D69" s="373"/>
      <c r="E69" s="373"/>
      <c r="F69" s="373"/>
      <c r="G69" s="373"/>
      <c r="H69" s="373"/>
      <c r="I69" s="373"/>
      <c r="J69" s="373"/>
      <c r="K69" s="373"/>
      <c r="L69" s="373"/>
      <c r="M69" s="373"/>
      <c r="N69" s="373"/>
      <c r="O69" s="374"/>
      <c r="P69" s="370" t="s">
        <v>40</v>
      </c>
      <c r="Q69" s="371"/>
      <c r="R69" s="371"/>
      <c r="S69" s="371"/>
      <c r="T69" s="371"/>
      <c r="U69" s="371"/>
      <c r="V69" s="372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73"/>
      <c r="B70" s="373"/>
      <c r="C70" s="373"/>
      <c r="D70" s="373"/>
      <c r="E70" s="373"/>
      <c r="F70" s="373"/>
      <c r="G70" s="373"/>
      <c r="H70" s="373"/>
      <c r="I70" s="373"/>
      <c r="J70" s="373"/>
      <c r="K70" s="373"/>
      <c r="L70" s="373"/>
      <c r="M70" s="373"/>
      <c r="N70" s="373"/>
      <c r="O70" s="374"/>
      <c r="P70" s="370" t="s">
        <v>40</v>
      </c>
      <c r="Q70" s="371"/>
      <c r="R70" s="371"/>
      <c r="S70" s="371"/>
      <c r="T70" s="371"/>
      <c r="U70" s="371"/>
      <c r="V70" s="372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64" t="s">
        <v>148</v>
      </c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4"/>
      <c r="P71" s="364"/>
      <c r="Q71" s="364"/>
      <c r="R71" s="364"/>
      <c r="S71" s="364"/>
      <c r="T71" s="364"/>
      <c r="U71" s="364"/>
      <c r="V71" s="364"/>
      <c r="W71" s="364"/>
      <c r="X71" s="364"/>
      <c r="Y71" s="364"/>
      <c r="Z71" s="364"/>
      <c r="AA71" s="65"/>
      <c r="AB71" s="65"/>
      <c r="AC71" s="82"/>
    </row>
    <row r="72" spans="1:68" ht="14.25" customHeight="1" x14ac:dyDescent="0.25">
      <c r="A72" s="365" t="s">
        <v>81</v>
      </c>
      <c r="B72" s="365"/>
      <c r="C72" s="365"/>
      <c r="D72" s="365"/>
      <c r="E72" s="365"/>
      <c r="F72" s="365"/>
      <c r="G72" s="365"/>
      <c r="H72" s="365"/>
      <c r="I72" s="365"/>
      <c r="J72" s="365"/>
      <c r="K72" s="365"/>
      <c r="L72" s="365"/>
      <c r="M72" s="365"/>
      <c r="N72" s="365"/>
      <c r="O72" s="365"/>
      <c r="P72" s="365"/>
      <c r="Q72" s="365"/>
      <c r="R72" s="365"/>
      <c r="S72" s="365"/>
      <c r="T72" s="365"/>
      <c r="U72" s="365"/>
      <c r="V72" s="365"/>
      <c r="W72" s="365"/>
      <c r="X72" s="365"/>
      <c r="Y72" s="365"/>
      <c r="Z72" s="365"/>
      <c r="AA72" s="66"/>
      <c r="AB72" s="66"/>
      <c r="AC72" s="83"/>
    </row>
    <row r="73" spans="1:68" ht="27" customHeight="1" x14ac:dyDescent="0.25">
      <c r="A73" s="63" t="s">
        <v>149</v>
      </c>
      <c r="B73" s="63" t="s">
        <v>150</v>
      </c>
      <c r="C73" s="36">
        <v>4301070977</v>
      </c>
      <c r="D73" s="366">
        <v>4607111037411</v>
      </c>
      <c r="E73" s="366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152</v>
      </c>
      <c r="L73" s="37" t="s">
        <v>117</v>
      </c>
      <c r="M73" s="38" t="s">
        <v>85</v>
      </c>
      <c r="N73" s="38"/>
      <c r="O73" s="37">
        <v>180</v>
      </c>
      <c r="P73" s="3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68"/>
      <c r="R73" s="368"/>
      <c r="S73" s="368"/>
      <c r="T73" s="369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151</v>
      </c>
      <c r="AG73" s="81"/>
      <c r="AJ73" s="87" t="s">
        <v>118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153</v>
      </c>
      <c r="B74" s="63" t="s">
        <v>154</v>
      </c>
      <c r="C74" s="36">
        <v>4301070981</v>
      </c>
      <c r="D74" s="366">
        <v>4607111036728</v>
      </c>
      <c r="E74" s="366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86</v>
      </c>
      <c r="L74" s="37" t="s">
        <v>112</v>
      </c>
      <c r="M74" s="38" t="s">
        <v>85</v>
      </c>
      <c r="N74" s="38"/>
      <c r="O74" s="37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68"/>
      <c r="R74" s="368"/>
      <c r="S74" s="368"/>
      <c r="T74" s="369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151</v>
      </c>
      <c r="AG74" s="81"/>
      <c r="AJ74" s="87" t="s">
        <v>113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73"/>
      <c r="B75" s="373"/>
      <c r="C75" s="373"/>
      <c r="D75" s="373"/>
      <c r="E75" s="373"/>
      <c r="F75" s="373"/>
      <c r="G75" s="373"/>
      <c r="H75" s="373"/>
      <c r="I75" s="373"/>
      <c r="J75" s="373"/>
      <c r="K75" s="373"/>
      <c r="L75" s="373"/>
      <c r="M75" s="373"/>
      <c r="N75" s="373"/>
      <c r="O75" s="374"/>
      <c r="P75" s="370" t="s">
        <v>40</v>
      </c>
      <c r="Q75" s="371"/>
      <c r="R75" s="371"/>
      <c r="S75" s="371"/>
      <c r="T75" s="371"/>
      <c r="U75" s="371"/>
      <c r="V75" s="372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73"/>
      <c r="B76" s="373"/>
      <c r="C76" s="373"/>
      <c r="D76" s="373"/>
      <c r="E76" s="373"/>
      <c r="F76" s="373"/>
      <c r="G76" s="373"/>
      <c r="H76" s="373"/>
      <c r="I76" s="373"/>
      <c r="J76" s="373"/>
      <c r="K76" s="373"/>
      <c r="L76" s="373"/>
      <c r="M76" s="373"/>
      <c r="N76" s="373"/>
      <c r="O76" s="374"/>
      <c r="P76" s="370" t="s">
        <v>40</v>
      </c>
      <c r="Q76" s="371"/>
      <c r="R76" s="371"/>
      <c r="S76" s="371"/>
      <c r="T76" s="371"/>
      <c r="U76" s="371"/>
      <c r="V76" s="372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64" t="s">
        <v>155</v>
      </c>
      <c r="B77" s="364"/>
      <c r="C77" s="364"/>
      <c r="D77" s="364"/>
      <c r="E77" s="364"/>
      <c r="F77" s="364"/>
      <c r="G77" s="364"/>
      <c r="H77" s="364"/>
      <c r="I77" s="364"/>
      <c r="J77" s="364"/>
      <c r="K77" s="364"/>
      <c r="L77" s="364"/>
      <c r="M77" s="364"/>
      <c r="N77" s="364"/>
      <c r="O77" s="364"/>
      <c r="P77" s="364"/>
      <c r="Q77" s="364"/>
      <c r="R77" s="364"/>
      <c r="S77" s="364"/>
      <c r="T77" s="364"/>
      <c r="U77" s="364"/>
      <c r="V77" s="364"/>
      <c r="W77" s="364"/>
      <c r="X77" s="364"/>
      <c r="Y77" s="364"/>
      <c r="Z77" s="364"/>
      <c r="AA77" s="65"/>
      <c r="AB77" s="65"/>
      <c r="AC77" s="82"/>
    </row>
    <row r="78" spans="1:68" ht="14.25" customHeight="1" x14ac:dyDescent="0.25">
      <c r="A78" s="365" t="s">
        <v>140</v>
      </c>
      <c r="B78" s="365"/>
      <c r="C78" s="365"/>
      <c r="D78" s="365"/>
      <c r="E78" s="365"/>
      <c r="F78" s="365"/>
      <c r="G78" s="365"/>
      <c r="H78" s="365"/>
      <c r="I78" s="365"/>
      <c r="J78" s="365"/>
      <c r="K78" s="365"/>
      <c r="L78" s="365"/>
      <c r="M78" s="365"/>
      <c r="N78" s="365"/>
      <c r="O78" s="365"/>
      <c r="P78" s="365"/>
      <c r="Q78" s="365"/>
      <c r="R78" s="365"/>
      <c r="S78" s="365"/>
      <c r="T78" s="365"/>
      <c r="U78" s="365"/>
      <c r="V78" s="365"/>
      <c r="W78" s="365"/>
      <c r="X78" s="365"/>
      <c r="Y78" s="365"/>
      <c r="Z78" s="365"/>
      <c r="AA78" s="66"/>
      <c r="AB78" s="66"/>
      <c r="AC78" s="83"/>
    </row>
    <row r="79" spans="1:68" ht="27" customHeight="1" x14ac:dyDescent="0.25">
      <c r="A79" s="63" t="s">
        <v>156</v>
      </c>
      <c r="B79" s="63" t="s">
        <v>157</v>
      </c>
      <c r="C79" s="36">
        <v>4301135574</v>
      </c>
      <c r="D79" s="366">
        <v>4607111033659</v>
      </c>
      <c r="E79" s="366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95</v>
      </c>
      <c r="L79" s="37" t="s">
        <v>87</v>
      </c>
      <c r="M79" s="38" t="s">
        <v>85</v>
      </c>
      <c r="N79" s="38"/>
      <c r="O79" s="37">
        <v>180</v>
      </c>
      <c r="P79" s="3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68"/>
      <c r="R79" s="368"/>
      <c r="S79" s="368"/>
      <c r="T79" s="369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158</v>
      </c>
      <c r="AG79" s="81"/>
      <c r="AJ79" s="87" t="s">
        <v>88</v>
      </c>
      <c r="AK79" s="87">
        <v>1</v>
      </c>
      <c r="BB79" s="130" t="s">
        <v>94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73"/>
      <c r="B80" s="373"/>
      <c r="C80" s="373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4"/>
      <c r="P80" s="370" t="s">
        <v>40</v>
      </c>
      <c r="Q80" s="371"/>
      <c r="R80" s="371"/>
      <c r="S80" s="371"/>
      <c r="T80" s="371"/>
      <c r="U80" s="371"/>
      <c r="V80" s="372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73"/>
      <c r="B81" s="373"/>
      <c r="C81" s="373"/>
      <c r="D81" s="373"/>
      <c r="E81" s="373"/>
      <c r="F81" s="373"/>
      <c r="G81" s="373"/>
      <c r="H81" s="373"/>
      <c r="I81" s="373"/>
      <c r="J81" s="373"/>
      <c r="K81" s="373"/>
      <c r="L81" s="373"/>
      <c r="M81" s="373"/>
      <c r="N81" s="373"/>
      <c r="O81" s="374"/>
      <c r="P81" s="370" t="s">
        <v>40</v>
      </c>
      <c r="Q81" s="371"/>
      <c r="R81" s="371"/>
      <c r="S81" s="371"/>
      <c r="T81" s="371"/>
      <c r="U81" s="371"/>
      <c r="V81" s="372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64" t="s">
        <v>159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65"/>
      <c r="AB82" s="65"/>
      <c r="AC82" s="82"/>
    </row>
    <row r="83" spans="1:68" ht="14.25" customHeight="1" x14ac:dyDescent="0.25">
      <c r="A83" s="365" t="s">
        <v>160</v>
      </c>
      <c r="B83" s="365"/>
      <c r="C83" s="365"/>
      <c r="D83" s="365"/>
      <c r="E83" s="365"/>
      <c r="F83" s="365"/>
      <c r="G83" s="365"/>
      <c r="H83" s="365"/>
      <c r="I83" s="365"/>
      <c r="J83" s="365"/>
      <c r="K83" s="365"/>
      <c r="L83" s="365"/>
      <c r="M83" s="365"/>
      <c r="N83" s="365"/>
      <c r="O83" s="365"/>
      <c r="P83" s="365"/>
      <c r="Q83" s="365"/>
      <c r="R83" s="365"/>
      <c r="S83" s="365"/>
      <c r="T83" s="365"/>
      <c r="U83" s="365"/>
      <c r="V83" s="365"/>
      <c r="W83" s="365"/>
      <c r="X83" s="365"/>
      <c r="Y83" s="365"/>
      <c r="Z83" s="365"/>
      <c r="AA83" s="66"/>
      <c r="AB83" s="66"/>
      <c r="AC83" s="83"/>
    </row>
    <row r="84" spans="1:68" ht="27" customHeight="1" x14ac:dyDescent="0.25">
      <c r="A84" s="63" t="s">
        <v>161</v>
      </c>
      <c r="B84" s="63" t="s">
        <v>162</v>
      </c>
      <c r="C84" s="36">
        <v>4301131047</v>
      </c>
      <c r="D84" s="366">
        <v>4607111034120</v>
      </c>
      <c r="E84" s="366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39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68"/>
      <c r="R84" s="368"/>
      <c r="S84" s="368"/>
      <c r="T84" s="369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163</v>
      </c>
      <c r="AG84" s="81"/>
      <c r="AJ84" s="87" t="s">
        <v>88</v>
      </c>
      <c r="AK84" s="87">
        <v>1</v>
      </c>
      <c r="BB84" s="132" t="s">
        <v>94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164</v>
      </c>
      <c r="B85" s="63" t="s">
        <v>165</v>
      </c>
      <c r="C85" s="36">
        <v>4301131046</v>
      </c>
      <c r="D85" s="366">
        <v>4607111034137</v>
      </c>
      <c r="E85" s="366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39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68"/>
      <c r="R85" s="368"/>
      <c r="S85" s="368"/>
      <c r="T85" s="369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166</v>
      </c>
      <c r="AG85" s="81"/>
      <c r="AJ85" s="87" t="s">
        <v>88</v>
      </c>
      <c r="AK85" s="87">
        <v>1</v>
      </c>
      <c r="BB85" s="134" t="s">
        <v>94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73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3"/>
      <c r="N86" s="373"/>
      <c r="O86" s="374"/>
      <c r="P86" s="370" t="s">
        <v>40</v>
      </c>
      <c r="Q86" s="371"/>
      <c r="R86" s="371"/>
      <c r="S86" s="371"/>
      <c r="T86" s="371"/>
      <c r="U86" s="371"/>
      <c r="V86" s="372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73"/>
      <c r="B87" s="373"/>
      <c r="C87" s="373"/>
      <c r="D87" s="373"/>
      <c r="E87" s="373"/>
      <c r="F87" s="373"/>
      <c r="G87" s="373"/>
      <c r="H87" s="373"/>
      <c r="I87" s="373"/>
      <c r="J87" s="373"/>
      <c r="K87" s="373"/>
      <c r="L87" s="373"/>
      <c r="M87" s="373"/>
      <c r="N87" s="373"/>
      <c r="O87" s="374"/>
      <c r="P87" s="370" t="s">
        <v>40</v>
      </c>
      <c r="Q87" s="371"/>
      <c r="R87" s="371"/>
      <c r="S87" s="371"/>
      <c r="T87" s="371"/>
      <c r="U87" s="371"/>
      <c r="V87" s="372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64" t="s">
        <v>167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65"/>
      <c r="AB88" s="65"/>
      <c r="AC88" s="82"/>
    </row>
    <row r="89" spans="1:68" ht="14.25" customHeight="1" x14ac:dyDescent="0.25">
      <c r="A89" s="365" t="s">
        <v>140</v>
      </c>
      <c r="B89" s="365"/>
      <c r="C89" s="365"/>
      <c r="D89" s="365"/>
      <c r="E89" s="365"/>
      <c r="F89" s="365"/>
      <c r="G89" s="365"/>
      <c r="H89" s="365"/>
      <c r="I89" s="365"/>
      <c r="J89" s="365"/>
      <c r="K89" s="365"/>
      <c r="L89" s="365"/>
      <c r="M89" s="365"/>
      <c r="N89" s="365"/>
      <c r="O89" s="365"/>
      <c r="P89" s="365"/>
      <c r="Q89" s="365"/>
      <c r="R89" s="365"/>
      <c r="S89" s="365"/>
      <c r="T89" s="365"/>
      <c r="U89" s="365"/>
      <c r="V89" s="365"/>
      <c r="W89" s="365"/>
      <c r="X89" s="365"/>
      <c r="Y89" s="365"/>
      <c r="Z89" s="365"/>
      <c r="AA89" s="66"/>
      <c r="AB89" s="66"/>
      <c r="AC89" s="83"/>
    </row>
    <row r="90" spans="1:68" ht="27" customHeight="1" x14ac:dyDescent="0.25">
      <c r="A90" s="63" t="s">
        <v>168</v>
      </c>
      <c r="B90" s="63" t="s">
        <v>169</v>
      </c>
      <c r="C90" s="36">
        <v>4301135763</v>
      </c>
      <c r="D90" s="366">
        <v>4620207491027</v>
      </c>
      <c r="E90" s="366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95</v>
      </c>
      <c r="L90" s="37" t="s">
        <v>87</v>
      </c>
      <c r="M90" s="38" t="s">
        <v>85</v>
      </c>
      <c r="N90" s="38"/>
      <c r="O90" s="37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68"/>
      <c r="R90" s="368"/>
      <c r="S90" s="368"/>
      <c r="T90" s="369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158</v>
      </c>
      <c r="AG90" s="81"/>
      <c r="AJ90" s="87" t="s">
        <v>88</v>
      </c>
      <c r="AK90" s="87">
        <v>1</v>
      </c>
      <c r="BB90" s="136" t="s">
        <v>94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170</v>
      </c>
      <c r="B91" s="63" t="s">
        <v>171</v>
      </c>
      <c r="C91" s="36">
        <v>4301135793</v>
      </c>
      <c r="D91" s="366">
        <v>4620207491003</v>
      </c>
      <c r="E91" s="366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39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68"/>
      <c r="R91" s="368"/>
      <c r="S91" s="368"/>
      <c r="T91" s="369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158</v>
      </c>
      <c r="AG91" s="81"/>
      <c r="AJ91" s="87" t="s">
        <v>88</v>
      </c>
      <c r="AK91" s="87">
        <v>1</v>
      </c>
      <c r="BB91" s="138" t="s">
        <v>94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172</v>
      </c>
      <c r="B92" s="63" t="s">
        <v>173</v>
      </c>
      <c r="C92" s="36">
        <v>4301135768</v>
      </c>
      <c r="D92" s="366">
        <v>4620207491034</v>
      </c>
      <c r="E92" s="366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95</v>
      </c>
      <c r="L92" s="37" t="s">
        <v>87</v>
      </c>
      <c r="M92" s="38" t="s">
        <v>85</v>
      </c>
      <c r="N92" s="38"/>
      <c r="O92" s="37">
        <v>180</v>
      </c>
      <c r="P92" s="39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68"/>
      <c r="R92" s="368"/>
      <c r="S92" s="368"/>
      <c r="T92" s="369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174</v>
      </c>
      <c r="AG92" s="81"/>
      <c r="AJ92" s="87" t="s">
        <v>88</v>
      </c>
      <c r="AK92" s="87">
        <v>1</v>
      </c>
      <c r="BB92" s="140" t="s">
        <v>94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175</v>
      </c>
      <c r="B93" s="63" t="s">
        <v>176</v>
      </c>
      <c r="C93" s="36">
        <v>4301135760</v>
      </c>
      <c r="D93" s="366">
        <v>4620207491010</v>
      </c>
      <c r="E93" s="366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95</v>
      </c>
      <c r="L93" s="37" t="s">
        <v>87</v>
      </c>
      <c r="M93" s="38" t="s">
        <v>85</v>
      </c>
      <c r="N93" s="38"/>
      <c r="O93" s="37">
        <v>180</v>
      </c>
      <c r="P93" s="400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68"/>
      <c r="R93" s="368"/>
      <c r="S93" s="368"/>
      <c r="T93" s="369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158</v>
      </c>
      <c r="AG93" s="81"/>
      <c r="AJ93" s="87" t="s">
        <v>88</v>
      </c>
      <c r="AK93" s="87">
        <v>1</v>
      </c>
      <c r="BB93" s="142" t="s">
        <v>94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177</v>
      </c>
      <c r="B94" s="63" t="s">
        <v>178</v>
      </c>
      <c r="C94" s="36">
        <v>4301135571</v>
      </c>
      <c r="D94" s="366">
        <v>4607111035028</v>
      </c>
      <c r="E94" s="366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95</v>
      </c>
      <c r="L94" s="37" t="s">
        <v>87</v>
      </c>
      <c r="M94" s="38" t="s">
        <v>85</v>
      </c>
      <c r="N94" s="38"/>
      <c r="O94" s="37">
        <v>180</v>
      </c>
      <c r="P94" s="401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68"/>
      <c r="R94" s="368"/>
      <c r="S94" s="368"/>
      <c r="T94" s="369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158</v>
      </c>
      <c r="AG94" s="81"/>
      <c r="AJ94" s="87" t="s">
        <v>88</v>
      </c>
      <c r="AK94" s="87">
        <v>1</v>
      </c>
      <c r="BB94" s="144" t="s">
        <v>94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179</v>
      </c>
      <c r="B95" s="63" t="s">
        <v>180</v>
      </c>
      <c r="C95" s="36">
        <v>4301135285</v>
      </c>
      <c r="D95" s="366">
        <v>4607111036407</v>
      </c>
      <c r="E95" s="366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95</v>
      </c>
      <c r="L95" s="37" t="s">
        <v>117</v>
      </c>
      <c r="M95" s="38" t="s">
        <v>85</v>
      </c>
      <c r="N95" s="38"/>
      <c r="O95" s="37">
        <v>180</v>
      </c>
      <c r="P95" s="40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68"/>
      <c r="R95" s="368"/>
      <c r="S95" s="368"/>
      <c r="T95" s="36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181</v>
      </c>
      <c r="AG95" s="81"/>
      <c r="AJ95" s="87" t="s">
        <v>118</v>
      </c>
      <c r="AK95" s="87">
        <v>14</v>
      </c>
      <c r="BB95" s="146" t="s">
        <v>94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73"/>
      <c r="B96" s="373"/>
      <c r="C96" s="373"/>
      <c r="D96" s="373"/>
      <c r="E96" s="373"/>
      <c r="F96" s="373"/>
      <c r="G96" s="373"/>
      <c r="H96" s="373"/>
      <c r="I96" s="373"/>
      <c r="J96" s="373"/>
      <c r="K96" s="373"/>
      <c r="L96" s="373"/>
      <c r="M96" s="373"/>
      <c r="N96" s="373"/>
      <c r="O96" s="374"/>
      <c r="P96" s="370" t="s">
        <v>40</v>
      </c>
      <c r="Q96" s="371"/>
      <c r="R96" s="371"/>
      <c r="S96" s="371"/>
      <c r="T96" s="371"/>
      <c r="U96" s="371"/>
      <c r="V96" s="372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73"/>
      <c r="B97" s="373"/>
      <c r="C97" s="373"/>
      <c r="D97" s="373"/>
      <c r="E97" s="373"/>
      <c r="F97" s="373"/>
      <c r="G97" s="373"/>
      <c r="H97" s="373"/>
      <c r="I97" s="373"/>
      <c r="J97" s="373"/>
      <c r="K97" s="373"/>
      <c r="L97" s="373"/>
      <c r="M97" s="373"/>
      <c r="N97" s="373"/>
      <c r="O97" s="374"/>
      <c r="P97" s="370" t="s">
        <v>40</v>
      </c>
      <c r="Q97" s="371"/>
      <c r="R97" s="371"/>
      <c r="S97" s="371"/>
      <c r="T97" s="371"/>
      <c r="U97" s="371"/>
      <c r="V97" s="372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64" t="s">
        <v>182</v>
      </c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4"/>
      <c r="P98" s="364"/>
      <c r="Q98" s="364"/>
      <c r="R98" s="364"/>
      <c r="S98" s="364"/>
      <c r="T98" s="364"/>
      <c r="U98" s="364"/>
      <c r="V98" s="364"/>
      <c r="W98" s="364"/>
      <c r="X98" s="364"/>
      <c r="Y98" s="364"/>
      <c r="Z98" s="364"/>
      <c r="AA98" s="65"/>
      <c r="AB98" s="65"/>
      <c r="AC98" s="82"/>
    </row>
    <row r="99" spans="1:68" ht="14.25" customHeight="1" x14ac:dyDescent="0.25">
      <c r="A99" s="365" t="s">
        <v>134</v>
      </c>
      <c r="B99" s="365"/>
      <c r="C99" s="365"/>
      <c r="D99" s="365"/>
      <c r="E99" s="365"/>
      <c r="F99" s="365"/>
      <c r="G99" s="365"/>
      <c r="H99" s="365"/>
      <c r="I99" s="365"/>
      <c r="J99" s="365"/>
      <c r="K99" s="365"/>
      <c r="L99" s="365"/>
      <c r="M99" s="365"/>
      <c r="N99" s="365"/>
      <c r="O99" s="365"/>
      <c r="P99" s="365"/>
      <c r="Q99" s="365"/>
      <c r="R99" s="365"/>
      <c r="S99" s="365"/>
      <c r="T99" s="365"/>
      <c r="U99" s="365"/>
      <c r="V99" s="365"/>
      <c r="W99" s="365"/>
      <c r="X99" s="365"/>
      <c r="Y99" s="365"/>
      <c r="Z99" s="365"/>
      <c r="AA99" s="66"/>
      <c r="AB99" s="66"/>
      <c r="AC99" s="83"/>
    </row>
    <row r="100" spans="1:68" ht="27" customHeight="1" x14ac:dyDescent="0.25">
      <c r="A100" s="63" t="s">
        <v>183</v>
      </c>
      <c r="B100" s="63" t="s">
        <v>184</v>
      </c>
      <c r="C100" s="36">
        <v>4301136070</v>
      </c>
      <c r="D100" s="366">
        <v>4607025784012</v>
      </c>
      <c r="E100" s="366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95</v>
      </c>
      <c r="L100" s="37" t="s">
        <v>117</v>
      </c>
      <c r="M100" s="38" t="s">
        <v>85</v>
      </c>
      <c r="N100" s="38"/>
      <c r="O100" s="37">
        <v>180</v>
      </c>
      <c r="P100" s="40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68"/>
      <c r="R100" s="368"/>
      <c r="S100" s="368"/>
      <c r="T100" s="369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185</v>
      </c>
      <c r="AG100" s="81"/>
      <c r="AJ100" s="87" t="s">
        <v>118</v>
      </c>
      <c r="AK100" s="87">
        <v>14</v>
      </c>
      <c r="BB100" s="148" t="s">
        <v>94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186</v>
      </c>
      <c r="B101" s="63" t="s">
        <v>187</v>
      </c>
      <c r="C101" s="36">
        <v>4301136079</v>
      </c>
      <c r="D101" s="366">
        <v>4607025784319</v>
      </c>
      <c r="E101" s="366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95</v>
      </c>
      <c r="L101" s="37" t="s">
        <v>87</v>
      </c>
      <c r="M101" s="38" t="s">
        <v>85</v>
      </c>
      <c r="N101" s="38"/>
      <c r="O101" s="37">
        <v>180</v>
      </c>
      <c r="P101" s="40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68"/>
      <c r="R101" s="368"/>
      <c r="S101" s="368"/>
      <c r="T101" s="369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158</v>
      </c>
      <c r="AG101" s="81"/>
      <c r="AJ101" s="87" t="s">
        <v>88</v>
      </c>
      <c r="AK101" s="87">
        <v>1</v>
      </c>
      <c r="BB101" s="150" t="s">
        <v>94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73"/>
      <c r="B102" s="373"/>
      <c r="C102" s="373"/>
      <c r="D102" s="373"/>
      <c r="E102" s="373"/>
      <c r="F102" s="373"/>
      <c r="G102" s="373"/>
      <c r="H102" s="373"/>
      <c r="I102" s="373"/>
      <c r="J102" s="373"/>
      <c r="K102" s="373"/>
      <c r="L102" s="373"/>
      <c r="M102" s="373"/>
      <c r="N102" s="373"/>
      <c r="O102" s="374"/>
      <c r="P102" s="370" t="s">
        <v>40</v>
      </c>
      <c r="Q102" s="371"/>
      <c r="R102" s="371"/>
      <c r="S102" s="371"/>
      <c r="T102" s="371"/>
      <c r="U102" s="371"/>
      <c r="V102" s="372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73"/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4"/>
      <c r="P103" s="370" t="s">
        <v>40</v>
      </c>
      <c r="Q103" s="371"/>
      <c r="R103" s="371"/>
      <c r="S103" s="371"/>
      <c r="T103" s="371"/>
      <c r="U103" s="371"/>
      <c r="V103" s="372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64" t="s">
        <v>188</v>
      </c>
      <c r="B104" s="364"/>
      <c r="C104" s="364"/>
      <c r="D104" s="364"/>
      <c r="E104" s="364"/>
      <c r="F104" s="364"/>
      <c r="G104" s="364"/>
      <c r="H104" s="364"/>
      <c r="I104" s="364"/>
      <c r="J104" s="364"/>
      <c r="K104" s="364"/>
      <c r="L104" s="364"/>
      <c r="M104" s="364"/>
      <c r="N104" s="364"/>
      <c r="O104" s="364"/>
      <c r="P104" s="364"/>
      <c r="Q104" s="364"/>
      <c r="R104" s="364"/>
      <c r="S104" s="364"/>
      <c r="T104" s="364"/>
      <c r="U104" s="364"/>
      <c r="V104" s="364"/>
      <c r="W104" s="364"/>
      <c r="X104" s="364"/>
      <c r="Y104" s="364"/>
      <c r="Z104" s="364"/>
      <c r="AA104" s="65"/>
      <c r="AB104" s="65"/>
      <c r="AC104" s="82"/>
    </row>
    <row r="105" spans="1:68" ht="14.25" customHeight="1" x14ac:dyDescent="0.25">
      <c r="A105" s="365" t="s">
        <v>81</v>
      </c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5"/>
      <c r="N105" s="365"/>
      <c r="O105" s="365"/>
      <c r="P105" s="365"/>
      <c r="Q105" s="365"/>
      <c r="R105" s="365"/>
      <c r="S105" s="365"/>
      <c r="T105" s="365"/>
      <c r="U105" s="365"/>
      <c r="V105" s="365"/>
      <c r="W105" s="365"/>
      <c r="X105" s="365"/>
      <c r="Y105" s="365"/>
      <c r="Z105" s="365"/>
      <c r="AA105" s="66"/>
      <c r="AB105" s="66"/>
      <c r="AC105" s="83"/>
    </row>
    <row r="106" spans="1:68" ht="27" customHeight="1" x14ac:dyDescent="0.25">
      <c r="A106" s="63" t="s">
        <v>189</v>
      </c>
      <c r="B106" s="63" t="s">
        <v>190</v>
      </c>
      <c r="C106" s="36">
        <v>4301071074</v>
      </c>
      <c r="D106" s="366">
        <v>4620207491157</v>
      </c>
      <c r="E106" s="366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86</v>
      </c>
      <c r="L106" s="37" t="s">
        <v>87</v>
      </c>
      <c r="M106" s="38" t="s">
        <v>85</v>
      </c>
      <c r="N106" s="38"/>
      <c r="O106" s="37">
        <v>180</v>
      </c>
      <c r="P106" s="40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68"/>
      <c r="R106" s="368"/>
      <c r="S106" s="368"/>
      <c r="T106" s="369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191</v>
      </c>
      <c r="AG106" s="81"/>
      <c r="AJ106" s="87" t="s">
        <v>88</v>
      </c>
      <c r="AK106" s="87">
        <v>1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192</v>
      </c>
      <c r="B107" s="63" t="s">
        <v>193</v>
      </c>
      <c r="C107" s="36">
        <v>4301071051</v>
      </c>
      <c r="D107" s="366">
        <v>4607111039262</v>
      </c>
      <c r="E107" s="366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86</v>
      </c>
      <c r="L107" s="37" t="s">
        <v>117</v>
      </c>
      <c r="M107" s="38" t="s">
        <v>85</v>
      </c>
      <c r="N107" s="38"/>
      <c r="O107" s="37">
        <v>180</v>
      </c>
      <c r="P107" s="40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68"/>
      <c r="R107" s="368"/>
      <c r="S107" s="368"/>
      <c r="T107" s="369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151</v>
      </c>
      <c r="AG107" s="81"/>
      <c r="AJ107" s="87" t="s">
        <v>118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194</v>
      </c>
      <c r="B108" s="63" t="s">
        <v>195</v>
      </c>
      <c r="C108" s="36">
        <v>4301071038</v>
      </c>
      <c r="D108" s="366">
        <v>4607111039248</v>
      </c>
      <c r="E108" s="366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86</v>
      </c>
      <c r="L108" s="37" t="s">
        <v>112</v>
      </c>
      <c r="M108" s="38" t="s">
        <v>85</v>
      </c>
      <c r="N108" s="38"/>
      <c r="O108" s="37">
        <v>180</v>
      </c>
      <c r="P108" s="40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68"/>
      <c r="R108" s="368"/>
      <c r="S108" s="368"/>
      <c r="T108" s="369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151</v>
      </c>
      <c r="AG108" s="81"/>
      <c r="AJ108" s="87" t="s">
        <v>113</v>
      </c>
      <c r="AK108" s="87">
        <v>84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196</v>
      </c>
      <c r="B109" s="63" t="s">
        <v>197</v>
      </c>
      <c r="C109" s="36">
        <v>4301071049</v>
      </c>
      <c r="D109" s="366">
        <v>4607111039293</v>
      </c>
      <c r="E109" s="366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86</v>
      </c>
      <c r="L109" s="37" t="s">
        <v>117</v>
      </c>
      <c r="M109" s="38" t="s">
        <v>85</v>
      </c>
      <c r="N109" s="38"/>
      <c r="O109" s="37">
        <v>180</v>
      </c>
      <c r="P109" s="40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68"/>
      <c r="R109" s="368"/>
      <c r="S109" s="368"/>
      <c r="T109" s="369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151</v>
      </c>
      <c r="AG109" s="81"/>
      <c r="AJ109" s="87" t="s">
        <v>118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198</v>
      </c>
      <c r="B110" s="63" t="s">
        <v>199</v>
      </c>
      <c r="C110" s="36">
        <v>4301071039</v>
      </c>
      <c r="D110" s="366">
        <v>4607111039279</v>
      </c>
      <c r="E110" s="366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86</v>
      </c>
      <c r="L110" s="37" t="s">
        <v>112</v>
      </c>
      <c r="M110" s="38" t="s">
        <v>85</v>
      </c>
      <c r="N110" s="38"/>
      <c r="O110" s="37">
        <v>180</v>
      </c>
      <c r="P110" s="40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68"/>
      <c r="R110" s="368"/>
      <c r="S110" s="368"/>
      <c r="T110" s="369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151</v>
      </c>
      <c r="AG110" s="81"/>
      <c r="AJ110" s="87" t="s">
        <v>113</v>
      </c>
      <c r="AK110" s="87">
        <v>84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200</v>
      </c>
      <c r="B111" s="63" t="s">
        <v>201</v>
      </c>
      <c r="C111" s="36">
        <v>4301071075</v>
      </c>
      <c r="D111" s="366">
        <v>4620207491102</v>
      </c>
      <c r="E111" s="366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86</v>
      </c>
      <c r="L111" s="37" t="s">
        <v>87</v>
      </c>
      <c r="M111" s="38" t="s">
        <v>85</v>
      </c>
      <c r="N111" s="38"/>
      <c r="O111" s="37">
        <v>180</v>
      </c>
      <c r="P111" s="410" t="s">
        <v>202</v>
      </c>
      <c r="Q111" s="368"/>
      <c r="R111" s="368"/>
      <c r="S111" s="368"/>
      <c r="T111" s="369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203</v>
      </c>
      <c r="AG111" s="81"/>
      <c r="AJ111" s="87" t="s">
        <v>88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73"/>
      <c r="B112" s="373"/>
      <c r="C112" s="373"/>
      <c r="D112" s="373"/>
      <c r="E112" s="373"/>
      <c r="F112" s="373"/>
      <c r="G112" s="373"/>
      <c r="H112" s="373"/>
      <c r="I112" s="373"/>
      <c r="J112" s="373"/>
      <c r="K112" s="373"/>
      <c r="L112" s="373"/>
      <c r="M112" s="373"/>
      <c r="N112" s="373"/>
      <c r="O112" s="374"/>
      <c r="P112" s="370" t="s">
        <v>40</v>
      </c>
      <c r="Q112" s="371"/>
      <c r="R112" s="371"/>
      <c r="S112" s="371"/>
      <c r="T112" s="371"/>
      <c r="U112" s="371"/>
      <c r="V112" s="372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73"/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4"/>
      <c r="P113" s="370" t="s">
        <v>40</v>
      </c>
      <c r="Q113" s="371"/>
      <c r="R113" s="371"/>
      <c r="S113" s="371"/>
      <c r="T113" s="371"/>
      <c r="U113" s="371"/>
      <c r="V113" s="372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65" t="s">
        <v>140</v>
      </c>
      <c r="B114" s="365"/>
      <c r="C114" s="365"/>
      <c r="D114" s="365"/>
      <c r="E114" s="365"/>
      <c r="F114" s="365"/>
      <c r="G114" s="365"/>
      <c r="H114" s="365"/>
      <c r="I114" s="365"/>
      <c r="J114" s="365"/>
      <c r="K114" s="365"/>
      <c r="L114" s="365"/>
      <c r="M114" s="365"/>
      <c r="N114" s="365"/>
      <c r="O114" s="365"/>
      <c r="P114" s="365"/>
      <c r="Q114" s="365"/>
      <c r="R114" s="365"/>
      <c r="S114" s="365"/>
      <c r="T114" s="365"/>
      <c r="U114" s="365"/>
      <c r="V114" s="365"/>
      <c r="W114" s="365"/>
      <c r="X114" s="365"/>
      <c r="Y114" s="365"/>
      <c r="Z114" s="365"/>
      <c r="AA114" s="66"/>
      <c r="AB114" s="66"/>
      <c r="AC114" s="83"/>
    </row>
    <row r="115" spans="1:68" ht="27" customHeight="1" x14ac:dyDescent="0.25">
      <c r="A115" s="63" t="s">
        <v>204</v>
      </c>
      <c r="B115" s="63" t="s">
        <v>205</v>
      </c>
      <c r="C115" s="36">
        <v>4301135670</v>
      </c>
      <c r="D115" s="366">
        <v>4620207490983</v>
      </c>
      <c r="E115" s="366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95</v>
      </c>
      <c r="L115" s="37" t="s">
        <v>87</v>
      </c>
      <c r="M115" s="38" t="s">
        <v>85</v>
      </c>
      <c r="N115" s="38"/>
      <c r="O115" s="37">
        <v>180</v>
      </c>
      <c r="P115" s="41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68"/>
      <c r="R115" s="368"/>
      <c r="S115" s="368"/>
      <c r="T115" s="369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206</v>
      </c>
      <c r="AG115" s="81"/>
      <c r="AJ115" s="87" t="s">
        <v>88</v>
      </c>
      <c r="AK115" s="87">
        <v>1</v>
      </c>
      <c r="BB115" s="164" t="s">
        <v>94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73"/>
      <c r="B116" s="373"/>
      <c r="C116" s="373"/>
      <c r="D116" s="373"/>
      <c r="E116" s="373"/>
      <c r="F116" s="373"/>
      <c r="G116" s="373"/>
      <c r="H116" s="373"/>
      <c r="I116" s="373"/>
      <c r="J116" s="373"/>
      <c r="K116" s="373"/>
      <c r="L116" s="373"/>
      <c r="M116" s="373"/>
      <c r="N116" s="373"/>
      <c r="O116" s="374"/>
      <c r="P116" s="370" t="s">
        <v>40</v>
      </c>
      <c r="Q116" s="371"/>
      <c r="R116" s="371"/>
      <c r="S116" s="371"/>
      <c r="T116" s="371"/>
      <c r="U116" s="371"/>
      <c r="V116" s="372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73"/>
      <c r="B117" s="373"/>
      <c r="C117" s="373"/>
      <c r="D117" s="373"/>
      <c r="E117" s="373"/>
      <c r="F117" s="373"/>
      <c r="G117" s="373"/>
      <c r="H117" s="373"/>
      <c r="I117" s="373"/>
      <c r="J117" s="373"/>
      <c r="K117" s="373"/>
      <c r="L117" s="373"/>
      <c r="M117" s="373"/>
      <c r="N117" s="373"/>
      <c r="O117" s="374"/>
      <c r="P117" s="370" t="s">
        <v>40</v>
      </c>
      <c r="Q117" s="371"/>
      <c r="R117" s="371"/>
      <c r="S117" s="371"/>
      <c r="T117" s="371"/>
      <c r="U117" s="371"/>
      <c r="V117" s="372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65" t="s">
        <v>207</v>
      </c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65"/>
      <c r="N118" s="365"/>
      <c r="O118" s="365"/>
      <c r="P118" s="365"/>
      <c r="Q118" s="365"/>
      <c r="R118" s="365"/>
      <c r="S118" s="365"/>
      <c r="T118" s="365"/>
      <c r="U118" s="365"/>
      <c r="V118" s="365"/>
      <c r="W118" s="365"/>
      <c r="X118" s="365"/>
      <c r="Y118" s="365"/>
      <c r="Z118" s="365"/>
      <c r="AA118" s="66"/>
      <c r="AB118" s="66"/>
      <c r="AC118" s="83"/>
    </row>
    <row r="119" spans="1:68" ht="27" customHeight="1" x14ac:dyDescent="0.25">
      <c r="A119" s="63" t="s">
        <v>208</v>
      </c>
      <c r="B119" s="63" t="s">
        <v>209</v>
      </c>
      <c r="C119" s="36">
        <v>4301071094</v>
      </c>
      <c r="D119" s="366">
        <v>4620207491140</v>
      </c>
      <c r="E119" s="366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86</v>
      </c>
      <c r="L119" s="37" t="s">
        <v>87</v>
      </c>
      <c r="M119" s="38" t="s">
        <v>85</v>
      </c>
      <c r="N119" s="38"/>
      <c r="O119" s="37">
        <v>180</v>
      </c>
      <c r="P119" s="412" t="s">
        <v>210</v>
      </c>
      <c r="Q119" s="368"/>
      <c r="R119" s="368"/>
      <c r="S119" s="368"/>
      <c r="T119" s="369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211</v>
      </c>
      <c r="AG119" s="81"/>
      <c r="AJ119" s="87" t="s">
        <v>88</v>
      </c>
      <c r="AK119" s="87">
        <v>1</v>
      </c>
      <c r="BB119" s="166" t="s">
        <v>94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73"/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4"/>
      <c r="P120" s="370" t="s">
        <v>40</v>
      </c>
      <c r="Q120" s="371"/>
      <c r="R120" s="371"/>
      <c r="S120" s="371"/>
      <c r="T120" s="371"/>
      <c r="U120" s="371"/>
      <c r="V120" s="372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73"/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4"/>
      <c r="P121" s="370" t="s">
        <v>40</v>
      </c>
      <c r="Q121" s="371"/>
      <c r="R121" s="371"/>
      <c r="S121" s="371"/>
      <c r="T121" s="371"/>
      <c r="U121" s="371"/>
      <c r="V121" s="372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64" t="s">
        <v>212</v>
      </c>
      <c r="B122" s="364"/>
      <c r="C122" s="364"/>
      <c r="D122" s="364"/>
      <c r="E122" s="364"/>
      <c r="F122" s="364"/>
      <c r="G122" s="364"/>
      <c r="H122" s="364"/>
      <c r="I122" s="364"/>
      <c r="J122" s="364"/>
      <c r="K122" s="364"/>
      <c r="L122" s="364"/>
      <c r="M122" s="364"/>
      <c r="N122" s="364"/>
      <c r="O122" s="364"/>
      <c r="P122" s="364"/>
      <c r="Q122" s="364"/>
      <c r="R122" s="364"/>
      <c r="S122" s="364"/>
      <c r="T122" s="364"/>
      <c r="U122" s="364"/>
      <c r="V122" s="364"/>
      <c r="W122" s="364"/>
      <c r="X122" s="364"/>
      <c r="Y122" s="364"/>
      <c r="Z122" s="364"/>
      <c r="AA122" s="65"/>
      <c r="AB122" s="65"/>
      <c r="AC122" s="82"/>
    </row>
    <row r="123" spans="1:68" ht="14.25" customHeight="1" x14ac:dyDescent="0.25">
      <c r="A123" s="365" t="s">
        <v>140</v>
      </c>
      <c r="B123" s="365"/>
      <c r="C123" s="365"/>
      <c r="D123" s="365"/>
      <c r="E123" s="365"/>
      <c r="F123" s="365"/>
      <c r="G123" s="365"/>
      <c r="H123" s="365"/>
      <c r="I123" s="365"/>
      <c r="J123" s="365"/>
      <c r="K123" s="365"/>
      <c r="L123" s="365"/>
      <c r="M123" s="365"/>
      <c r="N123" s="365"/>
      <c r="O123" s="365"/>
      <c r="P123" s="365"/>
      <c r="Q123" s="365"/>
      <c r="R123" s="365"/>
      <c r="S123" s="365"/>
      <c r="T123" s="365"/>
      <c r="U123" s="365"/>
      <c r="V123" s="365"/>
      <c r="W123" s="365"/>
      <c r="X123" s="365"/>
      <c r="Y123" s="365"/>
      <c r="Z123" s="365"/>
      <c r="AA123" s="66"/>
      <c r="AB123" s="66"/>
      <c r="AC123" s="83"/>
    </row>
    <row r="124" spans="1:68" ht="27" customHeight="1" x14ac:dyDescent="0.25">
      <c r="A124" s="63" t="s">
        <v>213</v>
      </c>
      <c r="B124" s="63" t="s">
        <v>214</v>
      </c>
      <c r="C124" s="36">
        <v>4301135555</v>
      </c>
      <c r="D124" s="366">
        <v>4607111034014</v>
      </c>
      <c r="E124" s="366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95</v>
      </c>
      <c r="L124" s="37" t="s">
        <v>112</v>
      </c>
      <c r="M124" s="38" t="s">
        <v>85</v>
      </c>
      <c r="N124" s="38"/>
      <c r="O124" s="37">
        <v>180</v>
      </c>
      <c r="P124" s="41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68"/>
      <c r="R124" s="368"/>
      <c r="S124" s="368"/>
      <c r="T124" s="369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215</v>
      </c>
      <c r="AG124" s="81"/>
      <c r="AJ124" s="87" t="s">
        <v>113</v>
      </c>
      <c r="AK124" s="87">
        <v>70</v>
      </c>
      <c r="BB124" s="168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216</v>
      </c>
      <c r="B125" s="63" t="s">
        <v>217</v>
      </c>
      <c r="C125" s="36">
        <v>4301135532</v>
      </c>
      <c r="D125" s="366">
        <v>4607111033994</v>
      </c>
      <c r="E125" s="366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95</v>
      </c>
      <c r="L125" s="37" t="s">
        <v>112</v>
      </c>
      <c r="M125" s="38" t="s">
        <v>85</v>
      </c>
      <c r="N125" s="38"/>
      <c r="O125" s="37">
        <v>180</v>
      </c>
      <c r="P125" s="41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68"/>
      <c r="R125" s="368"/>
      <c r="S125" s="368"/>
      <c r="T125" s="369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158</v>
      </c>
      <c r="AG125" s="81"/>
      <c r="AJ125" s="87" t="s">
        <v>113</v>
      </c>
      <c r="AK125" s="87">
        <v>70</v>
      </c>
      <c r="BB125" s="170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73"/>
      <c r="B126" s="373"/>
      <c r="C126" s="373"/>
      <c r="D126" s="373"/>
      <c r="E126" s="373"/>
      <c r="F126" s="373"/>
      <c r="G126" s="373"/>
      <c r="H126" s="373"/>
      <c r="I126" s="373"/>
      <c r="J126" s="373"/>
      <c r="K126" s="373"/>
      <c r="L126" s="373"/>
      <c r="M126" s="373"/>
      <c r="N126" s="373"/>
      <c r="O126" s="374"/>
      <c r="P126" s="370" t="s">
        <v>40</v>
      </c>
      <c r="Q126" s="371"/>
      <c r="R126" s="371"/>
      <c r="S126" s="371"/>
      <c r="T126" s="371"/>
      <c r="U126" s="371"/>
      <c r="V126" s="372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73"/>
      <c r="B127" s="373"/>
      <c r="C127" s="373"/>
      <c r="D127" s="373"/>
      <c r="E127" s="373"/>
      <c r="F127" s="373"/>
      <c r="G127" s="373"/>
      <c r="H127" s="373"/>
      <c r="I127" s="373"/>
      <c r="J127" s="373"/>
      <c r="K127" s="373"/>
      <c r="L127" s="373"/>
      <c r="M127" s="373"/>
      <c r="N127" s="373"/>
      <c r="O127" s="374"/>
      <c r="P127" s="370" t="s">
        <v>40</v>
      </c>
      <c r="Q127" s="371"/>
      <c r="R127" s="371"/>
      <c r="S127" s="371"/>
      <c r="T127" s="371"/>
      <c r="U127" s="371"/>
      <c r="V127" s="372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64" t="s">
        <v>218</v>
      </c>
      <c r="B128" s="364"/>
      <c r="C128" s="364"/>
      <c r="D128" s="364"/>
      <c r="E128" s="364"/>
      <c r="F128" s="364"/>
      <c r="G128" s="364"/>
      <c r="H128" s="364"/>
      <c r="I128" s="364"/>
      <c r="J128" s="364"/>
      <c r="K128" s="364"/>
      <c r="L128" s="364"/>
      <c r="M128" s="364"/>
      <c r="N128" s="364"/>
      <c r="O128" s="364"/>
      <c r="P128" s="364"/>
      <c r="Q128" s="364"/>
      <c r="R128" s="364"/>
      <c r="S128" s="364"/>
      <c r="T128" s="364"/>
      <c r="U128" s="364"/>
      <c r="V128" s="364"/>
      <c r="W128" s="364"/>
      <c r="X128" s="364"/>
      <c r="Y128" s="364"/>
      <c r="Z128" s="364"/>
      <c r="AA128" s="65"/>
      <c r="AB128" s="65"/>
      <c r="AC128" s="82"/>
    </row>
    <row r="129" spans="1:68" ht="14.25" customHeight="1" x14ac:dyDescent="0.25">
      <c r="A129" s="365" t="s">
        <v>140</v>
      </c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5"/>
      <c r="N129" s="365"/>
      <c r="O129" s="365"/>
      <c r="P129" s="365"/>
      <c r="Q129" s="365"/>
      <c r="R129" s="365"/>
      <c r="S129" s="365"/>
      <c r="T129" s="365"/>
      <c r="U129" s="365"/>
      <c r="V129" s="365"/>
      <c r="W129" s="365"/>
      <c r="X129" s="365"/>
      <c r="Y129" s="365"/>
      <c r="Z129" s="365"/>
      <c r="AA129" s="66"/>
      <c r="AB129" s="66"/>
      <c r="AC129" s="83"/>
    </row>
    <row r="130" spans="1:68" ht="27" customHeight="1" x14ac:dyDescent="0.25">
      <c r="A130" s="63" t="s">
        <v>219</v>
      </c>
      <c r="B130" s="63" t="s">
        <v>220</v>
      </c>
      <c r="C130" s="36">
        <v>4301135549</v>
      </c>
      <c r="D130" s="366">
        <v>4607111039095</v>
      </c>
      <c r="E130" s="366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95</v>
      </c>
      <c r="L130" s="37" t="s">
        <v>117</v>
      </c>
      <c r="M130" s="38" t="s">
        <v>85</v>
      </c>
      <c r="N130" s="38"/>
      <c r="O130" s="37">
        <v>180</v>
      </c>
      <c r="P130" s="41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68"/>
      <c r="R130" s="368"/>
      <c r="S130" s="368"/>
      <c r="T130" s="369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221</v>
      </c>
      <c r="AG130" s="81"/>
      <c r="AJ130" s="87" t="s">
        <v>118</v>
      </c>
      <c r="AK130" s="87">
        <v>14</v>
      </c>
      <c r="BB130" s="172" t="s">
        <v>94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222</v>
      </c>
      <c r="B131" s="63" t="s">
        <v>223</v>
      </c>
      <c r="C131" s="36">
        <v>4301135550</v>
      </c>
      <c r="D131" s="366">
        <v>4607111034199</v>
      </c>
      <c r="E131" s="366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95</v>
      </c>
      <c r="L131" s="37" t="s">
        <v>87</v>
      </c>
      <c r="M131" s="38" t="s">
        <v>85</v>
      </c>
      <c r="N131" s="38"/>
      <c r="O131" s="37">
        <v>180</v>
      </c>
      <c r="P131" s="4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68"/>
      <c r="R131" s="368"/>
      <c r="S131" s="368"/>
      <c r="T131" s="369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224</v>
      </c>
      <c r="AG131" s="81"/>
      <c r="AJ131" s="87" t="s">
        <v>88</v>
      </c>
      <c r="AK131" s="87">
        <v>1</v>
      </c>
      <c r="BB131" s="174" t="s">
        <v>94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73"/>
      <c r="B132" s="373"/>
      <c r="C132" s="373"/>
      <c r="D132" s="373"/>
      <c r="E132" s="373"/>
      <c r="F132" s="373"/>
      <c r="G132" s="373"/>
      <c r="H132" s="373"/>
      <c r="I132" s="373"/>
      <c r="J132" s="373"/>
      <c r="K132" s="373"/>
      <c r="L132" s="373"/>
      <c r="M132" s="373"/>
      <c r="N132" s="373"/>
      <c r="O132" s="374"/>
      <c r="P132" s="370" t="s">
        <v>40</v>
      </c>
      <c r="Q132" s="371"/>
      <c r="R132" s="371"/>
      <c r="S132" s="371"/>
      <c r="T132" s="371"/>
      <c r="U132" s="371"/>
      <c r="V132" s="372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73"/>
      <c r="B133" s="373"/>
      <c r="C133" s="373"/>
      <c r="D133" s="373"/>
      <c r="E133" s="373"/>
      <c r="F133" s="373"/>
      <c r="G133" s="373"/>
      <c r="H133" s="373"/>
      <c r="I133" s="373"/>
      <c r="J133" s="373"/>
      <c r="K133" s="373"/>
      <c r="L133" s="373"/>
      <c r="M133" s="373"/>
      <c r="N133" s="373"/>
      <c r="O133" s="374"/>
      <c r="P133" s="370" t="s">
        <v>40</v>
      </c>
      <c r="Q133" s="371"/>
      <c r="R133" s="371"/>
      <c r="S133" s="371"/>
      <c r="T133" s="371"/>
      <c r="U133" s="371"/>
      <c r="V133" s="372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64" t="s">
        <v>225</v>
      </c>
      <c r="B134" s="364"/>
      <c r="C134" s="364"/>
      <c r="D134" s="364"/>
      <c r="E134" s="364"/>
      <c r="F134" s="364"/>
      <c r="G134" s="364"/>
      <c r="H134" s="364"/>
      <c r="I134" s="364"/>
      <c r="J134" s="364"/>
      <c r="K134" s="364"/>
      <c r="L134" s="364"/>
      <c r="M134" s="364"/>
      <c r="N134" s="364"/>
      <c r="O134" s="364"/>
      <c r="P134" s="364"/>
      <c r="Q134" s="364"/>
      <c r="R134" s="364"/>
      <c r="S134" s="364"/>
      <c r="T134" s="364"/>
      <c r="U134" s="364"/>
      <c r="V134" s="364"/>
      <c r="W134" s="364"/>
      <c r="X134" s="364"/>
      <c r="Y134" s="364"/>
      <c r="Z134" s="364"/>
      <c r="AA134" s="65"/>
      <c r="AB134" s="65"/>
      <c r="AC134" s="82"/>
    </row>
    <row r="135" spans="1:68" ht="14.25" customHeight="1" x14ac:dyDescent="0.25">
      <c r="A135" s="365" t="s">
        <v>140</v>
      </c>
      <c r="B135" s="365"/>
      <c r="C135" s="365"/>
      <c r="D135" s="365"/>
      <c r="E135" s="365"/>
      <c r="F135" s="365"/>
      <c r="G135" s="365"/>
      <c r="H135" s="365"/>
      <c r="I135" s="365"/>
      <c r="J135" s="365"/>
      <c r="K135" s="365"/>
      <c r="L135" s="365"/>
      <c r="M135" s="365"/>
      <c r="N135" s="365"/>
      <c r="O135" s="365"/>
      <c r="P135" s="365"/>
      <c r="Q135" s="365"/>
      <c r="R135" s="365"/>
      <c r="S135" s="365"/>
      <c r="T135" s="365"/>
      <c r="U135" s="365"/>
      <c r="V135" s="365"/>
      <c r="W135" s="365"/>
      <c r="X135" s="365"/>
      <c r="Y135" s="365"/>
      <c r="Z135" s="365"/>
      <c r="AA135" s="66"/>
      <c r="AB135" s="66"/>
      <c r="AC135" s="83"/>
    </row>
    <row r="136" spans="1:68" ht="27" customHeight="1" x14ac:dyDescent="0.25">
      <c r="A136" s="63" t="s">
        <v>226</v>
      </c>
      <c r="B136" s="63" t="s">
        <v>227</v>
      </c>
      <c r="C136" s="36">
        <v>4301135753</v>
      </c>
      <c r="D136" s="366">
        <v>4620207490914</v>
      </c>
      <c r="E136" s="366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95</v>
      </c>
      <c r="L136" s="37" t="s">
        <v>87</v>
      </c>
      <c r="M136" s="38" t="s">
        <v>85</v>
      </c>
      <c r="N136" s="38"/>
      <c r="O136" s="37">
        <v>180</v>
      </c>
      <c r="P136" s="41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68"/>
      <c r="R136" s="368"/>
      <c r="S136" s="368"/>
      <c r="T136" s="369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215</v>
      </c>
      <c r="AG136" s="81"/>
      <c r="AJ136" s="87" t="s">
        <v>88</v>
      </c>
      <c r="AK136" s="87">
        <v>1</v>
      </c>
      <c r="BB136" s="176" t="s">
        <v>94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228</v>
      </c>
      <c r="B137" s="63" t="s">
        <v>229</v>
      </c>
      <c r="C137" s="36">
        <v>4301135778</v>
      </c>
      <c r="D137" s="366">
        <v>4620207490853</v>
      </c>
      <c r="E137" s="366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95</v>
      </c>
      <c r="L137" s="37" t="s">
        <v>87</v>
      </c>
      <c r="M137" s="38" t="s">
        <v>85</v>
      </c>
      <c r="N137" s="38"/>
      <c r="O137" s="37">
        <v>180</v>
      </c>
      <c r="P137" s="41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68"/>
      <c r="R137" s="368"/>
      <c r="S137" s="368"/>
      <c r="T137" s="369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215</v>
      </c>
      <c r="AG137" s="81"/>
      <c r="AJ137" s="87" t="s">
        <v>88</v>
      </c>
      <c r="AK137" s="87">
        <v>1</v>
      </c>
      <c r="BB137" s="178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73"/>
      <c r="B138" s="373"/>
      <c r="C138" s="373"/>
      <c r="D138" s="373"/>
      <c r="E138" s="373"/>
      <c r="F138" s="373"/>
      <c r="G138" s="373"/>
      <c r="H138" s="373"/>
      <c r="I138" s="373"/>
      <c r="J138" s="373"/>
      <c r="K138" s="373"/>
      <c r="L138" s="373"/>
      <c r="M138" s="373"/>
      <c r="N138" s="373"/>
      <c r="O138" s="374"/>
      <c r="P138" s="370" t="s">
        <v>40</v>
      </c>
      <c r="Q138" s="371"/>
      <c r="R138" s="371"/>
      <c r="S138" s="371"/>
      <c r="T138" s="371"/>
      <c r="U138" s="371"/>
      <c r="V138" s="372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73"/>
      <c r="B139" s="373"/>
      <c r="C139" s="373"/>
      <c r="D139" s="373"/>
      <c r="E139" s="373"/>
      <c r="F139" s="373"/>
      <c r="G139" s="373"/>
      <c r="H139" s="373"/>
      <c r="I139" s="373"/>
      <c r="J139" s="373"/>
      <c r="K139" s="373"/>
      <c r="L139" s="373"/>
      <c r="M139" s="373"/>
      <c r="N139" s="373"/>
      <c r="O139" s="374"/>
      <c r="P139" s="370" t="s">
        <v>40</v>
      </c>
      <c r="Q139" s="371"/>
      <c r="R139" s="371"/>
      <c r="S139" s="371"/>
      <c r="T139" s="371"/>
      <c r="U139" s="371"/>
      <c r="V139" s="372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64" t="s">
        <v>230</v>
      </c>
      <c r="B140" s="364"/>
      <c r="C140" s="364"/>
      <c r="D140" s="364"/>
      <c r="E140" s="364"/>
      <c r="F140" s="364"/>
      <c r="G140" s="364"/>
      <c r="H140" s="364"/>
      <c r="I140" s="364"/>
      <c r="J140" s="364"/>
      <c r="K140" s="364"/>
      <c r="L140" s="364"/>
      <c r="M140" s="364"/>
      <c r="N140" s="364"/>
      <c r="O140" s="364"/>
      <c r="P140" s="364"/>
      <c r="Q140" s="364"/>
      <c r="R140" s="364"/>
      <c r="S140" s="364"/>
      <c r="T140" s="364"/>
      <c r="U140" s="364"/>
      <c r="V140" s="364"/>
      <c r="W140" s="364"/>
      <c r="X140" s="364"/>
      <c r="Y140" s="364"/>
      <c r="Z140" s="364"/>
      <c r="AA140" s="65"/>
      <c r="AB140" s="65"/>
      <c r="AC140" s="82"/>
    </row>
    <row r="141" spans="1:68" ht="14.25" customHeight="1" x14ac:dyDescent="0.25">
      <c r="A141" s="365" t="s">
        <v>140</v>
      </c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65"/>
      <c r="Z141" s="365"/>
      <c r="AA141" s="66"/>
      <c r="AB141" s="66"/>
      <c r="AC141" s="83"/>
    </row>
    <row r="142" spans="1:68" ht="27" customHeight="1" x14ac:dyDescent="0.25">
      <c r="A142" s="63" t="s">
        <v>231</v>
      </c>
      <c r="B142" s="63" t="s">
        <v>232</v>
      </c>
      <c r="C142" s="36">
        <v>4301135570</v>
      </c>
      <c r="D142" s="366">
        <v>4607111035806</v>
      </c>
      <c r="E142" s="366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95</v>
      </c>
      <c r="L142" s="37" t="s">
        <v>87</v>
      </c>
      <c r="M142" s="38" t="s">
        <v>85</v>
      </c>
      <c r="N142" s="38"/>
      <c r="O142" s="37">
        <v>180</v>
      </c>
      <c r="P142" s="41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68"/>
      <c r="R142" s="368"/>
      <c r="S142" s="368"/>
      <c r="T142" s="369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233</v>
      </c>
      <c r="AG142" s="81"/>
      <c r="AJ142" s="87" t="s">
        <v>88</v>
      </c>
      <c r="AK142" s="87">
        <v>1</v>
      </c>
      <c r="BB142" s="180" t="s">
        <v>94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73"/>
      <c r="B143" s="373"/>
      <c r="C143" s="373"/>
      <c r="D143" s="373"/>
      <c r="E143" s="373"/>
      <c r="F143" s="373"/>
      <c r="G143" s="373"/>
      <c r="H143" s="373"/>
      <c r="I143" s="373"/>
      <c r="J143" s="373"/>
      <c r="K143" s="373"/>
      <c r="L143" s="373"/>
      <c r="M143" s="373"/>
      <c r="N143" s="373"/>
      <c r="O143" s="374"/>
      <c r="P143" s="370" t="s">
        <v>40</v>
      </c>
      <c r="Q143" s="371"/>
      <c r="R143" s="371"/>
      <c r="S143" s="371"/>
      <c r="T143" s="371"/>
      <c r="U143" s="371"/>
      <c r="V143" s="372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73"/>
      <c r="B144" s="373"/>
      <c r="C144" s="373"/>
      <c r="D144" s="373"/>
      <c r="E144" s="373"/>
      <c r="F144" s="373"/>
      <c r="G144" s="373"/>
      <c r="H144" s="373"/>
      <c r="I144" s="373"/>
      <c r="J144" s="373"/>
      <c r="K144" s="373"/>
      <c r="L144" s="373"/>
      <c r="M144" s="373"/>
      <c r="N144" s="373"/>
      <c r="O144" s="374"/>
      <c r="P144" s="370" t="s">
        <v>40</v>
      </c>
      <c r="Q144" s="371"/>
      <c r="R144" s="371"/>
      <c r="S144" s="371"/>
      <c r="T144" s="371"/>
      <c r="U144" s="371"/>
      <c r="V144" s="372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64" t="s">
        <v>234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65"/>
      <c r="AB145" s="65"/>
      <c r="AC145" s="82"/>
    </row>
    <row r="146" spans="1:68" ht="14.25" customHeight="1" x14ac:dyDescent="0.25">
      <c r="A146" s="365" t="s">
        <v>140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65"/>
      <c r="Z146" s="365"/>
      <c r="AA146" s="66"/>
      <c r="AB146" s="66"/>
      <c r="AC146" s="83"/>
    </row>
    <row r="147" spans="1:68" ht="16.5" customHeight="1" x14ac:dyDescent="0.25">
      <c r="A147" s="63" t="s">
        <v>235</v>
      </c>
      <c r="B147" s="63" t="s">
        <v>236</v>
      </c>
      <c r="C147" s="36">
        <v>4301135607</v>
      </c>
      <c r="D147" s="366">
        <v>4607111039613</v>
      </c>
      <c r="E147" s="366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95</v>
      </c>
      <c r="L147" s="37" t="s">
        <v>87</v>
      </c>
      <c r="M147" s="38" t="s">
        <v>85</v>
      </c>
      <c r="N147" s="38"/>
      <c r="O147" s="37">
        <v>180</v>
      </c>
      <c r="P147" s="42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68"/>
      <c r="R147" s="368"/>
      <c r="S147" s="368"/>
      <c r="T147" s="369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221</v>
      </c>
      <c r="AG147" s="81"/>
      <c r="AJ147" s="87" t="s">
        <v>88</v>
      </c>
      <c r="AK147" s="87">
        <v>1</v>
      </c>
      <c r="BB147" s="182" t="s">
        <v>94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73"/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4"/>
      <c r="P148" s="370" t="s">
        <v>40</v>
      </c>
      <c r="Q148" s="371"/>
      <c r="R148" s="371"/>
      <c r="S148" s="371"/>
      <c r="T148" s="371"/>
      <c r="U148" s="371"/>
      <c r="V148" s="372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73"/>
      <c r="B149" s="373"/>
      <c r="C149" s="373"/>
      <c r="D149" s="373"/>
      <c r="E149" s="373"/>
      <c r="F149" s="373"/>
      <c r="G149" s="373"/>
      <c r="H149" s="373"/>
      <c r="I149" s="373"/>
      <c r="J149" s="373"/>
      <c r="K149" s="373"/>
      <c r="L149" s="373"/>
      <c r="M149" s="373"/>
      <c r="N149" s="373"/>
      <c r="O149" s="374"/>
      <c r="P149" s="370" t="s">
        <v>40</v>
      </c>
      <c r="Q149" s="371"/>
      <c r="R149" s="371"/>
      <c r="S149" s="371"/>
      <c r="T149" s="371"/>
      <c r="U149" s="371"/>
      <c r="V149" s="372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64" t="s">
        <v>237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65"/>
      <c r="AB150" s="65"/>
      <c r="AC150" s="82"/>
    </row>
    <row r="151" spans="1:68" ht="14.25" customHeight="1" x14ac:dyDescent="0.25">
      <c r="A151" s="365" t="s">
        <v>207</v>
      </c>
      <c r="B151" s="365"/>
      <c r="C151" s="365"/>
      <c r="D151" s="365"/>
      <c r="E151" s="365"/>
      <c r="F151" s="365"/>
      <c r="G151" s="365"/>
      <c r="H151" s="365"/>
      <c r="I151" s="365"/>
      <c r="J151" s="365"/>
      <c r="K151" s="365"/>
      <c r="L151" s="365"/>
      <c r="M151" s="365"/>
      <c r="N151" s="365"/>
      <c r="O151" s="365"/>
      <c r="P151" s="365"/>
      <c r="Q151" s="365"/>
      <c r="R151" s="365"/>
      <c r="S151" s="365"/>
      <c r="T151" s="365"/>
      <c r="U151" s="365"/>
      <c r="V151" s="365"/>
      <c r="W151" s="365"/>
      <c r="X151" s="365"/>
      <c r="Y151" s="365"/>
      <c r="Z151" s="365"/>
      <c r="AA151" s="66"/>
      <c r="AB151" s="66"/>
      <c r="AC151" s="83"/>
    </row>
    <row r="152" spans="1:68" ht="27" customHeight="1" x14ac:dyDescent="0.25">
      <c r="A152" s="63" t="s">
        <v>238</v>
      </c>
      <c r="B152" s="63" t="s">
        <v>239</v>
      </c>
      <c r="C152" s="36">
        <v>4301135540</v>
      </c>
      <c r="D152" s="366">
        <v>4607111035646</v>
      </c>
      <c r="E152" s="366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241</v>
      </c>
      <c r="L152" s="37" t="s">
        <v>87</v>
      </c>
      <c r="M152" s="38" t="s">
        <v>85</v>
      </c>
      <c r="N152" s="38"/>
      <c r="O152" s="37">
        <v>180</v>
      </c>
      <c r="P152" s="42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68"/>
      <c r="R152" s="368"/>
      <c r="S152" s="368"/>
      <c r="T152" s="369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240</v>
      </c>
      <c r="AG152" s="81"/>
      <c r="AJ152" s="87" t="s">
        <v>88</v>
      </c>
      <c r="AK152" s="87">
        <v>1</v>
      </c>
      <c r="BB152" s="184" t="s">
        <v>94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73"/>
      <c r="B153" s="373"/>
      <c r="C153" s="373"/>
      <c r="D153" s="373"/>
      <c r="E153" s="373"/>
      <c r="F153" s="373"/>
      <c r="G153" s="373"/>
      <c r="H153" s="373"/>
      <c r="I153" s="373"/>
      <c r="J153" s="373"/>
      <c r="K153" s="373"/>
      <c r="L153" s="373"/>
      <c r="M153" s="373"/>
      <c r="N153" s="373"/>
      <c r="O153" s="374"/>
      <c r="P153" s="370" t="s">
        <v>40</v>
      </c>
      <c r="Q153" s="371"/>
      <c r="R153" s="371"/>
      <c r="S153" s="371"/>
      <c r="T153" s="371"/>
      <c r="U153" s="371"/>
      <c r="V153" s="372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73"/>
      <c r="B154" s="373"/>
      <c r="C154" s="373"/>
      <c r="D154" s="373"/>
      <c r="E154" s="373"/>
      <c r="F154" s="373"/>
      <c r="G154" s="373"/>
      <c r="H154" s="373"/>
      <c r="I154" s="373"/>
      <c r="J154" s="373"/>
      <c r="K154" s="373"/>
      <c r="L154" s="373"/>
      <c r="M154" s="373"/>
      <c r="N154" s="373"/>
      <c r="O154" s="374"/>
      <c r="P154" s="370" t="s">
        <v>40</v>
      </c>
      <c r="Q154" s="371"/>
      <c r="R154" s="371"/>
      <c r="S154" s="371"/>
      <c r="T154" s="371"/>
      <c r="U154" s="371"/>
      <c r="V154" s="372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64" t="s">
        <v>242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65"/>
      <c r="AB155" s="65"/>
      <c r="AC155" s="82"/>
    </row>
    <row r="156" spans="1:68" ht="14.25" customHeight="1" x14ac:dyDescent="0.25">
      <c r="A156" s="365" t="s">
        <v>140</v>
      </c>
      <c r="B156" s="365"/>
      <c r="C156" s="365"/>
      <c r="D156" s="365"/>
      <c r="E156" s="365"/>
      <c r="F156" s="365"/>
      <c r="G156" s="365"/>
      <c r="H156" s="365"/>
      <c r="I156" s="365"/>
      <c r="J156" s="365"/>
      <c r="K156" s="365"/>
      <c r="L156" s="365"/>
      <c r="M156" s="365"/>
      <c r="N156" s="365"/>
      <c r="O156" s="365"/>
      <c r="P156" s="365"/>
      <c r="Q156" s="365"/>
      <c r="R156" s="365"/>
      <c r="S156" s="365"/>
      <c r="T156" s="365"/>
      <c r="U156" s="365"/>
      <c r="V156" s="365"/>
      <c r="W156" s="365"/>
      <c r="X156" s="365"/>
      <c r="Y156" s="365"/>
      <c r="Z156" s="365"/>
      <c r="AA156" s="66"/>
      <c r="AB156" s="66"/>
      <c r="AC156" s="83"/>
    </row>
    <row r="157" spans="1:68" ht="27" customHeight="1" x14ac:dyDescent="0.25">
      <c r="A157" s="63" t="s">
        <v>243</v>
      </c>
      <c r="B157" s="63" t="s">
        <v>244</v>
      </c>
      <c r="C157" s="36">
        <v>4301135591</v>
      </c>
      <c r="D157" s="366">
        <v>4607111036568</v>
      </c>
      <c r="E157" s="366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95</v>
      </c>
      <c r="L157" s="37" t="s">
        <v>87</v>
      </c>
      <c r="M157" s="38" t="s">
        <v>85</v>
      </c>
      <c r="N157" s="38"/>
      <c r="O157" s="37">
        <v>180</v>
      </c>
      <c r="P157" s="42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68"/>
      <c r="R157" s="368"/>
      <c r="S157" s="368"/>
      <c r="T157" s="369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245</v>
      </c>
      <c r="AG157" s="81"/>
      <c r="AJ157" s="87" t="s">
        <v>88</v>
      </c>
      <c r="AK157" s="87">
        <v>1</v>
      </c>
      <c r="BB157" s="186" t="s">
        <v>94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73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3"/>
      <c r="N158" s="373"/>
      <c r="O158" s="374"/>
      <c r="P158" s="370" t="s">
        <v>40</v>
      </c>
      <c r="Q158" s="371"/>
      <c r="R158" s="371"/>
      <c r="S158" s="371"/>
      <c r="T158" s="371"/>
      <c r="U158" s="371"/>
      <c r="V158" s="372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73"/>
      <c r="B159" s="373"/>
      <c r="C159" s="373"/>
      <c r="D159" s="373"/>
      <c r="E159" s="373"/>
      <c r="F159" s="373"/>
      <c r="G159" s="373"/>
      <c r="H159" s="373"/>
      <c r="I159" s="373"/>
      <c r="J159" s="373"/>
      <c r="K159" s="373"/>
      <c r="L159" s="373"/>
      <c r="M159" s="373"/>
      <c r="N159" s="373"/>
      <c r="O159" s="374"/>
      <c r="P159" s="370" t="s">
        <v>40</v>
      </c>
      <c r="Q159" s="371"/>
      <c r="R159" s="371"/>
      <c r="S159" s="371"/>
      <c r="T159" s="371"/>
      <c r="U159" s="371"/>
      <c r="V159" s="372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63" t="s">
        <v>246</v>
      </c>
      <c r="B160" s="363"/>
      <c r="C160" s="363"/>
      <c r="D160" s="363"/>
      <c r="E160" s="363"/>
      <c r="F160" s="363"/>
      <c r="G160" s="363"/>
      <c r="H160" s="363"/>
      <c r="I160" s="363"/>
      <c r="J160" s="363"/>
      <c r="K160" s="363"/>
      <c r="L160" s="363"/>
      <c r="M160" s="363"/>
      <c r="N160" s="363"/>
      <c r="O160" s="363"/>
      <c r="P160" s="363"/>
      <c r="Q160" s="363"/>
      <c r="R160" s="363"/>
      <c r="S160" s="363"/>
      <c r="T160" s="363"/>
      <c r="U160" s="363"/>
      <c r="V160" s="363"/>
      <c r="W160" s="363"/>
      <c r="X160" s="363"/>
      <c r="Y160" s="363"/>
      <c r="Z160" s="363"/>
      <c r="AA160" s="54"/>
      <c r="AB160" s="54"/>
      <c r="AC160" s="54"/>
    </row>
    <row r="161" spans="1:68" ht="16.5" customHeight="1" x14ac:dyDescent="0.25">
      <c r="A161" s="364" t="s">
        <v>247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65"/>
      <c r="AB161" s="65"/>
      <c r="AC161" s="82"/>
    </row>
    <row r="162" spans="1:68" ht="14.25" customHeight="1" x14ac:dyDescent="0.25">
      <c r="A162" s="365" t="s">
        <v>81</v>
      </c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  <c r="X162" s="365"/>
      <c r="Y162" s="365"/>
      <c r="Z162" s="365"/>
      <c r="AA162" s="66"/>
      <c r="AB162" s="66"/>
      <c r="AC162" s="83"/>
    </row>
    <row r="163" spans="1:68" ht="16.5" customHeight="1" x14ac:dyDescent="0.25">
      <c r="A163" s="63" t="s">
        <v>248</v>
      </c>
      <c r="B163" s="63" t="s">
        <v>249</v>
      </c>
      <c r="C163" s="36">
        <v>4301071062</v>
      </c>
      <c r="D163" s="366">
        <v>4607111036384</v>
      </c>
      <c r="E163" s="366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86</v>
      </c>
      <c r="L163" s="37" t="s">
        <v>87</v>
      </c>
      <c r="M163" s="38" t="s">
        <v>85</v>
      </c>
      <c r="N163" s="38"/>
      <c r="O163" s="37">
        <v>180</v>
      </c>
      <c r="P163" s="423" t="s">
        <v>250</v>
      </c>
      <c r="Q163" s="368"/>
      <c r="R163" s="368"/>
      <c r="S163" s="368"/>
      <c r="T163" s="369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251</v>
      </c>
      <c r="AG163" s="81"/>
      <c r="AJ163" s="87" t="s">
        <v>88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252</v>
      </c>
      <c r="B164" s="63" t="s">
        <v>253</v>
      </c>
      <c r="C164" s="36">
        <v>4301071050</v>
      </c>
      <c r="D164" s="366">
        <v>4607111036216</v>
      </c>
      <c r="E164" s="366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86</v>
      </c>
      <c r="L164" s="37" t="s">
        <v>117</v>
      </c>
      <c r="M164" s="38" t="s">
        <v>85</v>
      </c>
      <c r="N164" s="38"/>
      <c r="O164" s="37">
        <v>180</v>
      </c>
      <c r="P164" s="42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68"/>
      <c r="R164" s="368"/>
      <c r="S164" s="368"/>
      <c r="T164" s="369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254</v>
      </c>
      <c r="AG164" s="81"/>
      <c r="AJ164" s="87" t="s">
        <v>118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73"/>
      <c r="B165" s="373"/>
      <c r="C165" s="373"/>
      <c r="D165" s="373"/>
      <c r="E165" s="373"/>
      <c r="F165" s="373"/>
      <c r="G165" s="373"/>
      <c r="H165" s="373"/>
      <c r="I165" s="373"/>
      <c r="J165" s="373"/>
      <c r="K165" s="373"/>
      <c r="L165" s="373"/>
      <c r="M165" s="373"/>
      <c r="N165" s="373"/>
      <c r="O165" s="374"/>
      <c r="P165" s="370" t="s">
        <v>40</v>
      </c>
      <c r="Q165" s="371"/>
      <c r="R165" s="371"/>
      <c r="S165" s="371"/>
      <c r="T165" s="371"/>
      <c r="U165" s="371"/>
      <c r="V165" s="372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73"/>
      <c r="B166" s="373"/>
      <c r="C166" s="373"/>
      <c r="D166" s="373"/>
      <c r="E166" s="373"/>
      <c r="F166" s="373"/>
      <c r="G166" s="373"/>
      <c r="H166" s="373"/>
      <c r="I166" s="373"/>
      <c r="J166" s="373"/>
      <c r="K166" s="373"/>
      <c r="L166" s="373"/>
      <c r="M166" s="373"/>
      <c r="N166" s="373"/>
      <c r="O166" s="374"/>
      <c r="P166" s="370" t="s">
        <v>40</v>
      </c>
      <c r="Q166" s="371"/>
      <c r="R166" s="371"/>
      <c r="S166" s="371"/>
      <c r="T166" s="371"/>
      <c r="U166" s="371"/>
      <c r="V166" s="372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63" t="s">
        <v>255</v>
      </c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3"/>
      <c r="N167" s="363"/>
      <c r="O167" s="363"/>
      <c r="P167" s="363"/>
      <c r="Q167" s="363"/>
      <c r="R167" s="363"/>
      <c r="S167" s="363"/>
      <c r="T167" s="363"/>
      <c r="U167" s="363"/>
      <c r="V167" s="363"/>
      <c r="W167" s="363"/>
      <c r="X167" s="363"/>
      <c r="Y167" s="363"/>
      <c r="Z167" s="363"/>
      <c r="AA167" s="54"/>
      <c r="AB167" s="54"/>
      <c r="AC167" s="54"/>
    </row>
    <row r="168" spans="1:68" ht="16.5" customHeight="1" x14ac:dyDescent="0.25">
      <c r="A168" s="364" t="s">
        <v>256</v>
      </c>
      <c r="B168" s="364"/>
      <c r="C168" s="364"/>
      <c r="D168" s="364"/>
      <c r="E168" s="364"/>
      <c r="F168" s="364"/>
      <c r="G168" s="364"/>
      <c r="H168" s="364"/>
      <c r="I168" s="364"/>
      <c r="J168" s="364"/>
      <c r="K168" s="364"/>
      <c r="L168" s="364"/>
      <c r="M168" s="364"/>
      <c r="N168" s="364"/>
      <c r="O168" s="364"/>
      <c r="P168" s="364"/>
      <c r="Q168" s="364"/>
      <c r="R168" s="364"/>
      <c r="S168" s="364"/>
      <c r="T168" s="364"/>
      <c r="U168" s="364"/>
      <c r="V168" s="364"/>
      <c r="W168" s="364"/>
      <c r="X168" s="364"/>
      <c r="Y168" s="364"/>
      <c r="Z168" s="364"/>
      <c r="AA168" s="65"/>
      <c r="AB168" s="65"/>
      <c r="AC168" s="82"/>
    </row>
    <row r="169" spans="1:68" ht="14.25" customHeight="1" x14ac:dyDescent="0.25">
      <c r="A169" s="365" t="s">
        <v>90</v>
      </c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5"/>
      <c r="N169" s="365"/>
      <c r="O169" s="365"/>
      <c r="P169" s="365"/>
      <c r="Q169" s="365"/>
      <c r="R169" s="365"/>
      <c r="S169" s="365"/>
      <c r="T169" s="365"/>
      <c r="U169" s="365"/>
      <c r="V169" s="365"/>
      <c r="W169" s="365"/>
      <c r="X169" s="365"/>
      <c r="Y169" s="365"/>
      <c r="Z169" s="365"/>
      <c r="AA169" s="66"/>
      <c r="AB169" s="66"/>
      <c r="AC169" s="83"/>
    </row>
    <row r="170" spans="1:68" ht="16.5" customHeight="1" x14ac:dyDescent="0.25">
      <c r="A170" s="63" t="s">
        <v>257</v>
      </c>
      <c r="B170" s="63" t="s">
        <v>258</v>
      </c>
      <c r="C170" s="36">
        <v>4301132179</v>
      </c>
      <c r="D170" s="366">
        <v>4607111035691</v>
      </c>
      <c r="E170" s="366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95</v>
      </c>
      <c r="L170" s="37" t="s">
        <v>87</v>
      </c>
      <c r="M170" s="38" t="s">
        <v>85</v>
      </c>
      <c r="N170" s="38"/>
      <c r="O170" s="37">
        <v>365</v>
      </c>
      <c r="P170" s="42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68"/>
      <c r="R170" s="368"/>
      <c r="S170" s="368"/>
      <c r="T170" s="369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259</v>
      </c>
      <c r="AG170" s="81"/>
      <c r="AJ170" s="87" t="s">
        <v>88</v>
      </c>
      <c r="AK170" s="87">
        <v>1</v>
      </c>
      <c r="BB170" s="192" t="s">
        <v>94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260</v>
      </c>
      <c r="B171" s="63" t="s">
        <v>261</v>
      </c>
      <c r="C171" s="36">
        <v>4301132182</v>
      </c>
      <c r="D171" s="366">
        <v>4607111035721</v>
      </c>
      <c r="E171" s="366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95</v>
      </c>
      <c r="L171" s="37" t="s">
        <v>87</v>
      </c>
      <c r="M171" s="38" t="s">
        <v>85</v>
      </c>
      <c r="N171" s="38"/>
      <c r="O171" s="37">
        <v>365</v>
      </c>
      <c r="P171" s="42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68"/>
      <c r="R171" s="368"/>
      <c r="S171" s="368"/>
      <c r="T171" s="369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262</v>
      </c>
      <c r="AG171" s="81"/>
      <c r="AJ171" s="87" t="s">
        <v>88</v>
      </c>
      <c r="AK171" s="87">
        <v>1</v>
      </c>
      <c r="BB171" s="194" t="s">
        <v>94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263</v>
      </c>
      <c r="B172" s="63" t="s">
        <v>264</v>
      </c>
      <c r="C172" s="36">
        <v>4301132170</v>
      </c>
      <c r="D172" s="366">
        <v>4607111038487</v>
      </c>
      <c r="E172" s="366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95</v>
      </c>
      <c r="L172" s="37" t="s">
        <v>87</v>
      </c>
      <c r="M172" s="38" t="s">
        <v>85</v>
      </c>
      <c r="N172" s="38"/>
      <c r="O172" s="37">
        <v>180</v>
      </c>
      <c r="P172" s="42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68"/>
      <c r="R172" s="368"/>
      <c r="S172" s="368"/>
      <c r="T172" s="369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265</v>
      </c>
      <c r="AG172" s="81"/>
      <c r="AJ172" s="87" t="s">
        <v>88</v>
      </c>
      <c r="AK172" s="87">
        <v>1</v>
      </c>
      <c r="BB172" s="196" t="s">
        <v>94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73"/>
      <c r="B173" s="373"/>
      <c r="C173" s="373"/>
      <c r="D173" s="373"/>
      <c r="E173" s="373"/>
      <c r="F173" s="373"/>
      <c r="G173" s="373"/>
      <c r="H173" s="373"/>
      <c r="I173" s="373"/>
      <c r="J173" s="373"/>
      <c r="K173" s="373"/>
      <c r="L173" s="373"/>
      <c r="M173" s="373"/>
      <c r="N173" s="373"/>
      <c r="O173" s="374"/>
      <c r="P173" s="370" t="s">
        <v>40</v>
      </c>
      <c r="Q173" s="371"/>
      <c r="R173" s="371"/>
      <c r="S173" s="371"/>
      <c r="T173" s="371"/>
      <c r="U173" s="371"/>
      <c r="V173" s="372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73"/>
      <c r="B174" s="373"/>
      <c r="C174" s="373"/>
      <c r="D174" s="373"/>
      <c r="E174" s="373"/>
      <c r="F174" s="373"/>
      <c r="G174" s="373"/>
      <c r="H174" s="373"/>
      <c r="I174" s="373"/>
      <c r="J174" s="373"/>
      <c r="K174" s="373"/>
      <c r="L174" s="373"/>
      <c r="M174" s="373"/>
      <c r="N174" s="373"/>
      <c r="O174" s="374"/>
      <c r="P174" s="370" t="s">
        <v>40</v>
      </c>
      <c r="Q174" s="371"/>
      <c r="R174" s="371"/>
      <c r="S174" s="371"/>
      <c r="T174" s="371"/>
      <c r="U174" s="371"/>
      <c r="V174" s="372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65" t="s">
        <v>266</v>
      </c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5"/>
      <c r="N175" s="365"/>
      <c r="O175" s="365"/>
      <c r="P175" s="365"/>
      <c r="Q175" s="365"/>
      <c r="R175" s="365"/>
      <c r="S175" s="365"/>
      <c r="T175" s="365"/>
      <c r="U175" s="365"/>
      <c r="V175" s="365"/>
      <c r="W175" s="365"/>
      <c r="X175" s="365"/>
      <c r="Y175" s="365"/>
      <c r="Z175" s="365"/>
      <c r="AA175" s="66"/>
      <c r="AB175" s="66"/>
      <c r="AC175" s="83"/>
    </row>
    <row r="176" spans="1:68" ht="27" customHeight="1" x14ac:dyDescent="0.25">
      <c r="A176" s="63" t="s">
        <v>267</v>
      </c>
      <c r="B176" s="63" t="s">
        <v>268</v>
      </c>
      <c r="C176" s="36">
        <v>4301051855</v>
      </c>
      <c r="D176" s="366">
        <v>4680115885875</v>
      </c>
      <c r="E176" s="366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273</v>
      </c>
      <c r="L176" s="37" t="s">
        <v>87</v>
      </c>
      <c r="M176" s="38" t="s">
        <v>272</v>
      </c>
      <c r="N176" s="38"/>
      <c r="O176" s="37">
        <v>365</v>
      </c>
      <c r="P176" s="428" t="s">
        <v>269</v>
      </c>
      <c r="Q176" s="368"/>
      <c r="R176" s="368"/>
      <c r="S176" s="368"/>
      <c r="T176" s="369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270</v>
      </c>
      <c r="AG176" s="81"/>
      <c r="AJ176" s="87" t="s">
        <v>88</v>
      </c>
      <c r="AK176" s="87">
        <v>1</v>
      </c>
      <c r="BB176" s="198" t="s">
        <v>271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73"/>
      <c r="B177" s="373"/>
      <c r="C177" s="373"/>
      <c r="D177" s="373"/>
      <c r="E177" s="373"/>
      <c r="F177" s="373"/>
      <c r="G177" s="373"/>
      <c r="H177" s="373"/>
      <c r="I177" s="373"/>
      <c r="J177" s="373"/>
      <c r="K177" s="373"/>
      <c r="L177" s="373"/>
      <c r="M177" s="373"/>
      <c r="N177" s="373"/>
      <c r="O177" s="374"/>
      <c r="P177" s="370" t="s">
        <v>40</v>
      </c>
      <c r="Q177" s="371"/>
      <c r="R177" s="371"/>
      <c r="S177" s="371"/>
      <c r="T177" s="371"/>
      <c r="U177" s="371"/>
      <c r="V177" s="372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73"/>
      <c r="B178" s="373"/>
      <c r="C178" s="373"/>
      <c r="D178" s="373"/>
      <c r="E178" s="373"/>
      <c r="F178" s="373"/>
      <c r="G178" s="373"/>
      <c r="H178" s="373"/>
      <c r="I178" s="373"/>
      <c r="J178" s="373"/>
      <c r="K178" s="373"/>
      <c r="L178" s="373"/>
      <c r="M178" s="373"/>
      <c r="N178" s="373"/>
      <c r="O178" s="374"/>
      <c r="P178" s="370" t="s">
        <v>40</v>
      </c>
      <c r="Q178" s="371"/>
      <c r="R178" s="371"/>
      <c r="S178" s="371"/>
      <c r="T178" s="371"/>
      <c r="U178" s="371"/>
      <c r="V178" s="372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63" t="s">
        <v>274</v>
      </c>
      <c r="B179" s="363"/>
      <c r="C179" s="363"/>
      <c r="D179" s="363"/>
      <c r="E179" s="363"/>
      <c r="F179" s="363"/>
      <c r="G179" s="363"/>
      <c r="H179" s="363"/>
      <c r="I179" s="363"/>
      <c r="J179" s="363"/>
      <c r="K179" s="363"/>
      <c r="L179" s="363"/>
      <c r="M179" s="363"/>
      <c r="N179" s="363"/>
      <c r="O179" s="363"/>
      <c r="P179" s="363"/>
      <c r="Q179" s="363"/>
      <c r="R179" s="363"/>
      <c r="S179" s="363"/>
      <c r="T179" s="363"/>
      <c r="U179" s="363"/>
      <c r="V179" s="363"/>
      <c r="W179" s="363"/>
      <c r="X179" s="363"/>
      <c r="Y179" s="363"/>
      <c r="Z179" s="363"/>
      <c r="AA179" s="54"/>
      <c r="AB179" s="54"/>
      <c r="AC179" s="54"/>
    </row>
    <row r="180" spans="1:68" ht="16.5" customHeight="1" x14ac:dyDescent="0.25">
      <c r="A180" s="364" t="s">
        <v>275</v>
      </c>
      <c r="B180" s="364"/>
      <c r="C180" s="364"/>
      <c r="D180" s="364"/>
      <c r="E180" s="364"/>
      <c r="F180" s="364"/>
      <c r="G180" s="364"/>
      <c r="H180" s="364"/>
      <c r="I180" s="364"/>
      <c r="J180" s="364"/>
      <c r="K180" s="364"/>
      <c r="L180" s="364"/>
      <c r="M180" s="364"/>
      <c r="N180" s="364"/>
      <c r="O180" s="364"/>
      <c r="P180" s="364"/>
      <c r="Q180" s="364"/>
      <c r="R180" s="364"/>
      <c r="S180" s="364"/>
      <c r="T180" s="364"/>
      <c r="U180" s="364"/>
      <c r="V180" s="364"/>
      <c r="W180" s="364"/>
      <c r="X180" s="364"/>
      <c r="Y180" s="364"/>
      <c r="Z180" s="364"/>
      <c r="AA180" s="65"/>
      <c r="AB180" s="65"/>
      <c r="AC180" s="82"/>
    </row>
    <row r="181" spans="1:68" ht="14.25" customHeight="1" x14ac:dyDescent="0.25">
      <c r="A181" s="365" t="s">
        <v>90</v>
      </c>
      <c r="B181" s="365"/>
      <c r="C181" s="365"/>
      <c r="D181" s="365"/>
      <c r="E181" s="365"/>
      <c r="F181" s="365"/>
      <c r="G181" s="365"/>
      <c r="H181" s="365"/>
      <c r="I181" s="365"/>
      <c r="J181" s="365"/>
      <c r="K181" s="365"/>
      <c r="L181" s="365"/>
      <c r="M181" s="365"/>
      <c r="N181" s="365"/>
      <c r="O181" s="365"/>
      <c r="P181" s="365"/>
      <c r="Q181" s="365"/>
      <c r="R181" s="365"/>
      <c r="S181" s="365"/>
      <c r="T181" s="365"/>
      <c r="U181" s="365"/>
      <c r="V181" s="365"/>
      <c r="W181" s="365"/>
      <c r="X181" s="365"/>
      <c r="Y181" s="365"/>
      <c r="Z181" s="365"/>
      <c r="AA181" s="66"/>
      <c r="AB181" s="66"/>
      <c r="AC181" s="83"/>
    </row>
    <row r="182" spans="1:68" ht="27" customHeight="1" x14ac:dyDescent="0.25">
      <c r="A182" s="63" t="s">
        <v>276</v>
      </c>
      <c r="B182" s="63" t="s">
        <v>277</v>
      </c>
      <c r="C182" s="36">
        <v>4301132227</v>
      </c>
      <c r="D182" s="366">
        <v>4620207491133</v>
      </c>
      <c r="E182" s="366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95</v>
      </c>
      <c r="L182" s="37" t="s">
        <v>87</v>
      </c>
      <c r="M182" s="38" t="s">
        <v>85</v>
      </c>
      <c r="N182" s="38"/>
      <c r="O182" s="37">
        <v>180</v>
      </c>
      <c r="P182" s="429" t="s">
        <v>278</v>
      </c>
      <c r="Q182" s="368"/>
      <c r="R182" s="368"/>
      <c r="S182" s="368"/>
      <c r="T182" s="369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279</v>
      </c>
      <c r="AG182" s="81"/>
      <c r="AJ182" s="87" t="s">
        <v>88</v>
      </c>
      <c r="AK182" s="87">
        <v>1</v>
      </c>
      <c r="BB182" s="200" t="s">
        <v>94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73"/>
      <c r="B183" s="373"/>
      <c r="C183" s="373"/>
      <c r="D183" s="373"/>
      <c r="E183" s="373"/>
      <c r="F183" s="373"/>
      <c r="G183" s="373"/>
      <c r="H183" s="373"/>
      <c r="I183" s="373"/>
      <c r="J183" s="373"/>
      <c r="K183" s="373"/>
      <c r="L183" s="373"/>
      <c r="M183" s="373"/>
      <c r="N183" s="373"/>
      <c r="O183" s="374"/>
      <c r="P183" s="370" t="s">
        <v>40</v>
      </c>
      <c r="Q183" s="371"/>
      <c r="R183" s="371"/>
      <c r="S183" s="371"/>
      <c r="T183" s="371"/>
      <c r="U183" s="371"/>
      <c r="V183" s="372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73"/>
      <c r="B184" s="373"/>
      <c r="C184" s="373"/>
      <c r="D184" s="373"/>
      <c r="E184" s="373"/>
      <c r="F184" s="373"/>
      <c r="G184" s="373"/>
      <c r="H184" s="373"/>
      <c r="I184" s="373"/>
      <c r="J184" s="373"/>
      <c r="K184" s="373"/>
      <c r="L184" s="373"/>
      <c r="M184" s="373"/>
      <c r="N184" s="373"/>
      <c r="O184" s="374"/>
      <c r="P184" s="370" t="s">
        <v>40</v>
      </c>
      <c r="Q184" s="371"/>
      <c r="R184" s="371"/>
      <c r="S184" s="371"/>
      <c r="T184" s="371"/>
      <c r="U184" s="371"/>
      <c r="V184" s="372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65" t="s">
        <v>140</v>
      </c>
      <c r="B185" s="365"/>
      <c r="C185" s="365"/>
      <c r="D185" s="365"/>
      <c r="E185" s="365"/>
      <c r="F185" s="365"/>
      <c r="G185" s="365"/>
      <c r="H185" s="365"/>
      <c r="I185" s="365"/>
      <c r="J185" s="365"/>
      <c r="K185" s="365"/>
      <c r="L185" s="365"/>
      <c r="M185" s="365"/>
      <c r="N185" s="365"/>
      <c r="O185" s="365"/>
      <c r="P185" s="365"/>
      <c r="Q185" s="365"/>
      <c r="R185" s="365"/>
      <c r="S185" s="365"/>
      <c r="T185" s="365"/>
      <c r="U185" s="365"/>
      <c r="V185" s="365"/>
      <c r="W185" s="365"/>
      <c r="X185" s="365"/>
      <c r="Y185" s="365"/>
      <c r="Z185" s="365"/>
      <c r="AA185" s="66"/>
      <c r="AB185" s="66"/>
      <c r="AC185" s="83"/>
    </row>
    <row r="186" spans="1:68" ht="27" customHeight="1" x14ac:dyDescent="0.25">
      <c r="A186" s="63" t="s">
        <v>280</v>
      </c>
      <c r="B186" s="63" t="s">
        <v>281</v>
      </c>
      <c r="C186" s="36">
        <v>4301135707</v>
      </c>
      <c r="D186" s="366">
        <v>4620207490198</v>
      </c>
      <c r="E186" s="366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95</v>
      </c>
      <c r="L186" s="37" t="s">
        <v>117</v>
      </c>
      <c r="M186" s="38" t="s">
        <v>85</v>
      </c>
      <c r="N186" s="38"/>
      <c r="O186" s="37">
        <v>180</v>
      </c>
      <c r="P186" s="43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68"/>
      <c r="R186" s="368"/>
      <c r="S186" s="368"/>
      <c r="T186" s="369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282</v>
      </c>
      <c r="AG186" s="81"/>
      <c r="AJ186" s="87" t="s">
        <v>118</v>
      </c>
      <c r="AK186" s="87">
        <v>14</v>
      </c>
      <c r="BB186" s="202" t="s">
        <v>94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283</v>
      </c>
      <c r="B187" s="63" t="s">
        <v>284</v>
      </c>
      <c r="C187" s="36">
        <v>4301135696</v>
      </c>
      <c r="D187" s="366">
        <v>4620207490235</v>
      </c>
      <c r="E187" s="366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95</v>
      </c>
      <c r="L187" s="37" t="s">
        <v>117</v>
      </c>
      <c r="M187" s="38" t="s">
        <v>85</v>
      </c>
      <c r="N187" s="38"/>
      <c r="O187" s="37">
        <v>180</v>
      </c>
      <c r="P187" s="43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68"/>
      <c r="R187" s="368"/>
      <c r="S187" s="368"/>
      <c r="T187" s="369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285</v>
      </c>
      <c r="AG187" s="81"/>
      <c r="AJ187" s="87" t="s">
        <v>118</v>
      </c>
      <c r="AK187" s="87">
        <v>14</v>
      </c>
      <c r="BB187" s="204" t="s">
        <v>94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286</v>
      </c>
      <c r="B188" s="63" t="s">
        <v>287</v>
      </c>
      <c r="C188" s="36">
        <v>4301135697</v>
      </c>
      <c r="D188" s="366">
        <v>4620207490259</v>
      </c>
      <c r="E188" s="366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95</v>
      </c>
      <c r="L188" s="37" t="s">
        <v>117</v>
      </c>
      <c r="M188" s="38" t="s">
        <v>85</v>
      </c>
      <c r="N188" s="38"/>
      <c r="O188" s="37">
        <v>180</v>
      </c>
      <c r="P188" s="43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68"/>
      <c r="R188" s="368"/>
      <c r="S188" s="368"/>
      <c r="T188" s="369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282</v>
      </c>
      <c r="AG188" s="81"/>
      <c r="AJ188" s="87" t="s">
        <v>118</v>
      </c>
      <c r="AK188" s="87">
        <v>14</v>
      </c>
      <c r="BB188" s="206" t="s">
        <v>94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288</v>
      </c>
      <c r="B189" s="63" t="s">
        <v>289</v>
      </c>
      <c r="C189" s="36">
        <v>4301135681</v>
      </c>
      <c r="D189" s="366">
        <v>4620207490143</v>
      </c>
      <c r="E189" s="366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95</v>
      </c>
      <c r="L189" s="37" t="s">
        <v>87</v>
      </c>
      <c r="M189" s="38" t="s">
        <v>85</v>
      </c>
      <c r="N189" s="38"/>
      <c r="O189" s="37">
        <v>180</v>
      </c>
      <c r="P189" s="43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68"/>
      <c r="R189" s="368"/>
      <c r="S189" s="368"/>
      <c r="T189" s="369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290</v>
      </c>
      <c r="AG189" s="81"/>
      <c r="AJ189" s="87" t="s">
        <v>88</v>
      </c>
      <c r="AK189" s="87">
        <v>1</v>
      </c>
      <c r="BB189" s="208" t="s">
        <v>94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73"/>
      <c r="B190" s="373"/>
      <c r="C190" s="373"/>
      <c r="D190" s="373"/>
      <c r="E190" s="373"/>
      <c r="F190" s="373"/>
      <c r="G190" s="373"/>
      <c r="H190" s="373"/>
      <c r="I190" s="373"/>
      <c r="J190" s="373"/>
      <c r="K190" s="373"/>
      <c r="L190" s="373"/>
      <c r="M190" s="373"/>
      <c r="N190" s="373"/>
      <c r="O190" s="374"/>
      <c r="P190" s="370" t="s">
        <v>40</v>
      </c>
      <c r="Q190" s="371"/>
      <c r="R190" s="371"/>
      <c r="S190" s="371"/>
      <c r="T190" s="371"/>
      <c r="U190" s="371"/>
      <c r="V190" s="372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73"/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4"/>
      <c r="P191" s="370" t="s">
        <v>40</v>
      </c>
      <c r="Q191" s="371"/>
      <c r="R191" s="371"/>
      <c r="S191" s="371"/>
      <c r="T191" s="371"/>
      <c r="U191" s="371"/>
      <c r="V191" s="372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64" t="s">
        <v>291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65"/>
      <c r="AB192" s="65"/>
      <c r="AC192" s="82"/>
    </row>
    <row r="193" spans="1:68" ht="14.25" customHeight="1" x14ac:dyDescent="0.25">
      <c r="A193" s="365" t="s">
        <v>81</v>
      </c>
      <c r="B193" s="365"/>
      <c r="C193" s="365"/>
      <c r="D193" s="365"/>
      <c r="E193" s="365"/>
      <c r="F193" s="365"/>
      <c r="G193" s="365"/>
      <c r="H193" s="365"/>
      <c r="I193" s="365"/>
      <c r="J193" s="365"/>
      <c r="K193" s="365"/>
      <c r="L193" s="365"/>
      <c r="M193" s="365"/>
      <c r="N193" s="365"/>
      <c r="O193" s="365"/>
      <c r="P193" s="365"/>
      <c r="Q193" s="365"/>
      <c r="R193" s="365"/>
      <c r="S193" s="365"/>
      <c r="T193" s="365"/>
      <c r="U193" s="365"/>
      <c r="V193" s="365"/>
      <c r="W193" s="365"/>
      <c r="X193" s="365"/>
      <c r="Y193" s="365"/>
      <c r="Z193" s="365"/>
      <c r="AA193" s="66"/>
      <c r="AB193" s="66"/>
      <c r="AC193" s="83"/>
    </row>
    <row r="194" spans="1:68" ht="27" customHeight="1" x14ac:dyDescent="0.25">
      <c r="A194" s="63" t="s">
        <v>292</v>
      </c>
      <c r="B194" s="63" t="s">
        <v>293</v>
      </c>
      <c r="C194" s="36">
        <v>4301070996</v>
      </c>
      <c r="D194" s="366">
        <v>4607111038654</v>
      </c>
      <c r="E194" s="366"/>
      <c r="F194" s="62">
        <v>0.4</v>
      </c>
      <c r="G194" s="37">
        <v>16</v>
      </c>
      <c r="H194" s="62">
        <v>6.4</v>
      </c>
      <c r="I194" s="62">
        <v>6.63</v>
      </c>
      <c r="J194" s="37">
        <v>84</v>
      </c>
      <c r="K194" s="37" t="s">
        <v>86</v>
      </c>
      <c r="L194" s="37" t="s">
        <v>87</v>
      </c>
      <c r="M194" s="38" t="s">
        <v>85</v>
      </c>
      <c r="N194" s="38"/>
      <c r="O194" s="37">
        <v>180</v>
      </c>
      <c r="P194" s="43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68"/>
      <c r="R194" s="368"/>
      <c r="S194" s="368"/>
      <c r="T194" s="369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294</v>
      </c>
      <c r="AG194" s="81"/>
      <c r="AJ194" s="87" t="s">
        <v>88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295</v>
      </c>
      <c r="B195" s="63" t="s">
        <v>296</v>
      </c>
      <c r="C195" s="36">
        <v>4301070997</v>
      </c>
      <c r="D195" s="366">
        <v>4607111038586</v>
      </c>
      <c r="E195" s="366"/>
      <c r="F195" s="62">
        <v>0.7</v>
      </c>
      <c r="G195" s="37">
        <v>8</v>
      </c>
      <c r="H195" s="62">
        <v>5.6</v>
      </c>
      <c r="I195" s="62">
        <v>5.83</v>
      </c>
      <c r="J195" s="37">
        <v>84</v>
      </c>
      <c r="K195" s="37" t="s">
        <v>86</v>
      </c>
      <c r="L195" s="37" t="s">
        <v>117</v>
      </c>
      <c r="M195" s="38" t="s">
        <v>85</v>
      </c>
      <c r="N195" s="38"/>
      <c r="O195" s="37">
        <v>180</v>
      </c>
      <c r="P195" s="43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68"/>
      <c r="R195" s="368"/>
      <c r="S195" s="368"/>
      <c r="T195" s="369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294</v>
      </c>
      <c r="AG195" s="81"/>
      <c r="AJ195" s="87" t="s">
        <v>118</v>
      </c>
      <c r="AK195" s="87">
        <v>12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297</v>
      </c>
      <c r="B196" s="63" t="s">
        <v>298</v>
      </c>
      <c r="C196" s="36">
        <v>4301070962</v>
      </c>
      <c r="D196" s="366">
        <v>4607111038609</v>
      </c>
      <c r="E196" s="366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86</v>
      </c>
      <c r="L196" s="37" t="s">
        <v>87</v>
      </c>
      <c r="M196" s="38" t="s">
        <v>85</v>
      </c>
      <c r="N196" s="38"/>
      <c r="O196" s="37">
        <v>180</v>
      </c>
      <c r="P196" s="43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68"/>
      <c r="R196" s="368"/>
      <c r="S196" s="368"/>
      <c r="T196" s="369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299</v>
      </c>
      <c r="AG196" s="81"/>
      <c r="AJ196" s="87" t="s">
        <v>88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300</v>
      </c>
      <c r="B197" s="63" t="s">
        <v>301</v>
      </c>
      <c r="C197" s="36">
        <v>4301070963</v>
      </c>
      <c r="D197" s="366">
        <v>4607111038630</v>
      </c>
      <c r="E197" s="366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43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68"/>
      <c r="R197" s="368"/>
      <c r="S197" s="368"/>
      <c r="T197" s="369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299</v>
      </c>
      <c r="AG197" s="81"/>
      <c r="AJ197" s="87" t="s">
        <v>88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302</v>
      </c>
      <c r="B198" s="63" t="s">
        <v>303</v>
      </c>
      <c r="C198" s="36">
        <v>4301070959</v>
      </c>
      <c r="D198" s="366">
        <v>4607111038616</v>
      </c>
      <c r="E198" s="366"/>
      <c r="F198" s="62">
        <v>0.4</v>
      </c>
      <c r="G198" s="37">
        <v>16</v>
      </c>
      <c r="H198" s="62">
        <v>6.4</v>
      </c>
      <c r="I198" s="62">
        <v>6.71</v>
      </c>
      <c r="J198" s="37">
        <v>84</v>
      </c>
      <c r="K198" s="37" t="s">
        <v>86</v>
      </c>
      <c r="L198" s="37" t="s">
        <v>87</v>
      </c>
      <c r="M198" s="38" t="s">
        <v>85</v>
      </c>
      <c r="N198" s="38"/>
      <c r="O198" s="37">
        <v>180</v>
      </c>
      <c r="P198" s="43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68"/>
      <c r="R198" s="368"/>
      <c r="S198" s="368"/>
      <c r="T198" s="369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IFERROR(IF(X198="","",X198*0.0155),"")</f>
        <v>0</v>
      </c>
      <c r="AA198" s="68" t="s">
        <v>46</v>
      </c>
      <c r="AB198" s="69" t="s">
        <v>46</v>
      </c>
      <c r="AC198" s="217" t="s">
        <v>294</v>
      </c>
      <c r="AG198" s="81"/>
      <c r="AJ198" s="87" t="s">
        <v>88</v>
      </c>
      <c r="AK198" s="87">
        <v>1</v>
      </c>
      <c r="BB198" s="218" t="s">
        <v>70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x14ac:dyDescent="0.2">
      <c r="A199" s="373"/>
      <c r="B199" s="373"/>
      <c r="C199" s="373"/>
      <c r="D199" s="373"/>
      <c r="E199" s="373"/>
      <c r="F199" s="373"/>
      <c r="G199" s="373"/>
      <c r="H199" s="373"/>
      <c r="I199" s="373"/>
      <c r="J199" s="373"/>
      <c r="K199" s="373"/>
      <c r="L199" s="373"/>
      <c r="M199" s="373"/>
      <c r="N199" s="373"/>
      <c r="O199" s="374"/>
      <c r="P199" s="370" t="s">
        <v>40</v>
      </c>
      <c r="Q199" s="371"/>
      <c r="R199" s="371"/>
      <c r="S199" s="371"/>
      <c r="T199" s="371"/>
      <c r="U199" s="371"/>
      <c r="V199" s="372"/>
      <c r="W199" s="42" t="s">
        <v>39</v>
      </c>
      <c r="X199" s="43">
        <f>IFERROR(SUM(X194:X198),"0")</f>
        <v>0</v>
      </c>
      <c r="Y199" s="43">
        <f>IFERROR(SUM(Y194:Y198),"0")</f>
        <v>0</v>
      </c>
      <c r="Z199" s="43">
        <f>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373"/>
      <c r="B200" s="373"/>
      <c r="C200" s="373"/>
      <c r="D200" s="373"/>
      <c r="E200" s="373"/>
      <c r="F200" s="373"/>
      <c r="G200" s="373"/>
      <c r="H200" s="373"/>
      <c r="I200" s="373"/>
      <c r="J200" s="373"/>
      <c r="K200" s="373"/>
      <c r="L200" s="373"/>
      <c r="M200" s="373"/>
      <c r="N200" s="373"/>
      <c r="O200" s="374"/>
      <c r="P200" s="370" t="s">
        <v>40</v>
      </c>
      <c r="Q200" s="371"/>
      <c r="R200" s="371"/>
      <c r="S200" s="371"/>
      <c r="T200" s="371"/>
      <c r="U200" s="371"/>
      <c r="V200" s="372"/>
      <c r="W200" s="42" t="s">
        <v>0</v>
      </c>
      <c r="X200" s="43">
        <f>IFERROR(SUMPRODUCT(X194:X198*H194:H198),"0")</f>
        <v>0</v>
      </c>
      <c r="Y200" s="43">
        <f>IFERROR(SUMPRODUCT(Y194:Y198*H194:H198),"0")</f>
        <v>0</v>
      </c>
      <c r="Z200" s="42"/>
      <c r="AA200" s="67"/>
      <c r="AB200" s="67"/>
      <c r="AC200" s="67"/>
    </row>
    <row r="201" spans="1:68" ht="16.5" customHeight="1" x14ac:dyDescent="0.25">
      <c r="A201" s="364" t="s">
        <v>304</v>
      </c>
      <c r="B201" s="364"/>
      <c r="C201" s="364"/>
      <c r="D201" s="364"/>
      <c r="E201" s="364"/>
      <c r="F201" s="364"/>
      <c r="G201" s="364"/>
      <c r="H201" s="364"/>
      <c r="I201" s="364"/>
      <c r="J201" s="364"/>
      <c r="K201" s="364"/>
      <c r="L201" s="364"/>
      <c r="M201" s="364"/>
      <c r="N201" s="364"/>
      <c r="O201" s="364"/>
      <c r="P201" s="364"/>
      <c r="Q201" s="364"/>
      <c r="R201" s="364"/>
      <c r="S201" s="364"/>
      <c r="T201" s="364"/>
      <c r="U201" s="364"/>
      <c r="V201" s="364"/>
      <c r="W201" s="364"/>
      <c r="X201" s="364"/>
      <c r="Y201" s="364"/>
      <c r="Z201" s="364"/>
      <c r="AA201" s="65"/>
      <c r="AB201" s="65"/>
      <c r="AC201" s="82"/>
    </row>
    <row r="202" spans="1:68" ht="14.25" customHeight="1" x14ac:dyDescent="0.25">
      <c r="A202" s="365" t="s">
        <v>81</v>
      </c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5"/>
      <c r="N202" s="365"/>
      <c r="O202" s="365"/>
      <c r="P202" s="365"/>
      <c r="Q202" s="365"/>
      <c r="R202" s="365"/>
      <c r="S202" s="365"/>
      <c r="T202" s="365"/>
      <c r="U202" s="365"/>
      <c r="V202" s="365"/>
      <c r="W202" s="365"/>
      <c r="X202" s="365"/>
      <c r="Y202" s="365"/>
      <c r="Z202" s="365"/>
      <c r="AA202" s="66"/>
      <c r="AB202" s="66"/>
      <c r="AC202" s="83"/>
    </row>
    <row r="203" spans="1:68" ht="27" customHeight="1" x14ac:dyDescent="0.25">
      <c r="A203" s="63" t="s">
        <v>305</v>
      </c>
      <c r="B203" s="63" t="s">
        <v>306</v>
      </c>
      <c r="C203" s="36">
        <v>4301070917</v>
      </c>
      <c r="D203" s="366">
        <v>4607111035912</v>
      </c>
      <c r="E203" s="366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86</v>
      </c>
      <c r="L203" s="37" t="s">
        <v>87</v>
      </c>
      <c r="M203" s="38" t="s">
        <v>85</v>
      </c>
      <c r="N203" s="38"/>
      <c r="O203" s="37">
        <v>180</v>
      </c>
      <c r="P203" s="43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368"/>
      <c r="R203" s="368"/>
      <c r="S203" s="368"/>
      <c r="T203" s="369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19" t="s">
        <v>307</v>
      </c>
      <c r="AG203" s="81"/>
      <c r="AJ203" s="87" t="s">
        <v>88</v>
      </c>
      <c r="AK203" s="87">
        <v>1</v>
      </c>
      <c r="BB203" s="220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308</v>
      </c>
      <c r="B204" s="63" t="s">
        <v>309</v>
      </c>
      <c r="C204" s="36">
        <v>4301070920</v>
      </c>
      <c r="D204" s="366">
        <v>4607111035929</v>
      </c>
      <c r="E204" s="366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86</v>
      </c>
      <c r="L204" s="37" t="s">
        <v>117</v>
      </c>
      <c r="M204" s="38" t="s">
        <v>85</v>
      </c>
      <c r="N204" s="38"/>
      <c r="O204" s="37">
        <v>180</v>
      </c>
      <c r="P204" s="4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368"/>
      <c r="R204" s="368"/>
      <c r="S204" s="368"/>
      <c r="T204" s="369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21" t="s">
        <v>307</v>
      </c>
      <c r="AG204" s="81"/>
      <c r="AJ204" s="87" t="s">
        <v>118</v>
      </c>
      <c r="AK204" s="87">
        <v>12</v>
      </c>
      <c r="BB204" s="22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310</v>
      </c>
      <c r="B205" s="63" t="s">
        <v>311</v>
      </c>
      <c r="C205" s="36">
        <v>4301070915</v>
      </c>
      <c r="D205" s="366">
        <v>4607111035882</v>
      </c>
      <c r="E205" s="366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4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68"/>
      <c r="R205" s="368"/>
      <c r="S205" s="368"/>
      <c r="T205" s="369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312</v>
      </c>
      <c r="AG205" s="81"/>
      <c r="AJ205" s="87" t="s">
        <v>88</v>
      </c>
      <c r="AK205" s="87">
        <v>1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313</v>
      </c>
      <c r="B206" s="63" t="s">
        <v>314</v>
      </c>
      <c r="C206" s="36">
        <v>4301070921</v>
      </c>
      <c r="D206" s="366">
        <v>4607111035905</v>
      </c>
      <c r="E206" s="366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86</v>
      </c>
      <c r="L206" s="37" t="s">
        <v>87</v>
      </c>
      <c r="M206" s="38" t="s">
        <v>85</v>
      </c>
      <c r="N206" s="38"/>
      <c r="O206" s="37">
        <v>180</v>
      </c>
      <c r="P206" s="44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68"/>
      <c r="R206" s="368"/>
      <c r="S206" s="368"/>
      <c r="T206" s="369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312</v>
      </c>
      <c r="AG206" s="81"/>
      <c r="AJ206" s="87" t="s">
        <v>88</v>
      </c>
      <c r="AK206" s="87">
        <v>1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73"/>
      <c r="B207" s="373"/>
      <c r="C207" s="373"/>
      <c r="D207" s="373"/>
      <c r="E207" s="373"/>
      <c r="F207" s="373"/>
      <c r="G207" s="373"/>
      <c r="H207" s="373"/>
      <c r="I207" s="373"/>
      <c r="J207" s="373"/>
      <c r="K207" s="373"/>
      <c r="L207" s="373"/>
      <c r="M207" s="373"/>
      <c r="N207" s="373"/>
      <c r="O207" s="374"/>
      <c r="P207" s="370" t="s">
        <v>40</v>
      </c>
      <c r="Q207" s="371"/>
      <c r="R207" s="371"/>
      <c r="S207" s="371"/>
      <c r="T207" s="371"/>
      <c r="U207" s="371"/>
      <c r="V207" s="372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373"/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4"/>
      <c r="P208" s="370" t="s">
        <v>40</v>
      </c>
      <c r="Q208" s="371"/>
      <c r="R208" s="371"/>
      <c r="S208" s="371"/>
      <c r="T208" s="371"/>
      <c r="U208" s="371"/>
      <c r="V208" s="372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customHeight="1" x14ac:dyDescent="0.25">
      <c r="A209" s="364" t="s">
        <v>315</v>
      </c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4"/>
      <c r="P209" s="364"/>
      <c r="Q209" s="364"/>
      <c r="R209" s="364"/>
      <c r="S209" s="364"/>
      <c r="T209" s="364"/>
      <c r="U209" s="364"/>
      <c r="V209" s="364"/>
      <c r="W209" s="364"/>
      <c r="X209" s="364"/>
      <c r="Y209" s="364"/>
      <c r="Z209" s="364"/>
      <c r="AA209" s="65"/>
      <c r="AB209" s="65"/>
      <c r="AC209" s="82"/>
    </row>
    <row r="210" spans="1:68" ht="14.25" customHeight="1" x14ac:dyDescent="0.25">
      <c r="A210" s="365" t="s">
        <v>81</v>
      </c>
      <c r="B210" s="365"/>
      <c r="C210" s="365"/>
      <c r="D210" s="365"/>
      <c r="E210" s="365"/>
      <c r="F210" s="365"/>
      <c r="G210" s="365"/>
      <c r="H210" s="365"/>
      <c r="I210" s="365"/>
      <c r="J210" s="365"/>
      <c r="K210" s="365"/>
      <c r="L210" s="365"/>
      <c r="M210" s="365"/>
      <c r="N210" s="365"/>
      <c r="O210" s="365"/>
      <c r="P210" s="365"/>
      <c r="Q210" s="365"/>
      <c r="R210" s="365"/>
      <c r="S210" s="365"/>
      <c r="T210" s="365"/>
      <c r="U210" s="365"/>
      <c r="V210" s="365"/>
      <c r="W210" s="365"/>
      <c r="X210" s="365"/>
      <c r="Y210" s="365"/>
      <c r="Z210" s="365"/>
      <c r="AA210" s="66"/>
      <c r="AB210" s="66"/>
      <c r="AC210" s="83"/>
    </row>
    <row r="211" spans="1:68" ht="27" customHeight="1" x14ac:dyDescent="0.25">
      <c r="A211" s="63" t="s">
        <v>316</v>
      </c>
      <c r="B211" s="63" t="s">
        <v>317</v>
      </c>
      <c r="C211" s="36">
        <v>4301071097</v>
      </c>
      <c r="D211" s="366">
        <v>4620207491096</v>
      </c>
      <c r="E211" s="366"/>
      <c r="F211" s="62">
        <v>1</v>
      </c>
      <c r="G211" s="37">
        <v>5</v>
      </c>
      <c r="H211" s="62">
        <v>5</v>
      </c>
      <c r="I211" s="62">
        <v>5.23</v>
      </c>
      <c r="J211" s="37">
        <v>84</v>
      </c>
      <c r="K211" s="37" t="s">
        <v>86</v>
      </c>
      <c r="L211" s="37" t="s">
        <v>87</v>
      </c>
      <c r="M211" s="38" t="s">
        <v>85</v>
      </c>
      <c r="N211" s="38"/>
      <c r="O211" s="37">
        <v>180</v>
      </c>
      <c r="P211" s="443" t="s">
        <v>318</v>
      </c>
      <c r="Q211" s="368"/>
      <c r="R211" s="368"/>
      <c r="S211" s="368"/>
      <c r="T211" s="369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27" t="s">
        <v>319</v>
      </c>
      <c r="AG211" s="81"/>
      <c r="AJ211" s="87" t="s">
        <v>88</v>
      </c>
      <c r="AK211" s="87">
        <v>1</v>
      </c>
      <c r="BB211" s="22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373"/>
      <c r="B212" s="373"/>
      <c r="C212" s="373"/>
      <c r="D212" s="373"/>
      <c r="E212" s="373"/>
      <c r="F212" s="373"/>
      <c r="G212" s="373"/>
      <c r="H212" s="373"/>
      <c r="I212" s="373"/>
      <c r="J212" s="373"/>
      <c r="K212" s="373"/>
      <c r="L212" s="373"/>
      <c r="M212" s="373"/>
      <c r="N212" s="373"/>
      <c r="O212" s="374"/>
      <c r="P212" s="370" t="s">
        <v>40</v>
      </c>
      <c r="Q212" s="371"/>
      <c r="R212" s="371"/>
      <c r="S212" s="371"/>
      <c r="T212" s="371"/>
      <c r="U212" s="371"/>
      <c r="V212" s="372"/>
      <c r="W212" s="42" t="s">
        <v>39</v>
      </c>
      <c r="X212" s="43">
        <f>IFERROR(SUM(X211:X211),"0")</f>
        <v>0</v>
      </c>
      <c r="Y212" s="43">
        <f>IFERROR(SUM(Y211:Y211),"0")</f>
        <v>0</v>
      </c>
      <c r="Z212" s="43">
        <f>IFERROR(IF(Z211="",0,Z211),"0")</f>
        <v>0</v>
      </c>
      <c r="AA212" s="67"/>
      <c r="AB212" s="67"/>
      <c r="AC212" s="67"/>
    </row>
    <row r="213" spans="1:68" x14ac:dyDescent="0.2">
      <c r="A213" s="373"/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3"/>
      <c r="N213" s="373"/>
      <c r="O213" s="374"/>
      <c r="P213" s="370" t="s">
        <v>40</v>
      </c>
      <c r="Q213" s="371"/>
      <c r="R213" s="371"/>
      <c r="S213" s="371"/>
      <c r="T213" s="371"/>
      <c r="U213" s="371"/>
      <c r="V213" s="372"/>
      <c r="W213" s="42" t="s">
        <v>0</v>
      </c>
      <c r="X213" s="43">
        <f>IFERROR(SUMPRODUCT(X211:X211*H211:H211),"0")</f>
        <v>0</v>
      </c>
      <c r="Y213" s="43">
        <f>IFERROR(SUMPRODUCT(Y211:Y211*H211:H211),"0")</f>
        <v>0</v>
      </c>
      <c r="Z213" s="42"/>
      <c r="AA213" s="67"/>
      <c r="AB213" s="67"/>
      <c r="AC213" s="67"/>
    </row>
    <row r="214" spans="1:68" ht="16.5" customHeight="1" x14ac:dyDescent="0.25">
      <c r="A214" s="364" t="s">
        <v>320</v>
      </c>
      <c r="B214" s="364"/>
      <c r="C214" s="364"/>
      <c r="D214" s="364"/>
      <c r="E214" s="364"/>
      <c r="F214" s="364"/>
      <c r="G214" s="364"/>
      <c r="H214" s="364"/>
      <c r="I214" s="364"/>
      <c r="J214" s="364"/>
      <c r="K214" s="364"/>
      <c r="L214" s="364"/>
      <c r="M214" s="364"/>
      <c r="N214" s="364"/>
      <c r="O214" s="364"/>
      <c r="P214" s="364"/>
      <c r="Q214" s="364"/>
      <c r="R214" s="364"/>
      <c r="S214" s="364"/>
      <c r="T214" s="364"/>
      <c r="U214" s="364"/>
      <c r="V214" s="364"/>
      <c r="W214" s="364"/>
      <c r="X214" s="364"/>
      <c r="Y214" s="364"/>
      <c r="Z214" s="364"/>
      <c r="AA214" s="65"/>
      <c r="AB214" s="65"/>
      <c r="AC214" s="82"/>
    </row>
    <row r="215" spans="1:68" ht="14.25" customHeight="1" x14ac:dyDescent="0.25">
      <c r="A215" s="365" t="s">
        <v>81</v>
      </c>
      <c r="B215" s="365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65"/>
      <c r="N215" s="365"/>
      <c r="O215" s="365"/>
      <c r="P215" s="365"/>
      <c r="Q215" s="365"/>
      <c r="R215" s="365"/>
      <c r="S215" s="365"/>
      <c r="T215" s="365"/>
      <c r="U215" s="365"/>
      <c r="V215" s="365"/>
      <c r="W215" s="365"/>
      <c r="X215" s="365"/>
      <c r="Y215" s="365"/>
      <c r="Z215" s="365"/>
      <c r="AA215" s="66"/>
      <c r="AB215" s="66"/>
      <c r="AC215" s="83"/>
    </row>
    <row r="216" spans="1:68" ht="27" customHeight="1" x14ac:dyDescent="0.25">
      <c r="A216" s="63" t="s">
        <v>321</v>
      </c>
      <c r="B216" s="63" t="s">
        <v>322</v>
      </c>
      <c r="C216" s="36">
        <v>4301071093</v>
      </c>
      <c r="D216" s="366">
        <v>4620207490709</v>
      </c>
      <c r="E216" s="366"/>
      <c r="F216" s="62">
        <v>0.65</v>
      </c>
      <c r="G216" s="37">
        <v>8</v>
      </c>
      <c r="H216" s="62">
        <v>5.2</v>
      </c>
      <c r="I216" s="62">
        <v>5.47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44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6" s="368"/>
      <c r="R216" s="368"/>
      <c r="S216" s="368"/>
      <c r="T216" s="369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29" t="s">
        <v>323</v>
      </c>
      <c r="AG216" s="81"/>
      <c r="AJ216" s="87" t="s">
        <v>88</v>
      </c>
      <c r="AK216" s="87">
        <v>1</v>
      </c>
      <c r="BB216" s="230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373"/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4"/>
      <c r="P217" s="370" t="s">
        <v>40</v>
      </c>
      <c r="Q217" s="371"/>
      <c r="R217" s="371"/>
      <c r="S217" s="371"/>
      <c r="T217" s="371"/>
      <c r="U217" s="371"/>
      <c r="V217" s="372"/>
      <c r="W217" s="42" t="s">
        <v>39</v>
      </c>
      <c r="X217" s="43">
        <f>IFERROR(SUM(X216:X216),"0")</f>
        <v>0</v>
      </c>
      <c r="Y217" s="43">
        <f>IFERROR(SUM(Y216:Y216),"0")</f>
        <v>0</v>
      </c>
      <c r="Z217" s="43">
        <f>IFERROR(IF(Z216="",0,Z216),"0")</f>
        <v>0</v>
      </c>
      <c r="AA217" s="67"/>
      <c r="AB217" s="67"/>
      <c r="AC217" s="67"/>
    </row>
    <row r="218" spans="1:68" x14ac:dyDescent="0.2">
      <c r="A218" s="373"/>
      <c r="B218" s="373"/>
      <c r="C218" s="373"/>
      <c r="D218" s="373"/>
      <c r="E218" s="373"/>
      <c r="F218" s="373"/>
      <c r="G218" s="373"/>
      <c r="H218" s="373"/>
      <c r="I218" s="373"/>
      <c r="J218" s="373"/>
      <c r="K218" s="373"/>
      <c r="L218" s="373"/>
      <c r="M218" s="373"/>
      <c r="N218" s="373"/>
      <c r="O218" s="374"/>
      <c r="P218" s="370" t="s">
        <v>40</v>
      </c>
      <c r="Q218" s="371"/>
      <c r="R218" s="371"/>
      <c r="S218" s="371"/>
      <c r="T218" s="371"/>
      <c r="U218" s="371"/>
      <c r="V218" s="372"/>
      <c r="W218" s="42" t="s">
        <v>0</v>
      </c>
      <c r="X218" s="43">
        <f>IFERROR(SUMPRODUCT(X216:X216*H216:H216),"0")</f>
        <v>0</v>
      </c>
      <c r="Y218" s="43">
        <f>IFERROR(SUMPRODUCT(Y216:Y216*H216:H216),"0")</f>
        <v>0</v>
      </c>
      <c r="Z218" s="42"/>
      <c r="AA218" s="67"/>
      <c r="AB218" s="67"/>
      <c r="AC218" s="67"/>
    </row>
    <row r="219" spans="1:68" ht="14.25" customHeight="1" x14ac:dyDescent="0.25">
      <c r="A219" s="365" t="s">
        <v>140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65"/>
      <c r="Z219" s="365"/>
      <c r="AA219" s="66"/>
      <c r="AB219" s="66"/>
      <c r="AC219" s="83"/>
    </row>
    <row r="220" spans="1:68" ht="27" customHeight="1" x14ac:dyDescent="0.25">
      <c r="A220" s="63" t="s">
        <v>324</v>
      </c>
      <c r="B220" s="63" t="s">
        <v>325</v>
      </c>
      <c r="C220" s="36">
        <v>4301135692</v>
      </c>
      <c r="D220" s="366">
        <v>4620207490570</v>
      </c>
      <c r="E220" s="366"/>
      <c r="F220" s="62">
        <v>0.2</v>
      </c>
      <c r="G220" s="37">
        <v>12</v>
      </c>
      <c r="H220" s="62">
        <v>2.4</v>
      </c>
      <c r="I220" s="62">
        <v>3.1036000000000001</v>
      </c>
      <c r="J220" s="37">
        <v>70</v>
      </c>
      <c r="K220" s="37" t="s">
        <v>95</v>
      </c>
      <c r="L220" s="37" t="s">
        <v>87</v>
      </c>
      <c r="M220" s="38" t="s">
        <v>85</v>
      </c>
      <c r="N220" s="38"/>
      <c r="O220" s="37">
        <v>180</v>
      </c>
      <c r="P220" s="44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0" s="368"/>
      <c r="R220" s="368"/>
      <c r="S220" s="368"/>
      <c r="T220" s="369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IFERROR(IF(X220="","",X220*0.01788),"")</f>
        <v>0</v>
      </c>
      <c r="AA220" s="68" t="s">
        <v>46</v>
      </c>
      <c r="AB220" s="69" t="s">
        <v>46</v>
      </c>
      <c r="AC220" s="231" t="s">
        <v>326</v>
      </c>
      <c r="AG220" s="81"/>
      <c r="AJ220" s="87" t="s">
        <v>88</v>
      </c>
      <c r="AK220" s="87">
        <v>1</v>
      </c>
      <c r="BB220" s="232" t="s">
        <v>94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27" customHeight="1" x14ac:dyDescent="0.25">
      <c r="A221" s="63" t="s">
        <v>327</v>
      </c>
      <c r="B221" s="63" t="s">
        <v>328</v>
      </c>
      <c r="C221" s="36">
        <v>4301135691</v>
      </c>
      <c r="D221" s="366">
        <v>4620207490549</v>
      </c>
      <c r="E221" s="366"/>
      <c r="F221" s="62">
        <v>0.2</v>
      </c>
      <c r="G221" s="37">
        <v>12</v>
      </c>
      <c r="H221" s="62">
        <v>2.4</v>
      </c>
      <c r="I221" s="62">
        <v>3.1036000000000001</v>
      </c>
      <c r="J221" s="37">
        <v>70</v>
      </c>
      <c r="K221" s="37" t="s">
        <v>95</v>
      </c>
      <c r="L221" s="37" t="s">
        <v>87</v>
      </c>
      <c r="M221" s="38" t="s">
        <v>85</v>
      </c>
      <c r="N221" s="38"/>
      <c r="O221" s="37">
        <v>180</v>
      </c>
      <c r="P221" s="44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1" s="368"/>
      <c r="R221" s="368"/>
      <c r="S221" s="368"/>
      <c r="T221" s="369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IFERROR(IF(X221="","",X221*0.01788),"")</f>
        <v>0</v>
      </c>
      <c r="AA221" s="68" t="s">
        <v>46</v>
      </c>
      <c r="AB221" s="69" t="s">
        <v>46</v>
      </c>
      <c r="AC221" s="233" t="s">
        <v>326</v>
      </c>
      <c r="AG221" s="81"/>
      <c r="AJ221" s="87" t="s">
        <v>88</v>
      </c>
      <c r="AK221" s="87">
        <v>1</v>
      </c>
      <c r="BB221" s="234" t="s">
        <v>94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customHeight="1" x14ac:dyDescent="0.25">
      <c r="A222" s="63" t="s">
        <v>329</v>
      </c>
      <c r="B222" s="63" t="s">
        <v>330</v>
      </c>
      <c r="C222" s="36">
        <v>4301135694</v>
      </c>
      <c r="D222" s="366">
        <v>4620207490501</v>
      </c>
      <c r="E222" s="366"/>
      <c r="F222" s="62">
        <v>0.2</v>
      </c>
      <c r="G222" s="37">
        <v>12</v>
      </c>
      <c r="H222" s="62">
        <v>2.4</v>
      </c>
      <c r="I222" s="62">
        <v>3.1036000000000001</v>
      </c>
      <c r="J222" s="37">
        <v>70</v>
      </c>
      <c r="K222" s="37" t="s">
        <v>95</v>
      </c>
      <c r="L222" s="37" t="s">
        <v>87</v>
      </c>
      <c r="M222" s="38" t="s">
        <v>85</v>
      </c>
      <c r="N222" s="38"/>
      <c r="O222" s="37">
        <v>180</v>
      </c>
      <c r="P222" s="44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2" s="368"/>
      <c r="R222" s="368"/>
      <c r="S222" s="368"/>
      <c r="T222" s="369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IFERROR(IF(X222="","",X222*0.01788),"")</f>
        <v>0</v>
      </c>
      <c r="AA222" s="68" t="s">
        <v>46</v>
      </c>
      <c r="AB222" s="69" t="s">
        <v>46</v>
      </c>
      <c r="AC222" s="235" t="s">
        <v>326</v>
      </c>
      <c r="AG222" s="81"/>
      <c r="AJ222" s="87" t="s">
        <v>88</v>
      </c>
      <c r="AK222" s="87">
        <v>1</v>
      </c>
      <c r="BB222" s="236" t="s">
        <v>94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x14ac:dyDescent="0.2">
      <c r="A223" s="373"/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4"/>
      <c r="P223" s="370" t="s">
        <v>40</v>
      </c>
      <c r="Q223" s="371"/>
      <c r="R223" s="371"/>
      <c r="S223" s="371"/>
      <c r="T223" s="371"/>
      <c r="U223" s="371"/>
      <c r="V223" s="372"/>
      <c r="W223" s="42" t="s">
        <v>39</v>
      </c>
      <c r="X223" s="43">
        <f>IFERROR(SUM(X220:X222),"0")</f>
        <v>0</v>
      </c>
      <c r="Y223" s="43">
        <f>IFERROR(SUM(Y220:Y222),"0")</f>
        <v>0</v>
      </c>
      <c r="Z223" s="43">
        <f>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373"/>
      <c r="B224" s="373"/>
      <c r="C224" s="373"/>
      <c r="D224" s="373"/>
      <c r="E224" s="373"/>
      <c r="F224" s="373"/>
      <c r="G224" s="373"/>
      <c r="H224" s="373"/>
      <c r="I224" s="373"/>
      <c r="J224" s="373"/>
      <c r="K224" s="373"/>
      <c r="L224" s="373"/>
      <c r="M224" s="373"/>
      <c r="N224" s="373"/>
      <c r="O224" s="374"/>
      <c r="P224" s="370" t="s">
        <v>40</v>
      </c>
      <c r="Q224" s="371"/>
      <c r="R224" s="371"/>
      <c r="S224" s="371"/>
      <c r="T224" s="371"/>
      <c r="U224" s="371"/>
      <c r="V224" s="372"/>
      <c r="W224" s="42" t="s">
        <v>0</v>
      </c>
      <c r="X224" s="43">
        <f>IFERROR(SUMPRODUCT(X220:X222*H220:H222),"0")</f>
        <v>0</v>
      </c>
      <c r="Y224" s="43">
        <f>IFERROR(SUMPRODUCT(Y220:Y222*H220:H222),"0")</f>
        <v>0</v>
      </c>
      <c r="Z224" s="42"/>
      <c r="AA224" s="67"/>
      <c r="AB224" s="67"/>
      <c r="AC224" s="67"/>
    </row>
    <row r="225" spans="1:68" ht="16.5" customHeight="1" x14ac:dyDescent="0.25">
      <c r="A225" s="364" t="s">
        <v>331</v>
      </c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4"/>
      <c r="P225" s="364"/>
      <c r="Q225" s="364"/>
      <c r="R225" s="364"/>
      <c r="S225" s="364"/>
      <c r="T225" s="364"/>
      <c r="U225" s="364"/>
      <c r="V225" s="364"/>
      <c r="W225" s="364"/>
      <c r="X225" s="364"/>
      <c r="Y225" s="364"/>
      <c r="Z225" s="364"/>
      <c r="AA225" s="65"/>
      <c r="AB225" s="65"/>
      <c r="AC225" s="82"/>
    </row>
    <row r="226" spans="1:68" ht="14.25" customHeight="1" x14ac:dyDescent="0.25">
      <c r="A226" s="365" t="s">
        <v>81</v>
      </c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65"/>
      <c r="N226" s="365"/>
      <c r="O226" s="365"/>
      <c r="P226" s="365"/>
      <c r="Q226" s="365"/>
      <c r="R226" s="365"/>
      <c r="S226" s="365"/>
      <c r="T226" s="365"/>
      <c r="U226" s="365"/>
      <c r="V226" s="365"/>
      <c r="W226" s="365"/>
      <c r="X226" s="365"/>
      <c r="Y226" s="365"/>
      <c r="Z226" s="365"/>
      <c r="AA226" s="66"/>
      <c r="AB226" s="66"/>
      <c r="AC226" s="83"/>
    </row>
    <row r="227" spans="1:68" ht="16.5" customHeight="1" x14ac:dyDescent="0.25">
      <c r="A227" s="63" t="s">
        <v>332</v>
      </c>
      <c r="B227" s="63" t="s">
        <v>333</v>
      </c>
      <c r="C227" s="36">
        <v>4301071063</v>
      </c>
      <c r="D227" s="366">
        <v>4607111039019</v>
      </c>
      <c r="E227" s="366"/>
      <c r="F227" s="62">
        <v>0.43</v>
      </c>
      <c r="G227" s="37">
        <v>16</v>
      </c>
      <c r="H227" s="62">
        <v>6.88</v>
      </c>
      <c r="I227" s="62">
        <v>7.2060000000000004</v>
      </c>
      <c r="J227" s="37">
        <v>84</v>
      </c>
      <c r="K227" s="37" t="s">
        <v>86</v>
      </c>
      <c r="L227" s="37" t="s">
        <v>87</v>
      </c>
      <c r="M227" s="38" t="s">
        <v>85</v>
      </c>
      <c r="N227" s="38"/>
      <c r="O227" s="37">
        <v>180</v>
      </c>
      <c r="P227" s="44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7" s="368"/>
      <c r="R227" s="368"/>
      <c r="S227" s="368"/>
      <c r="T227" s="369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37" t="s">
        <v>334</v>
      </c>
      <c r="AG227" s="81"/>
      <c r="AJ227" s="87" t="s">
        <v>88</v>
      </c>
      <c r="AK227" s="87">
        <v>1</v>
      </c>
      <c r="BB227" s="238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16.5" customHeight="1" x14ac:dyDescent="0.25">
      <c r="A228" s="63" t="s">
        <v>335</v>
      </c>
      <c r="B228" s="63" t="s">
        <v>336</v>
      </c>
      <c r="C228" s="36">
        <v>4301071000</v>
      </c>
      <c r="D228" s="366">
        <v>4607111038708</v>
      </c>
      <c r="E228" s="366"/>
      <c r="F228" s="62">
        <v>0.8</v>
      </c>
      <c r="G228" s="37">
        <v>8</v>
      </c>
      <c r="H228" s="62">
        <v>6.4</v>
      </c>
      <c r="I228" s="62">
        <v>6.67</v>
      </c>
      <c r="J228" s="37">
        <v>84</v>
      </c>
      <c r="K228" s="37" t="s">
        <v>86</v>
      </c>
      <c r="L228" s="37" t="s">
        <v>117</v>
      </c>
      <c r="M228" s="38" t="s">
        <v>85</v>
      </c>
      <c r="N228" s="38"/>
      <c r="O228" s="37">
        <v>180</v>
      </c>
      <c r="P228" s="44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8" s="368"/>
      <c r="R228" s="368"/>
      <c r="S228" s="368"/>
      <c r="T228" s="369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39" t="s">
        <v>334</v>
      </c>
      <c r="AG228" s="81"/>
      <c r="AJ228" s="87" t="s">
        <v>118</v>
      </c>
      <c r="AK228" s="87">
        <v>12</v>
      </c>
      <c r="BB228" s="240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x14ac:dyDescent="0.2">
      <c r="A229" s="373"/>
      <c r="B229" s="373"/>
      <c r="C229" s="373"/>
      <c r="D229" s="373"/>
      <c r="E229" s="373"/>
      <c r="F229" s="373"/>
      <c r="G229" s="373"/>
      <c r="H229" s="373"/>
      <c r="I229" s="373"/>
      <c r="J229" s="373"/>
      <c r="K229" s="373"/>
      <c r="L229" s="373"/>
      <c r="M229" s="373"/>
      <c r="N229" s="373"/>
      <c r="O229" s="374"/>
      <c r="P229" s="370" t="s">
        <v>40</v>
      </c>
      <c r="Q229" s="371"/>
      <c r="R229" s="371"/>
      <c r="S229" s="371"/>
      <c r="T229" s="371"/>
      <c r="U229" s="371"/>
      <c r="V229" s="372"/>
      <c r="W229" s="42" t="s">
        <v>39</v>
      </c>
      <c r="X229" s="43">
        <f>IFERROR(SUM(X227:X228),"0")</f>
        <v>0</v>
      </c>
      <c r="Y229" s="43">
        <f>IFERROR(SUM(Y227:Y228),"0")</f>
        <v>0</v>
      </c>
      <c r="Z229" s="43">
        <f>IFERROR(IF(Z227="",0,Z227),"0")+IFERROR(IF(Z228="",0,Z228),"0")</f>
        <v>0</v>
      </c>
      <c r="AA229" s="67"/>
      <c r="AB229" s="67"/>
      <c r="AC229" s="67"/>
    </row>
    <row r="230" spans="1:68" x14ac:dyDescent="0.2">
      <c r="A230" s="373"/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4"/>
      <c r="P230" s="370" t="s">
        <v>40</v>
      </c>
      <c r="Q230" s="371"/>
      <c r="R230" s="371"/>
      <c r="S230" s="371"/>
      <c r="T230" s="371"/>
      <c r="U230" s="371"/>
      <c r="V230" s="372"/>
      <c r="W230" s="42" t="s">
        <v>0</v>
      </c>
      <c r="X230" s="43">
        <f>IFERROR(SUMPRODUCT(X227:X228*H227:H228),"0")</f>
        <v>0</v>
      </c>
      <c r="Y230" s="43">
        <f>IFERROR(SUMPRODUCT(Y227:Y228*H227:H228),"0")</f>
        <v>0</v>
      </c>
      <c r="Z230" s="42"/>
      <c r="AA230" s="67"/>
      <c r="AB230" s="67"/>
      <c r="AC230" s="67"/>
    </row>
    <row r="231" spans="1:68" ht="27.75" customHeight="1" x14ac:dyDescent="0.2">
      <c r="A231" s="363" t="s">
        <v>337</v>
      </c>
      <c r="B231" s="363"/>
      <c r="C231" s="363"/>
      <c r="D231" s="363"/>
      <c r="E231" s="363"/>
      <c r="F231" s="363"/>
      <c r="G231" s="363"/>
      <c r="H231" s="363"/>
      <c r="I231" s="363"/>
      <c r="J231" s="363"/>
      <c r="K231" s="363"/>
      <c r="L231" s="363"/>
      <c r="M231" s="363"/>
      <c r="N231" s="363"/>
      <c r="O231" s="363"/>
      <c r="P231" s="363"/>
      <c r="Q231" s="363"/>
      <c r="R231" s="363"/>
      <c r="S231" s="363"/>
      <c r="T231" s="363"/>
      <c r="U231" s="363"/>
      <c r="V231" s="363"/>
      <c r="W231" s="363"/>
      <c r="X231" s="363"/>
      <c r="Y231" s="363"/>
      <c r="Z231" s="363"/>
      <c r="AA231" s="54"/>
      <c r="AB231" s="54"/>
      <c r="AC231" s="54"/>
    </row>
    <row r="232" spans="1:68" ht="16.5" customHeight="1" x14ac:dyDescent="0.25">
      <c r="A232" s="364" t="s">
        <v>338</v>
      </c>
      <c r="B232" s="364"/>
      <c r="C232" s="364"/>
      <c r="D232" s="364"/>
      <c r="E232" s="364"/>
      <c r="F232" s="364"/>
      <c r="G232" s="364"/>
      <c r="H232" s="364"/>
      <c r="I232" s="364"/>
      <c r="J232" s="364"/>
      <c r="K232" s="364"/>
      <c r="L232" s="364"/>
      <c r="M232" s="364"/>
      <c r="N232" s="364"/>
      <c r="O232" s="364"/>
      <c r="P232" s="364"/>
      <c r="Q232" s="364"/>
      <c r="R232" s="364"/>
      <c r="S232" s="364"/>
      <c r="T232" s="364"/>
      <c r="U232" s="364"/>
      <c r="V232" s="364"/>
      <c r="W232" s="364"/>
      <c r="X232" s="364"/>
      <c r="Y232" s="364"/>
      <c r="Z232" s="364"/>
      <c r="AA232" s="65"/>
      <c r="AB232" s="65"/>
      <c r="AC232" s="82"/>
    </row>
    <row r="233" spans="1:68" ht="14.25" customHeight="1" x14ac:dyDescent="0.25">
      <c r="A233" s="365" t="s">
        <v>81</v>
      </c>
      <c r="B233" s="365"/>
      <c r="C233" s="365"/>
      <c r="D233" s="365"/>
      <c r="E233" s="365"/>
      <c r="F233" s="365"/>
      <c r="G233" s="365"/>
      <c r="H233" s="365"/>
      <c r="I233" s="365"/>
      <c r="J233" s="365"/>
      <c r="K233" s="365"/>
      <c r="L233" s="365"/>
      <c r="M233" s="365"/>
      <c r="N233" s="365"/>
      <c r="O233" s="365"/>
      <c r="P233" s="365"/>
      <c r="Q233" s="365"/>
      <c r="R233" s="365"/>
      <c r="S233" s="365"/>
      <c r="T233" s="365"/>
      <c r="U233" s="365"/>
      <c r="V233" s="365"/>
      <c r="W233" s="365"/>
      <c r="X233" s="365"/>
      <c r="Y233" s="365"/>
      <c r="Z233" s="365"/>
      <c r="AA233" s="66"/>
      <c r="AB233" s="66"/>
      <c r="AC233" s="83"/>
    </row>
    <row r="234" spans="1:68" ht="27" customHeight="1" x14ac:dyDescent="0.25">
      <c r="A234" s="63" t="s">
        <v>339</v>
      </c>
      <c r="B234" s="63" t="s">
        <v>340</v>
      </c>
      <c r="C234" s="36">
        <v>4301071036</v>
      </c>
      <c r="D234" s="366">
        <v>4607111036162</v>
      </c>
      <c r="E234" s="366"/>
      <c r="F234" s="62">
        <v>0.8</v>
      </c>
      <c r="G234" s="37">
        <v>8</v>
      </c>
      <c r="H234" s="62">
        <v>6.4</v>
      </c>
      <c r="I234" s="62">
        <v>6.6811999999999996</v>
      </c>
      <c r="J234" s="37">
        <v>84</v>
      </c>
      <c r="K234" s="37" t="s">
        <v>86</v>
      </c>
      <c r="L234" s="37" t="s">
        <v>87</v>
      </c>
      <c r="M234" s="38" t="s">
        <v>85</v>
      </c>
      <c r="N234" s="38"/>
      <c r="O234" s="37">
        <v>90</v>
      </c>
      <c r="P234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4" s="368"/>
      <c r="R234" s="368"/>
      <c r="S234" s="368"/>
      <c r="T234" s="369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41" t="s">
        <v>341</v>
      </c>
      <c r="AG234" s="81"/>
      <c r="AJ234" s="87" t="s">
        <v>88</v>
      </c>
      <c r="AK234" s="87">
        <v>1</v>
      </c>
      <c r="BB234" s="242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373"/>
      <c r="B235" s="373"/>
      <c r="C235" s="373"/>
      <c r="D235" s="373"/>
      <c r="E235" s="373"/>
      <c r="F235" s="373"/>
      <c r="G235" s="373"/>
      <c r="H235" s="373"/>
      <c r="I235" s="373"/>
      <c r="J235" s="373"/>
      <c r="K235" s="373"/>
      <c r="L235" s="373"/>
      <c r="M235" s="373"/>
      <c r="N235" s="373"/>
      <c r="O235" s="374"/>
      <c r="P235" s="370" t="s">
        <v>40</v>
      </c>
      <c r="Q235" s="371"/>
      <c r="R235" s="371"/>
      <c r="S235" s="371"/>
      <c r="T235" s="371"/>
      <c r="U235" s="371"/>
      <c r="V235" s="372"/>
      <c r="W235" s="42" t="s">
        <v>39</v>
      </c>
      <c r="X235" s="43">
        <f>IFERROR(SUM(X234:X234),"0")</f>
        <v>0</v>
      </c>
      <c r="Y235" s="43">
        <f>IFERROR(SUM(Y234:Y234),"0")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373"/>
      <c r="B236" s="373"/>
      <c r="C236" s="373"/>
      <c r="D236" s="373"/>
      <c r="E236" s="373"/>
      <c r="F236" s="373"/>
      <c r="G236" s="373"/>
      <c r="H236" s="373"/>
      <c r="I236" s="373"/>
      <c r="J236" s="373"/>
      <c r="K236" s="373"/>
      <c r="L236" s="373"/>
      <c r="M236" s="373"/>
      <c r="N236" s="373"/>
      <c r="O236" s="374"/>
      <c r="P236" s="370" t="s">
        <v>40</v>
      </c>
      <c r="Q236" s="371"/>
      <c r="R236" s="371"/>
      <c r="S236" s="371"/>
      <c r="T236" s="371"/>
      <c r="U236" s="371"/>
      <c r="V236" s="372"/>
      <c r="W236" s="42" t="s">
        <v>0</v>
      </c>
      <c r="X236" s="43">
        <f>IFERROR(SUMPRODUCT(X234:X234*H234:H234),"0")</f>
        <v>0</v>
      </c>
      <c r="Y236" s="43">
        <f>IFERROR(SUMPRODUCT(Y234:Y234*H234:H234),"0")</f>
        <v>0</v>
      </c>
      <c r="Z236" s="42"/>
      <c r="AA236" s="67"/>
      <c r="AB236" s="67"/>
      <c r="AC236" s="67"/>
    </row>
    <row r="237" spans="1:68" ht="27.75" customHeight="1" x14ac:dyDescent="0.2">
      <c r="A237" s="363" t="s">
        <v>342</v>
      </c>
      <c r="B237" s="363"/>
      <c r="C237" s="363"/>
      <c r="D237" s="363"/>
      <c r="E237" s="363"/>
      <c r="F237" s="363"/>
      <c r="G237" s="363"/>
      <c r="H237" s="363"/>
      <c r="I237" s="363"/>
      <c r="J237" s="363"/>
      <c r="K237" s="363"/>
      <c r="L237" s="363"/>
      <c r="M237" s="363"/>
      <c r="N237" s="363"/>
      <c r="O237" s="363"/>
      <c r="P237" s="363"/>
      <c r="Q237" s="363"/>
      <c r="R237" s="363"/>
      <c r="S237" s="363"/>
      <c r="T237" s="363"/>
      <c r="U237" s="363"/>
      <c r="V237" s="363"/>
      <c r="W237" s="363"/>
      <c r="X237" s="363"/>
      <c r="Y237" s="363"/>
      <c r="Z237" s="363"/>
      <c r="AA237" s="54"/>
      <c r="AB237" s="54"/>
      <c r="AC237" s="54"/>
    </row>
    <row r="238" spans="1:68" ht="16.5" customHeight="1" x14ac:dyDescent="0.25">
      <c r="A238" s="364" t="s">
        <v>343</v>
      </c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4"/>
      <c r="P238" s="364"/>
      <c r="Q238" s="364"/>
      <c r="R238" s="364"/>
      <c r="S238" s="364"/>
      <c r="T238" s="364"/>
      <c r="U238" s="364"/>
      <c r="V238" s="364"/>
      <c r="W238" s="364"/>
      <c r="X238" s="364"/>
      <c r="Y238" s="364"/>
      <c r="Z238" s="364"/>
      <c r="AA238" s="65"/>
      <c r="AB238" s="65"/>
      <c r="AC238" s="82"/>
    </row>
    <row r="239" spans="1:68" ht="14.25" customHeight="1" x14ac:dyDescent="0.25">
      <c r="A239" s="365" t="s">
        <v>81</v>
      </c>
      <c r="B239" s="365"/>
      <c r="C239" s="365"/>
      <c r="D239" s="365"/>
      <c r="E239" s="365"/>
      <c r="F239" s="365"/>
      <c r="G239" s="365"/>
      <c r="H239" s="365"/>
      <c r="I239" s="365"/>
      <c r="J239" s="365"/>
      <c r="K239" s="365"/>
      <c r="L239" s="365"/>
      <c r="M239" s="365"/>
      <c r="N239" s="365"/>
      <c r="O239" s="365"/>
      <c r="P239" s="365"/>
      <c r="Q239" s="365"/>
      <c r="R239" s="365"/>
      <c r="S239" s="365"/>
      <c r="T239" s="365"/>
      <c r="U239" s="365"/>
      <c r="V239" s="365"/>
      <c r="W239" s="365"/>
      <c r="X239" s="365"/>
      <c r="Y239" s="365"/>
      <c r="Z239" s="365"/>
      <c r="AA239" s="66"/>
      <c r="AB239" s="66"/>
      <c r="AC239" s="83"/>
    </row>
    <row r="240" spans="1:68" ht="27" customHeight="1" x14ac:dyDescent="0.25">
      <c r="A240" s="63" t="s">
        <v>344</v>
      </c>
      <c r="B240" s="63" t="s">
        <v>345</v>
      </c>
      <c r="C240" s="36">
        <v>4301071029</v>
      </c>
      <c r="D240" s="366">
        <v>4607111035899</v>
      </c>
      <c r="E240" s="366"/>
      <c r="F240" s="62">
        <v>1</v>
      </c>
      <c r="G240" s="37">
        <v>5</v>
      </c>
      <c r="H240" s="62">
        <v>5</v>
      </c>
      <c r="I240" s="62">
        <v>5.2619999999999996</v>
      </c>
      <c r="J240" s="37">
        <v>84</v>
      </c>
      <c r="K240" s="37" t="s">
        <v>86</v>
      </c>
      <c r="L240" s="37" t="s">
        <v>112</v>
      </c>
      <c r="M240" s="38" t="s">
        <v>85</v>
      </c>
      <c r="N240" s="38"/>
      <c r="O240" s="37">
        <v>180</v>
      </c>
      <c r="P240" s="45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0" s="368"/>
      <c r="R240" s="368"/>
      <c r="S240" s="368"/>
      <c r="T240" s="369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43" t="s">
        <v>254</v>
      </c>
      <c r="AG240" s="81"/>
      <c r="AJ240" s="87" t="s">
        <v>113</v>
      </c>
      <c r="AK240" s="87">
        <v>84</v>
      </c>
      <c r="BB240" s="244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73"/>
      <c r="B241" s="373"/>
      <c r="C241" s="373"/>
      <c r="D241" s="373"/>
      <c r="E241" s="373"/>
      <c r="F241" s="373"/>
      <c r="G241" s="373"/>
      <c r="H241" s="373"/>
      <c r="I241" s="373"/>
      <c r="J241" s="373"/>
      <c r="K241" s="373"/>
      <c r="L241" s="373"/>
      <c r="M241" s="373"/>
      <c r="N241" s="373"/>
      <c r="O241" s="374"/>
      <c r="P241" s="370" t="s">
        <v>40</v>
      </c>
      <c r="Q241" s="371"/>
      <c r="R241" s="371"/>
      <c r="S241" s="371"/>
      <c r="T241" s="371"/>
      <c r="U241" s="371"/>
      <c r="V241" s="372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73"/>
      <c r="B242" s="373"/>
      <c r="C242" s="373"/>
      <c r="D242" s="373"/>
      <c r="E242" s="373"/>
      <c r="F242" s="373"/>
      <c r="G242" s="373"/>
      <c r="H242" s="373"/>
      <c r="I242" s="373"/>
      <c r="J242" s="373"/>
      <c r="K242" s="373"/>
      <c r="L242" s="373"/>
      <c r="M242" s="373"/>
      <c r="N242" s="373"/>
      <c r="O242" s="374"/>
      <c r="P242" s="370" t="s">
        <v>40</v>
      </c>
      <c r="Q242" s="371"/>
      <c r="R242" s="371"/>
      <c r="S242" s="371"/>
      <c r="T242" s="371"/>
      <c r="U242" s="371"/>
      <c r="V242" s="372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63" t="s">
        <v>346</v>
      </c>
      <c r="B243" s="363"/>
      <c r="C243" s="363"/>
      <c r="D243" s="363"/>
      <c r="E243" s="363"/>
      <c r="F243" s="363"/>
      <c r="G243" s="363"/>
      <c r="H243" s="363"/>
      <c r="I243" s="363"/>
      <c r="J243" s="363"/>
      <c r="K243" s="363"/>
      <c r="L243" s="363"/>
      <c r="M243" s="363"/>
      <c r="N243" s="363"/>
      <c r="O243" s="363"/>
      <c r="P243" s="363"/>
      <c r="Q243" s="363"/>
      <c r="R243" s="363"/>
      <c r="S243" s="363"/>
      <c r="T243" s="363"/>
      <c r="U243" s="363"/>
      <c r="V243" s="363"/>
      <c r="W243" s="363"/>
      <c r="X243" s="363"/>
      <c r="Y243" s="363"/>
      <c r="Z243" s="363"/>
      <c r="AA243" s="54"/>
      <c r="AB243" s="54"/>
      <c r="AC243" s="54"/>
    </row>
    <row r="244" spans="1:68" ht="16.5" customHeight="1" x14ac:dyDescent="0.25">
      <c r="A244" s="364" t="s">
        <v>347</v>
      </c>
      <c r="B244" s="364"/>
      <c r="C244" s="364"/>
      <c r="D244" s="364"/>
      <c r="E244" s="364"/>
      <c r="F244" s="364"/>
      <c r="G244" s="364"/>
      <c r="H244" s="364"/>
      <c r="I244" s="364"/>
      <c r="J244" s="364"/>
      <c r="K244" s="364"/>
      <c r="L244" s="364"/>
      <c r="M244" s="364"/>
      <c r="N244" s="364"/>
      <c r="O244" s="364"/>
      <c r="P244" s="364"/>
      <c r="Q244" s="364"/>
      <c r="R244" s="364"/>
      <c r="S244" s="364"/>
      <c r="T244" s="364"/>
      <c r="U244" s="364"/>
      <c r="V244" s="364"/>
      <c r="W244" s="364"/>
      <c r="X244" s="364"/>
      <c r="Y244" s="364"/>
      <c r="Z244" s="364"/>
      <c r="AA244" s="65"/>
      <c r="AB244" s="65"/>
      <c r="AC244" s="82"/>
    </row>
    <row r="245" spans="1:68" ht="14.25" customHeight="1" x14ac:dyDescent="0.25">
      <c r="A245" s="365" t="s">
        <v>348</v>
      </c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65"/>
      <c r="N245" s="365"/>
      <c r="O245" s="365"/>
      <c r="P245" s="365"/>
      <c r="Q245" s="365"/>
      <c r="R245" s="365"/>
      <c r="S245" s="365"/>
      <c r="T245" s="365"/>
      <c r="U245" s="365"/>
      <c r="V245" s="365"/>
      <c r="W245" s="365"/>
      <c r="X245" s="365"/>
      <c r="Y245" s="365"/>
      <c r="Z245" s="365"/>
      <c r="AA245" s="66"/>
      <c r="AB245" s="66"/>
      <c r="AC245" s="83"/>
    </row>
    <row r="246" spans="1:68" ht="27" customHeight="1" x14ac:dyDescent="0.25">
      <c r="A246" s="63" t="s">
        <v>349</v>
      </c>
      <c r="B246" s="63" t="s">
        <v>350</v>
      </c>
      <c r="C246" s="36">
        <v>4301133004</v>
      </c>
      <c r="D246" s="366">
        <v>4607111039774</v>
      </c>
      <c r="E246" s="366"/>
      <c r="F246" s="62">
        <v>0.25</v>
      </c>
      <c r="G246" s="37">
        <v>12</v>
      </c>
      <c r="H246" s="62">
        <v>3</v>
      </c>
      <c r="I246" s="62">
        <v>3.22</v>
      </c>
      <c r="J246" s="37">
        <v>70</v>
      </c>
      <c r="K246" s="37" t="s">
        <v>95</v>
      </c>
      <c r="L246" s="37" t="s">
        <v>87</v>
      </c>
      <c r="M246" s="38" t="s">
        <v>85</v>
      </c>
      <c r="N246" s="38"/>
      <c r="O246" s="37">
        <v>180</v>
      </c>
      <c r="P246" s="45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6" s="368"/>
      <c r="R246" s="368"/>
      <c r="S246" s="368"/>
      <c r="T246" s="369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45" t="s">
        <v>351</v>
      </c>
      <c r="AG246" s="81"/>
      <c r="AJ246" s="87" t="s">
        <v>88</v>
      </c>
      <c r="AK246" s="87">
        <v>1</v>
      </c>
      <c r="BB246" s="246" t="s">
        <v>94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373"/>
      <c r="B247" s="373"/>
      <c r="C247" s="373"/>
      <c r="D247" s="373"/>
      <c r="E247" s="373"/>
      <c r="F247" s="373"/>
      <c r="G247" s="373"/>
      <c r="H247" s="373"/>
      <c r="I247" s="373"/>
      <c r="J247" s="373"/>
      <c r="K247" s="373"/>
      <c r="L247" s="373"/>
      <c r="M247" s="373"/>
      <c r="N247" s="373"/>
      <c r="O247" s="374"/>
      <c r="P247" s="370" t="s">
        <v>40</v>
      </c>
      <c r="Q247" s="371"/>
      <c r="R247" s="371"/>
      <c r="S247" s="371"/>
      <c r="T247" s="371"/>
      <c r="U247" s="371"/>
      <c r="V247" s="372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373"/>
      <c r="B248" s="373"/>
      <c r="C248" s="373"/>
      <c r="D248" s="373"/>
      <c r="E248" s="373"/>
      <c r="F248" s="373"/>
      <c r="G248" s="373"/>
      <c r="H248" s="373"/>
      <c r="I248" s="373"/>
      <c r="J248" s="373"/>
      <c r="K248" s="373"/>
      <c r="L248" s="373"/>
      <c r="M248" s="373"/>
      <c r="N248" s="373"/>
      <c r="O248" s="374"/>
      <c r="P248" s="370" t="s">
        <v>40</v>
      </c>
      <c r="Q248" s="371"/>
      <c r="R248" s="371"/>
      <c r="S248" s="371"/>
      <c r="T248" s="371"/>
      <c r="U248" s="371"/>
      <c r="V248" s="372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14.25" customHeight="1" x14ac:dyDescent="0.25">
      <c r="A249" s="365" t="s">
        <v>140</v>
      </c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65"/>
      <c r="N249" s="365"/>
      <c r="O249" s="365"/>
      <c r="P249" s="365"/>
      <c r="Q249" s="365"/>
      <c r="R249" s="365"/>
      <c r="S249" s="365"/>
      <c r="T249" s="365"/>
      <c r="U249" s="365"/>
      <c r="V249" s="365"/>
      <c r="W249" s="365"/>
      <c r="X249" s="365"/>
      <c r="Y249" s="365"/>
      <c r="Z249" s="365"/>
      <c r="AA249" s="66"/>
      <c r="AB249" s="66"/>
      <c r="AC249" s="83"/>
    </row>
    <row r="250" spans="1:68" ht="37.5" customHeight="1" x14ac:dyDescent="0.25">
      <c r="A250" s="63" t="s">
        <v>352</v>
      </c>
      <c r="B250" s="63" t="s">
        <v>353</v>
      </c>
      <c r="C250" s="36">
        <v>4301135400</v>
      </c>
      <c r="D250" s="366">
        <v>4607111039361</v>
      </c>
      <c r="E250" s="366"/>
      <c r="F250" s="62">
        <v>0.25</v>
      </c>
      <c r="G250" s="37">
        <v>12</v>
      </c>
      <c r="H250" s="62">
        <v>3</v>
      </c>
      <c r="I250" s="62">
        <v>3.7035999999999998</v>
      </c>
      <c r="J250" s="37">
        <v>70</v>
      </c>
      <c r="K250" s="37" t="s">
        <v>95</v>
      </c>
      <c r="L250" s="37" t="s">
        <v>87</v>
      </c>
      <c r="M250" s="38" t="s">
        <v>85</v>
      </c>
      <c r="N250" s="38"/>
      <c r="O250" s="37">
        <v>180</v>
      </c>
      <c r="P250" s="45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0" s="368"/>
      <c r="R250" s="368"/>
      <c r="S250" s="368"/>
      <c r="T250" s="369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IFERROR(IF(X250="","",X250*0.01788),"")</f>
        <v>0</v>
      </c>
      <c r="AA250" s="68" t="s">
        <v>46</v>
      </c>
      <c r="AB250" s="69" t="s">
        <v>46</v>
      </c>
      <c r="AC250" s="247" t="s">
        <v>351</v>
      </c>
      <c r="AG250" s="81"/>
      <c r="AJ250" s="87" t="s">
        <v>88</v>
      </c>
      <c r="AK250" s="87">
        <v>1</v>
      </c>
      <c r="BB250" s="248" t="s">
        <v>94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x14ac:dyDescent="0.2">
      <c r="A251" s="373"/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4"/>
      <c r="P251" s="370" t="s">
        <v>40</v>
      </c>
      <c r="Q251" s="371"/>
      <c r="R251" s="371"/>
      <c r="S251" s="371"/>
      <c r="T251" s="371"/>
      <c r="U251" s="371"/>
      <c r="V251" s="372"/>
      <c r="W251" s="42" t="s">
        <v>39</v>
      </c>
      <c r="X251" s="43">
        <f>IFERROR(SUM(X250:X250),"0")</f>
        <v>0</v>
      </c>
      <c r="Y251" s="43">
        <f>IFERROR(SUM(Y250:Y250),"0")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373"/>
      <c r="B252" s="373"/>
      <c r="C252" s="373"/>
      <c r="D252" s="373"/>
      <c r="E252" s="373"/>
      <c r="F252" s="373"/>
      <c r="G252" s="373"/>
      <c r="H252" s="373"/>
      <c r="I252" s="373"/>
      <c r="J252" s="373"/>
      <c r="K252" s="373"/>
      <c r="L252" s="373"/>
      <c r="M252" s="373"/>
      <c r="N252" s="373"/>
      <c r="O252" s="374"/>
      <c r="P252" s="370" t="s">
        <v>40</v>
      </c>
      <c r="Q252" s="371"/>
      <c r="R252" s="371"/>
      <c r="S252" s="371"/>
      <c r="T252" s="371"/>
      <c r="U252" s="371"/>
      <c r="V252" s="372"/>
      <c r="W252" s="42" t="s">
        <v>0</v>
      </c>
      <c r="X252" s="43">
        <f>IFERROR(SUMPRODUCT(X250:X250*H250:H250),"0")</f>
        <v>0</v>
      </c>
      <c r="Y252" s="43">
        <f>IFERROR(SUMPRODUCT(Y250:Y250*H250:H250),"0")</f>
        <v>0</v>
      </c>
      <c r="Z252" s="42"/>
      <c r="AA252" s="67"/>
      <c r="AB252" s="67"/>
      <c r="AC252" s="67"/>
    </row>
    <row r="253" spans="1:68" ht="27.75" customHeight="1" x14ac:dyDescent="0.2">
      <c r="A253" s="363" t="s">
        <v>354</v>
      </c>
      <c r="B253" s="363"/>
      <c r="C253" s="363"/>
      <c r="D253" s="363"/>
      <c r="E253" s="363"/>
      <c r="F253" s="363"/>
      <c r="G253" s="363"/>
      <c r="H253" s="363"/>
      <c r="I253" s="363"/>
      <c r="J253" s="363"/>
      <c r="K253" s="363"/>
      <c r="L253" s="363"/>
      <c r="M253" s="363"/>
      <c r="N253" s="363"/>
      <c r="O253" s="363"/>
      <c r="P253" s="363"/>
      <c r="Q253" s="363"/>
      <c r="R253" s="363"/>
      <c r="S253" s="363"/>
      <c r="T253" s="363"/>
      <c r="U253" s="363"/>
      <c r="V253" s="363"/>
      <c r="W253" s="363"/>
      <c r="X253" s="363"/>
      <c r="Y253" s="363"/>
      <c r="Z253" s="363"/>
      <c r="AA253" s="54"/>
      <c r="AB253" s="54"/>
      <c r="AC253" s="54"/>
    </row>
    <row r="254" spans="1:68" ht="16.5" customHeight="1" x14ac:dyDescent="0.25">
      <c r="A254" s="364" t="s">
        <v>354</v>
      </c>
      <c r="B254" s="364"/>
      <c r="C254" s="364"/>
      <c r="D254" s="364"/>
      <c r="E254" s="364"/>
      <c r="F254" s="364"/>
      <c r="G254" s="364"/>
      <c r="H254" s="364"/>
      <c r="I254" s="364"/>
      <c r="J254" s="364"/>
      <c r="K254" s="364"/>
      <c r="L254" s="364"/>
      <c r="M254" s="364"/>
      <c r="N254" s="364"/>
      <c r="O254" s="364"/>
      <c r="P254" s="364"/>
      <c r="Q254" s="364"/>
      <c r="R254" s="364"/>
      <c r="S254" s="364"/>
      <c r="T254" s="364"/>
      <c r="U254" s="364"/>
      <c r="V254" s="364"/>
      <c r="W254" s="364"/>
      <c r="X254" s="364"/>
      <c r="Y254" s="364"/>
      <c r="Z254" s="364"/>
      <c r="AA254" s="65"/>
      <c r="AB254" s="65"/>
      <c r="AC254" s="82"/>
    </row>
    <row r="255" spans="1:68" ht="14.25" customHeight="1" x14ac:dyDescent="0.25">
      <c r="A255" s="365" t="s">
        <v>81</v>
      </c>
      <c r="B255" s="365"/>
      <c r="C255" s="365"/>
      <c r="D255" s="365"/>
      <c r="E255" s="365"/>
      <c r="F255" s="365"/>
      <c r="G255" s="365"/>
      <c r="H255" s="365"/>
      <c r="I255" s="365"/>
      <c r="J255" s="365"/>
      <c r="K255" s="365"/>
      <c r="L255" s="365"/>
      <c r="M255" s="365"/>
      <c r="N255" s="365"/>
      <c r="O255" s="365"/>
      <c r="P255" s="365"/>
      <c r="Q255" s="365"/>
      <c r="R255" s="365"/>
      <c r="S255" s="365"/>
      <c r="T255" s="365"/>
      <c r="U255" s="365"/>
      <c r="V255" s="365"/>
      <c r="W255" s="365"/>
      <c r="X255" s="365"/>
      <c r="Y255" s="365"/>
      <c r="Z255" s="365"/>
      <c r="AA255" s="66"/>
      <c r="AB255" s="66"/>
      <c r="AC255" s="83"/>
    </row>
    <row r="256" spans="1:68" ht="27" customHeight="1" x14ac:dyDescent="0.25">
      <c r="A256" s="63" t="s">
        <v>355</v>
      </c>
      <c r="B256" s="63" t="s">
        <v>356</v>
      </c>
      <c r="C256" s="36">
        <v>4301071014</v>
      </c>
      <c r="D256" s="366">
        <v>4640242181264</v>
      </c>
      <c r="E256" s="366"/>
      <c r="F256" s="62">
        <v>0.7</v>
      </c>
      <c r="G256" s="37">
        <v>10</v>
      </c>
      <c r="H256" s="62">
        <v>7</v>
      </c>
      <c r="I256" s="62">
        <v>7.28</v>
      </c>
      <c r="J256" s="37">
        <v>84</v>
      </c>
      <c r="K256" s="37" t="s">
        <v>86</v>
      </c>
      <c r="L256" s="37" t="s">
        <v>117</v>
      </c>
      <c r="M256" s="38" t="s">
        <v>85</v>
      </c>
      <c r="N256" s="38"/>
      <c r="O256" s="37">
        <v>180</v>
      </c>
      <c r="P256" s="45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6" s="368"/>
      <c r="R256" s="368"/>
      <c r="S256" s="368"/>
      <c r="T256" s="369"/>
      <c r="U256" s="39" t="s">
        <v>46</v>
      </c>
      <c r="V256" s="39" t="s">
        <v>46</v>
      </c>
      <c r="W256" s="40" t="s">
        <v>39</v>
      </c>
      <c r="X256" s="58">
        <v>0</v>
      </c>
      <c r="Y256" s="55">
        <f>IFERROR(IF(X256="","",X256),"")</f>
        <v>0</v>
      </c>
      <c r="Z256" s="41">
        <f>IFERROR(IF(X256="","",X256*0.0155),"")</f>
        <v>0</v>
      </c>
      <c r="AA256" s="68" t="s">
        <v>46</v>
      </c>
      <c r="AB256" s="69" t="s">
        <v>46</v>
      </c>
      <c r="AC256" s="249" t="s">
        <v>357</v>
      </c>
      <c r="AG256" s="81"/>
      <c r="AJ256" s="87" t="s">
        <v>118</v>
      </c>
      <c r="AK256" s="87">
        <v>12</v>
      </c>
      <c r="BB256" s="250" t="s">
        <v>70</v>
      </c>
      <c r="BM256" s="81">
        <f>IFERROR(X256*I256,"0")</f>
        <v>0</v>
      </c>
      <c r="BN256" s="81">
        <f>IFERROR(Y256*I256,"0")</f>
        <v>0</v>
      </c>
      <c r="BO256" s="81">
        <f>IFERROR(X256/J256,"0")</f>
        <v>0</v>
      </c>
      <c r="BP256" s="81">
        <f>IFERROR(Y256/J256,"0")</f>
        <v>0</v>
      </c>
    </row>
    <row r="257" spans="1:68" ht="27" customHeight="1" x14ac:dyDescent="0.25">
      <c r="A257" s="63" t="s">
        <v>358</v>
      </c>
      <c r="B257" s="63" t="s">
        <v>359</v>
      </c>
      <c r="C257" s="36">
        <v>4301071021</v>
      </c>
      <c r="D257" s="366">
        <v>4640242181325</v>
      </c>
      <c r="E257" s="366"/>
      <c r="F257" s="62">
        <v>0.7</v>
      </c>
      <c r="G257" s="37">
        <v>10</v>
      </c>
      <c r="H257" s="62">
        <v>7</v>
      </c>
      <c r="I257" s="62">
        <v>7.28</v>
      </c>
      <c r="J257" s="37">
        <v>84</v>
      </c>
      <c r="K257" s="37" t="s">
        <v>86</v>
      </c>
      <c r="L257" s="37" t="s">
        <v>117</v>
      </c>
      <c r="M257" s="38" t="s">
        <v>85</v>
      </c>
      <c r="N257" s="38"/>
      <c r="O257" s="37">
        <v>180</v>
      </c>
      <c r="P257" s="45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7" s="368"/>
      <c r="R257" s="368"/>
      <c r="S257" s="368"/>
      <c r="T257" s="369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51" t="s">
        <v>357</v>
      </c>
      <c r="AG257" s="81"/>
      <c r="AJ257" s="87" t="s">
        <v>118</v>
      </c>
      <c r="AK257" s="87">
        <v>12</v>
      </c>
      <c r="BB257" s="252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27" customHeight="1" x14ac:dyDescent="0.25">
      <c r="A258" s="63" t="s">
        <v>360</v>
      </c>
      <c r="B258" s="63" t="s">
        <v>361</v>
      </c>
      <c r="C258" s="36">
        <v>4301070993</v>
      </c>
      <c r="D258" s="366">
        <v>4640242180670</v>
      </c>
      <c r="E258" s="366"/>
      <c r="F258" s="62">
        <v>1</v>
      </c>
      <c r="G258" s="37">
        <v>6</v>
      </c>
      <c r="H258" s="62">
        <v>6</v>
      </c>
      <c r="I258" s="62">
        <v>6.23</v>
      </c>
      <c r="J258" s="37">
        <v>84</v>
      </c>
      <c r="K258" s="37" t="s">
        <v>86</v>
      </c>
      <c r="L258" s="37" t="s">
        <v>117</v>
      </c>
      <c r="M258" s="38" t="s">
        <v>85</v>
      </c>
      <c r="N258" s="38"/>
      <c r="O258" s="37">
        <v>180</v>
      </c>
      <c r="P258" s="45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8" s="368"/>
      <c r="R258" s="368"/>
      <c r="S258" s="368"/>
      <c r="T258" s="369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3" t="s">
        <v>362</v>
      </c>
      <c r="AG258" s="81"/>
      <c r="AJ258" s="87" t="s">
        <v>118</v>
      </c>
      <c r="AK258" s="87">
        <v>12</v>
      </c>
      <c r="BB258" s="25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373"/>
      <c r="B259" s="373"/>
      <c r="C259" s="373"/>
      <c r="D259" s="373"/>
      <c r="E259" s="373"/>
      <c r="F259" s="373"/>
      <c r="G259" s="373"/>
      <c r="H259" s="373"/>
      <c r="I259" s="373"/>
      <c r="J259" s="373"/>
      <c r="K259" s="373"/>
      <c r="L259" s="373"/>
      <c r="M259" s="373"/>
      <c r="N259" s="373"/>
      <c r="O259" s="374"/>
      <c r="P259" s="370" t="s">
        <v>40</v>
      </c>
      <c r="Q259" s="371"/>
      <c r="R259" s="371"/>
      <c r="S259" s="371"/>
      <c r="T259" s="371"/>
      <c r="U259" s="371"/>
      <c r="V259" s="372"/>
      <c r="W259" s="42" t="s">
        <v>39</v>
      </c>
      <c r="X259" s="43">
        <f>IFERROR(SUM(X256:X258),"0")</f>
        <v>0</v>
      </c>
      <c r="Y259" s="43">
        <f>IFERROR(SUM(Y256:Y258),"0")</f>
        <v>0</v>
      </c>
      <c r="Z259" s="43">
        <f>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373"/>
      <c r="B260" s="373"/>
      <c r="C260" s="373"/>
      <c r="D260" s="373"/>
      <c r="E260" s="373"/>
      <c r="F260" s="373"/>
      <c r="G260" s="373"/>
      <c r="H260" s="373"/>
      <c r="I260" s="373"/>
      <c r="J260" s="373"/>
      <c r="K260" s="373"/>
      <c r="L260" s="373"/>
      <c r="M260" s="373"/>
      <c r="N260" s="373"/>
      <c r="O260" s="374"/>
      <c r="P260" s="370" t="s">
        <v>40</v>
      </c>
      <c r="Q260" s="371"/>
      <c r="R260" s="371"/>
      <c r="S260" s="371"/>
      <c r="T260" s="371"/>
      <c r="U260" s="371"/>
      <c r="V260" s="372"/>
      <c r="W260" s="42" t="s">
        <v>0</v>
      </c>
      <c r="X260" s="43">
        <f>IFERROR(SUMPRODUCT(X256:X258*H256:H258),"0")</f>
        <v>0</v>
      </c>
      <c r="Y260" s="43">
        <f>IFERROR(SUMPRODUCT(Y256:Y258*H256:H258),"0")</f>
        <v>0</v>
      </c>
      <c r="Z260" s="42"/>
      <c r="AA260" s="67"/>
      <c r="AB260" s="67"/>
      <c r="AC260" s="67"/>
    </row>
    <row r="261" spans="1:68" ht="14.25" customHeight="1" x14ac:dyDescent="0.25">
      <c r="A261" s="365" t="s">
        <v>90</v>
      </c>
      <c r="B261" s="365"/>
      <c r="C261" s="365"/>
      <c r="D261" s="365"/>
      <c r="E261" s="365"/>
      <c r="F261" s="365"/>
      <c r="G261" s="365"/>
      <c r="H261" s="365"/>
      <c r="I261" s="365"/>
      <c r="J261" s="365"/>
      <c r="K261" s="365"/>
      <c r="L261" s="365"/>
      <c r="M261" s="365"/>
      <c r="N261" s="365"/>
      <c r="O261" s="365"/>
      <c r="P261" s="365"/>
      <c r="Q261" s="365"/>
      <c r="R261" s="365"/>
      <c r="S261" s="365"/>
      <c r="T261" s="365"/>
      <c r="U261" s="365"/>
      <c r="V261" s="365"/>
      <c r="W261" s="365"/>
      <c r="X261" s="365"/>
      <c r="Y261" s="365"/>
      <c r="Z261" s="365"/>
      <c r="AA261" s="66"/>
      <c r="AB261" s="66"/>
      <c r="AC261" s="83"/>
    </row>
    <row r="262" spans="1:68" ht="27" customHeight="1" x14ac:dyDescent="0.25">
      <c r="A262" s="63" t="s">
        <v>363</v>
      </c>
      <c r="B262" s="63" t="s">
        <v>364</v>
      </c>
      <c r="C262" s="36">
        <v>4301132080</v>
      </c>
      <c r="D262" s="366">
        <v>4640242180397</v>
      </c>
      <c r="E262" s="366"/>
      <c r="F262" s="62">
        <v>1</v>
      </c>
      <c r="G262" s="37">
        <v>6</v>
      </c>
      <c r="H262" s="62">
        <v>6</v>
      </c>
      <c r="I262" s="62">
        <v>6.26</v>
      </c>
      <c r="J262" s="37">
        <v>84</v>
      </c>
      <c r="K262" s="37" t="s">
        <v>86</v>
      </c>
      <c r="L262" s="37" t="s">
        <v>112</v>
      </c>
      <c r="M262" s="38" t="s">
        <v>85</v>
      </c>
      <c r="N262" s="38"/>
      <c r="O262" s="37">
        <v>180</v>
      </c>
      <c r="P262" s="45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2" s="368"/>
      <c r="R262" s="368"/>
      <c r="S262" s="368"/>
      <c r="T262" s="369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55" t="s">
        <v>365</v>
      </c>
      <c r="AG262" s="81"/>
      <c r="AJ262" s="87" t="s">
        <v>113</v>
      </c>
      <c r="AK262" s="87">
        <v>84</v>
      </c>
      <c r="BB262" s="256" t="s">
        <v>94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366</v>
      </c>
      <c r="B263" s="63" t="s">
        <v>367</v>
      </c>
      <c r="C263" s="36">
        <v>4301132104</v>
      </c>
      <c r="D263" s="366">
        <v>4640242181219</v>
      </c>
      <c r="E263" s="366"/>
      <c r="F263" s="62">
        <v>0.3</v>
      </c>
      <c r="G263" s="37">
        <v>9</v>
      </c>
      <c r="H263" s="62">
        <v>2.7</v>
      </c>
      <c r="I263" s="62">
        <v>2.8450000000000002</v>
      </c>
      <c r="J263" s="37">
        <v>234</v>
      </c>
      <c r="K263" s="37" t="s">
        <v>152</v>
      </c>
      <c r="L263" s="37" t="s">
        <v>117</v>
      </c>
      <c r="M263" s="38" t="s">
        <v>85</v>
      </c>
      <c r="N263" s="38"/>
      <c r="O263" s="37">
        <v>180</v>
      </c>
      <c r="P263" s="45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3" s="368"/>
      <c r="R263" s="368"/>
      <c r="S263" s="368"/>
      <c r="T263" s="369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IFERROR(IF(X263="","",X263*0.00502),"")</f>
        <v>0</v>
      </c>
      <c r="AA263" s="68" t="s">
        <v>46</v>
      </c>
      <c r="AB263" s="69" t="s">
        <v>46</v>
      </c>
      <c r="AC263" s="257" t="s">
        <v>365</v>
      </c>
      <c r="AG263" s="81"/>
      <c r="AJ263" s="87" t="s">
        <v>118</v>
      </c>
      <c r="AK263" s="87">
        <v>18</v>
      </c>
      <c r="BB263" s="258" t="s">
        <v>94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373"/>
      <c r="B264" s="373"/>
      <c r="C264" s="373"/>
      <c r="D264" s="373"/>
      <c r="E264" s="373"/>
      <c r="F264" s="373"/>
      <c r="G264" s="373"/>
      <c r="H264" s="373"/>
      <c r="I264" s="373"/>
      <c r="J264" s="373"/>
      <c r="K264" s="373"/>
      <c r="L264" s="373"/>
      <c r="M264" s="373"/>
      <c r="N264" s="373"/>
      <c r="O264" s="374"/>
      <c r="P264" s="370" t="s">
        <v>40</v>
      </c>
      <c r="Q264" s="371"/>
      <c r="R264" s="371"/>
      <c r="S264" s="371"/>
      <c r="T264" s="371"/>
      <c r="U264" s="371"/>
      <c r="V264" s="372"/>
      <c r="W264" s="42" t="s">
        <v>39</v>
      </c>
      <c r="X264" s="43">
        <f>IFERROR(SUM(X262:X263),"0")</f>
        <v>0</v>
      </c>
      <c r="Y264" s="43">
        <f>IFERROR(SUM(Y262:Y263),"0")</f>
        <v>0</v>
      </c>
      <c r="Z264" s="43">
        <f>IFERROR(IF(Z262="",0,Z262),"0")+IFERROR(IF(Z263="",0,Z263),"0")</f>
        <v>0</v>
      </c>
      <c r="AA264" s="67"/>
      <c r="AB264" s="67"/>
      <c r="AC264" s="67"/>
    </row>
    <row r="265" spans="1:68" x14ac:dyDescent="0.2">
      <c r="A265" s="373"/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4"/>
      <c r="P265" s="370" t="s">
        <v>40</v>
      </c>
      <c r="Q265" s="371"/>
      <c r="R265" s="371"/>
      <c r="S265" s="371"/>
      <c r="T265" s="371"/>
      <c r="U265" s="371"/>
      <c r="V265" s="372"/>
      <c r="W265" s="42" t="s">
        <v>0</v>
      </c>
      <c r="X265" s="43">
        <f>IFERROR(SUMPRODUCT(X262:X263*H262:H263),"0")</f>
        <v>0</v>
      </c>
      <c r="Y265" s="43">
        <f>IFERROR(SUMPRODUCT(Y262:Y263*H262:H263),"0")</f>
        <v>0</v>
      </c>
      <c r="Z265" s="42"/>
      <c r="AA265" s="67"/>
      <c r="AB265" s="67"/>
      <c r="AC265" s="67"/>
    </row>
    <row r="266" spans="1:68" ht="14.25" customHeight="1" x14ac:dyDescent="0.25">
      <c r="A266" s="365" t="s">
        <v>134</v>
      </c>
      <c r="B266" s="365"/>
      <c r="C266" s="365"/>
      <c r="D266" s="365"/>
      <c r="E266" s="365"/>
      <c r="F266" s="365"/>
      <c r="G266" s="365"/>
      <c r="H266" s="365"/>
      <c r="I266" s="365"/>
      <c r="J266" s="365"/>
      <c r="K266" s="365"/>
      <c r="L266" s="365"/>
      <c r="M266" s="365"/>
      <c r="N266" s="365"/>
      <c r="O266" s="365"/>
      <c r="P266" s="365"/>
      <c r="Q266" s="365"/>
      <c r="R266" s="365"/>
      <c r="S266" s="365"/>
      <c r="T266" s="365"/>
      <c r="U266" s="365"/>
      <c r="V266" s="365"/>
      <c r="W266" s="365"/>
      <c r="X266" s="365"/>
      <c r="Y266" s="365"/>
      <c r="Z266" s="365"/>
      <c r="AA266" s="66"/>
      <c r="AB266" s="66"/>
      <c r="AC266" s="83"/>
    </row>
    <row r="267" spans="1:68" ht="27" customHeight="1" x14ac:dyDescent="0.25">
      <c r="A267" s="63" t="s">
        <v>368</v>
      </c>
      <c r="B267" s="63" t="s">
        <v>369</v>
      </c>
      <c r="C267" s="36">
        <v>4301136051</v>
      </c>
      <c r="D267" s="366">
        <v>4640242180304</v>
      </c>
      <c r="E267" s="366"/>
      <c r="F267" s="62">
        <v>2.7</v>
      </c>
      <c r="G267" s="37">
        <v>1</v>
      </c>
      <c r="H267" s="62">
        <v>2.7</v>
      </c>
      <c r="I267" s="62">
        <v>2.8906000000000001</v>
      </c>
      <c r="J267" s="37">
        <v>126</v>
      </c>
      <c r="K267" s="37" t="s">
        <v>95</v>
      </c>
      <c r="L267" s="37" t="s">
        <v>117</v>
      </c>
      <c r="M267" s="38" t="s">
        <v>85</v>
      </c>
      <c r="N267" s="38"/>
      <c r="O267" s="37">
        <v>180</v>
      </c>
      <c r="P267" s="459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7" s="368"/>
      <c r="R267" s="368"/>
      <c r="S267" s="368"/>
      <c r="T267" s="369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IFERROR(IF(X267="","",X267*0.00936),"")</f>
        <v>0</v>
      </c>
      <c r="AA267" s="68" t="s">
        <v>46</v>
      </c>
      <c r="AB267" s="69" t="s">
        <v>46</v>
      </c>
      <c r="AC267" s="259" t="s">
        <v>370</v>
      </c>
      <c r="AG267" s="81"/>
      <c r="AJ267" s="87" t="s">
        <v>118</v>
      </c>
      <c r="AK267" s="87">
        <v>14</v>
      </c>
      <c r="BB267" s="260" t="s">
        <v>94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371</v>
      </c>
      <c r="B268" s="63" t="s">
        <v>372</v>
      </c>
      <c r="C268" s="36">
        <v>4301136053</v>
      </c>
      <c r="D268" s="366">
        <v>4640242180236</v>
      </c>
      <c r="E268" s="366"/>
      <c r="F268" s="62">
        <v>5</v>
      </c>
      <c r="G268" s="37">
        <v>1</v>
      </c>
      <c r="H268" s="62">
        <v>5</v>
      </c>
      <c r="I268" s="62">
        <v>5.2350000000000003</v>
      </c>
      <c r="J268" s="37">
        <v>84</v>
      </c>
      <c r="K268" s="37" t="s">
        <v>86</v>
      </c>
      <c r="L268" s="37" t="s">
        <v>112</v>
      </c>
      <c r="M268" s="38" t="s">
        <v>85</v>
      </c>
      <c r="N268" s="38"/>
      <c r="O268" s="37">
        <v>180</v>
      </c>
      <c r="P268" s="46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8" s="368"/>
      <c r="R268" s="368"/>
      <c r="S268" s="368"/>
      <c r="T268" s="369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61" t="s">
        <v>370</v>
      </c>
      <c r="AG268" s="81"/>
      <c r="AJ268" s="87" t="s">
        <v>113</v>
      </c>
      <c r="AK268" s="87">
        <v>84</v>
      </c>
      <c r="BB268" s="262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373</v>
      </c>
      <c r="B269" s="63" t="s">
        <v>374</v>
      </c>
      <c r="C269" s="36">
        <v>4301136052</v>
      </c>
      <c r="D269" s="366">
        <v>4640242180410</v>
      </c>
      <c r="E269" s="366"/>
      <c r="F269" s="62">
        <v>2.2400000000000002</v>
      </c>
      <c r="G269" s="37">
        <v>1</v>
      </c>
      <c r="H269" s="62">
        <v>2.2400000000000002</v>
      </c>
      <c r="I269" s="62">
        <v>2.4319999999999999</v>
      </c>
      <c r="J269" s="37">
        <v>126</v>
      </c>
      <c r="K269" s="37" t="s">
        <v>95</v>
      </c>
      <c r="L269" s="37" t="s">
        <v>117</v>
      </c>
      <c r="M269" s="38" t="s">
        <v>85</v>
      </c>
      <c r="N269" s="38"/>
      <c r="O269" s="37">
        <v>180</v>
      </c>
      <c r="P269" s="46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68"/>
      <c r="R269" s="368"/>
      <c r="S269" s="368"/>
      <c r="T269" s="369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63" t="s">
        <v>370</v>
      </c>
      <c r="AG269" s="81"/>
      <c r="AJ269" s="87" t="s">
        <v>118</v>
      </c>
      <c r="AK269" s="87">
        <v>14</v>
      </c>
      <c r="BB269" s="264" t="s">
        <v>94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73"/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3"/>
      <c r="N270" s="373"/>
      <c r="O270" s="374"/>
      <c r="P270" s="370" t="s">
        <v>40</v>
      </c>
      <c r="Q270" s="371"/>
      <c r="R270" s="371"/>
      <c r="S270" s="371"/>
      <c r="T270" s="371"/>
      <c r="U270" s="371"/>
      <c r="V270" s="372"/>
      <c r="W270" s="42" t="s">
        <v>39</v>
      </c>
      <c r="X270" s="43">
        <f>IFERROR(SUM(X267:X269),"0")</f>
        <v>0</v>
      </c>
      <c r="Y270" s="43">
        <f>IFERROR(SUM(Y267:Y269),"0")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373"/>
      <c r="B271" s="373"/>
      <c r="C271" s="373"/>
      <c r="D271" s="373"/>
      <c r="E271" s="373"/>
      <c r="F271" s="373"/>
      <c r="G271" s="373"/>
      <c r="H271" s="373"/>
      <c r="I271" s="373"/>
      <c r="J271" s="373"/>
      <c r="K271" s="373"/>
      <c r="L271" s="373"/>
      <c r="M271" s="373"/>
      <c r="N271" s="373"/>
      <c r="O271" s="374"/>
      <c r="P271" s="370" t="s">
        <v>40</v>
      </c>
      <c r="Q271" s="371"/>
      <c r="R271" s="371"/>
      <c r="S271" s="371"/>
      <c r="T271" s="371"/>
      <c r="U271" s="371"/>
      <c r="V271" s="372"/>
      <c r="W271" s="42" t="s">
        <v>0</v>
      </c>
      <c r="X271" s="43">
        <f>IFERROR(SUMPRODUCT(X267:X269*H267:H269),"0")</f>
        <v>0</v>
      </c>
      <c r="Y271" s="43">
        <f>IFERROR(SUMPRODUCT(Y267:Y269*H267:H269),"0")</f>
        <v>0</v>
      </c>
      <c r="Z271" s="42"/>
      <c r="AA271" s="67"/>
      <c r="AB271" s="67"/>
      <c r="AC271" s="67"/>
    </row>
    <row r="272" spans="1:68" ht="14.25" customHeight="1" x14ac:dyDescent="0.25">
      <c r="A272" s="365" t="s">
        <v>140</v>
      </c>
      <c r="B272" s="365"/>
      <c r="C272" s="365"/>
      <c r="D272" s="365"/>
      <c r="E272" s="365"/>
      <c r="F272" s="365"/>
      <c r="G272" s="365"/>
      <c r="H272" s="365"/>
      <c r="I272" s="365"/>
      <c r="J272" s="365"/>
      <c r="K272" s="365"/>
      <c r="L272" s="365"/>
      <c r="M272" s="365"/>
      <c r="N272" s="365"/>
      <c r="O272" s="365"/>
      <c r="P272" s="365"/>
      <c r="Q272" s="365"/>
      <c r="R272" s="365"/>
      <c r="S272" s="365"/>
      <c r="T272" s="365"/>
      <c r="U272" s="365"/>
      <c r="V272" s="365"/>
      <c r="W272" s="365"/>
      <c r="X272" s="365"/>
      <c r="Y272" s="365"/>
      <c r="Z272" s="365"/>
      <c r="AA272" s="66"/>
      <c r="AB272" s="66"/>
      <c r="AC272" s="83"/>
    </row>
    <row r="273" spans="1:68" ht="37.5" customHeight="1" x14ac:dyDescent="0.25">
      <c r="A273" s="63" t="s">
        <v>375</v>
      </c>
      <c r="B273" s="63" t="s">
        <v>376</v>
      </c>
      <c r="C273" s="36">
        <v>4301135504</v>
      </c>
      <c r="D273" s="366">
        <v>4640242181554</v>
      </c>
      <c r="E273" s="366"/>
      <c r="F273" s="62">
        <v>3</v>
      </c>
      <c r="G273" s="37">
        <v>1</v>
      </c>
      <c r="H273" s="62">
        <v>3</v>
      </c>
      <c r="I273" s="62">
        <v>3.1920000000000002</v>
      </c>
      <c r="J273" s="37">
        <v>126</v>
      </c>
      <c r="K273" s="37" t="s">
        <v>95</v>
      </c>
      <c r="L273" s="37" t="s">
        <v>87</v>
      </c>
      <c r="M273" s="38" t="s">
        <v>85</v>
      </c>
      <c r="N273" s="38"/>
      <c r="O273" s="37">
        <v>180</v>
      </c>
      <c r="P273" s="46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3" s="368"/>
      <c r="R273" s="368"/>
      <c r="S273" s="368"/>
      <c r="T273" s="369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ref="Y273:Y287" si="12">IFERROR(IF(X273="","",X273),"")</f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65" t="s">
        <v>377</v>
      </c>
      <c r="AG273" s="81"/>
      <c r="AJ273" s="87" t="s">
        <v>88</v>
      </c>
      <c r="AK273" s="87">
        <v>1</v>
      </c>
      <c r="BB273" s="266" t="s">
        <v>94</v>
      </c>
      <c r="BM273" s="81">
        <f t="shared" ref="BM273:BM287" si="13">IFERROR(X273*I273,"0")</f>
        <v>0</v>
      </c>
      <c r="BN273" s="81">
        <f t="shared" ref="BN273:BN287" si="14">IFERROR(Y273*I273,"0")</f>
        <v>0</v>
      </c>
      <c r="BO273" s="81">
        <f t="shared" ref="BO273:BO287" si="15">IFERROR(X273/J273,"0")</f>
        <v>0</v>
      </c>
      <c r="BP273" s="81">
        <f t="shared" ref="BP273:BP287" si="16">IFERROR(Y273/J273,"0")</f>
        <v>0</v>
      </c>
    </row>
    <row r="274" spans="1:68" ht="27" customHeight="1" x14ac:dyDescent="0.25">
      <c r="A274" s="63" t="s">
        <v>378</v>
      </c>
      <c r="B274" s="63" t="s">
        <v>379</v>
      </c>
      <c r="C274" s="36">
        <v>4301135518</v>
      </c>
      <c r="D274" s="366">
        <v>4640242181561</v>
      </c>
      <c r="E274" s="366"/>
      <c r="F274" s="62">
        <v>3.7</v>
      </c>
      <c r="G274" s="37">
        <v>1</v>
      </c>
      <c r="H274" s="62">
        <v>3.7</v>
      </c>
      <c r="I274" s="62">
        <v>3.8919999999999999</v>
      </c>
      <c r="J274" s="37">
        <v>126</v>
      </c>
      <c r="K274" s="37" t="s">
        <v>95</v>
      </c>
      <c r="L274" s="37" t="s">
        <v>117</v>
      </c>
      <c r="M274" s="38" t="s">
        <v>85</v>
      </c>
      <c r="N274" s="38"/>
      <c r="O274" s="37">
        <v>180</v>
      </c>
      <c r="P274" s="46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4" s="368"/>
      <c r="R274" s="368"/>
      <c r="S274" s="368"/>
      <c r="T274" s="369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12"/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67" t="s">
        <v>380</v>
      </c>
      <c r="AG274" s="81"/>
      <c r="AJ274" s="87" t="s">
        <v>118</v>
      </c>
      <c r="AK274" s="87">
        <v>14</v>
      </c>
      <c r="BB274" s="268" t="s">
        <v>94</v>
      </c>
      <c r="BM274" s="81">
        <f t="shared" si="13"/>
        <v>0</v>
      </c>
      <c r="BN274" s="81">
        <f t="shared" si="14"/>
        <v>0</v>
      </c>
      <c r="BO274" s="81">
        <f t="shared" si="15"/>
        <v>0</v>
      </c>
      <c r="BP274" s="81">
        <f t="shared" si="16"/>
        <v>0</v>
      </c>
    </row>
    <row r="275" spans="1:68" ht="27" customHeight="1" x14ac:dyDescent="0.25">
      <c r="A275" s="63" t="s">
        <v>381</v>
      </c>
      <c r="B275" s="63" t="s">
        <v>382</v>
      </c>
      <c r="C275" s="36">
        <v>4301135374</v>
      </c>
      <c r="D275" s="366">
        <v>4640242181424</v>
      </c>
      <c r="E275" s="366"/>
      <c r="F275" s="62">
        <v>5.5</v>
      </c>
      <c r="G275" s="37">
        <v>1</v>
      </c>
      <c r="H275" s="62">
        <v>5.5</v>
      </c>
      <c r="I275" s="62">
        <v>5.7350000000000003</v>
      </c>
      <c r="J275" s="37">
        <v>84</v>
      </c>
      <c r="K275" s="37" t="s">
        <v>86</v>
      </c>
      <c r="L275" s="37" t="s">
        <v>117</v>
      </c>
      <c r="M275" s="38" t="s">
        <v>85</v>
      </c>
      <c r="N275" s="38"/>
      <c r="O275" s="37">
        <v>180</v>
      </c>
      <c r="P275" s="46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5" s="368"/>
      <c r="R275" s="368"/>
      <c r="S275" s="368"/>
      <c r="T275" s="369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69" t="s">
        <v>377</v>
      </c>
      <c r="AG275" s="81"/>
      <c r="AJ275" s="87" t="s">
        <v>118</v>
      </c>
      <c r="AK275" s="87">
        <v>12</v>
      </c>
      <c r="BB275" s="270" t="s">
        <v>94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ht="37.5" customHeight="1" x14ac:dyDescent="0.25">
      <c r="A276" s="63" t="s">
        <v>383</v>
      </c>
      <c r="B276" s="63" t="s">
        <v>384</v>
      </c>
      <c r="C276" s="36">
        <v>4301135552</v>
      </c>
      <c r="D276" s="366">
        <v>4640242181431</v>
      </c>
      <c r="E276" s="366"/>
      <c r="F276" s="62">
        <v>3.5</v>
      </c>
      <c r="G276" s="37">
        <v>1</v>
      </c>
      <c r="H276" s="62">
        <v>3.5</v>
      </c>
      <c r="I276" s="62">
        <v>3.6920000000000002</v>
      </c>
      <c r="J276" s="37">
        <v>126</v>
      </c>
      <c r="K276" s="37" t="s">
        <v>95</v>
      </c>
      <c r="L276" s="37" t="s">
        <v>87</v>
      </c>
      <c r="M276" s="38" t="s">
        <v>85</v>
      </c>
      <c r="N276" s="38"/>
      <c r="O276" s="37">
        <v>180</v>
      </c>
      <c r="P276" s="465" t="s">
        <v>385</v>
      </c>
      <c r="Q276" s="368"/>
      <c r="R276" s="368"/>
      <c r="S276" s="368"/>
      <c r="T276" s="369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12"/>
        <v>0</v>
      </c>
      <c r="Z276" s="41">
        <f t="shared" ref="Z276:Z282" si="17">IFERROR(IF(X276="","",X276*0.00936),"")</f>
        <v>0</v>
      </c>
      <c r="AA276" s="68" t="s">
        <v>46</v>
      </c>
      <c r="AB276" s="69" t="s">
        <v>46</v>
      </c>
      <c r="AC276" s="271" t="s">
        <v>386</v>
      </c>
      <c r="AG276" s="81"/>
      <c r="AJ276" s="87" t="s">
        <v>88</v>
      </c>
      <c r="AK276" s="87">
        <v>1</v>
      </c>
      <c r="BB276" s="272" t="s">
        <v>94</v>
      </c>
      <c r="BM276" s="81">
        <f t="shared" si="13"/>
        <v>0</v>
      </c>
      <c r="BN276" s="81">
        <f t="shared" si="14"/>
        <v>0</v>
      </c>
      <c r="BO276" s="81">
        <f t="shared" si="15"/>
        <v>0</v>
      </c>
      <c r="BP276" s="81">
        <f t="shared" si="16"/>
        <v>0</v>
      </c>
    </row>
    <row r="277" spans="1:68" ht="27" customHeight="1" x14ac:dyDescent="0.25">
      <c r="A277" s="63" t="s">
        <v>387</v>
      </c>
      <c r="B277" s="63" t="s">
        <v>388</v>
      </c>
      <c r="C277" s="36">
        <v>4301135405</v>
      </c>
      <c r="D277" s="366">
        <v>4640242181523</v>
      </c>
      <c r="E277" s="366"/>
      <c r="F277" s="62">
        <v>3</v>
      </c>
      <c r="G277" s="37">
        <v>1</v>
      </c>
      <c r="H277" s="62">
        <v>3</v>
      </c>
      <c r="I277" s="62">
        <v>3.1920000000000002</v>
      </c>
      <c r="J277" s="37">
        <v>126</v>
      </c>
      <c r="K277" s="37" t="s">
        <v>95</v>
      </c>
      <c r="L277" s="37" t="s">
        <v>117</v>
      </c>
      <c r="M277" s="38" t="s">
        <v>85</v>
      </c>
      <c r="N277" s="38"/>
      <c r="O277" s="37">
        <v>180</v>
      </c>
      <c r="P277" s="46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7" s="368"/>
      <c r="R277" s="368"/>
      <c r="S277" s="368"/>
      <c r="T277" s="369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12"/>
        <v>0</v>
      </c>
      <c r="Z277" s="41">
        <f t="shared" si="17"/>
        <v>0</v>
      </c>
      <c r="AA277" s="68" t="s">
        <v>46</v>
      </c>
      <c r="AB277" s="69" t="s">
        <v>46</v>
      </c>
      <c r="AC277" s="273" t="s">
        <v>380</v>
      </c>
      <c r="AG277" s="81"/>
      <c r="AJ277" s="87" t="s">
        <v>118</v>
      </c>
      <c r="AK277" s="87">
        <v>14</v>
      </c>
      <c r="BB277" s="274" t="s">
        <v>94</v>
      </c>
      <c r="BM277" s="81">
        <f t="shared" si="13"/>
        <v>0</v>
      </c>
      <c r="BN277" s="81">
        <f t="shared" si="14"/>
        <v>0</v>
      </c>
      <c r="BO277" s="81">
        <f t="shared" si="15"/>
        <v>0</v>
      </c>
      <c r="BP277" s="81">
        <f t="shared" si="16"/>
        <v>0</v>
      </c>
    </row>
    <row r="278" spans="1:68" ht="27" customHeight="1" x14ac:dyDescent="0.25">
      <c r="A278" s="63" t="s">
        <v>389</v>
      </c>
      <c r="B278" s="63" t="s">
        <v>390</v>
      </c>
      <c r="C278" s="36">
        <v>4301135375</v>
      </c>
      <c r="D278" s="366">
        <v>4640242181486</v>
      </c>
      <c r="E278" s="366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95</v>
      </c>
      <c r="L278" s="37" t="s">
        <v>117</v>
      </c>
      <c r="M278" s="38" t="s">
        <v>85</v>
      </c>
      <c r="N278" s="38"/>
      <c r="O278" s="37">
        <v>180</v>
      </c>
      <c r="P278" s="46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8" s="368"/>
      <c r="R278" s="368"/>
      <c r="S278" s="368"/>
      <c r="T278" s="369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2"/>
        <v>0</v>
      </c>
      <c r="Z278" s="41">
        <f t="shared" si="17"/>
        <v>0</v>
      </c>
      <c r="AA278" s="68" t="s">
        <v>46</v>
      </c>
      <c r="AB278" s="69" t="s">
        <v>46</v>
      </c>
      <c r="AC278" s="275" t="s">
        <v>377</v>
      </c>
      <c r="AG278" s="81"/>
      <c r="AJ278" s="87" t="s">
        <v>118</v>
      </c>
      <c r="AK278" s="87">
        <v>14</v>
      </c>
      <c r="BB278" s="276" t="s">
        <v>94</v>
      </c>
      <c r="BM278" s="81">
        <f t="shared" si="13"/>
        <v>0</v>
      </c>
      <c r="BN278" s="81">
        <f t="shared" si="14"/>
        <v>0</v>
      </c>
      <c r="BO278" s="81">
        <f t="shared" si="15"/>
        <v>0</v>
      </c>
      <c r="BP278" s="81">
        <f t="shared" si="16"/>
        <v>0</v>
      </c>
    </row>
    <row r="279" spans="1:68" ht="37.5" customHeight="1" x14ac:dyDescent="0.25">
      <c r="A279" s="63" t="s">
        <v>391</v>
      </c>
      <c r="B279" s="63" t="s">
        <v>392</v>
      </c>
      <c r="C279" s="36">
        <v>4301135402</v>
      </c>
      <c r="D279" s="366">
        <v>4640242181493</v>
      </c>
      <c r="E279" s="366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95</v>
      </c>
      <c r="L279" s="37" t="s">
        <v>87</v>
      </c>
      <c r="M279" s="38" t="s">
        <v>85</v>
      </c>
      <c r="N279" s="38"/>
      <c r="O279" s="37">
        <v>180</v>
      </c>
      <c r="P279" s="46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9" s="368"/>
      <c r="R279" s="368"/>
      <c r="S279" s="368"/>
      <c r="T279" s="369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2"/>
        <v>0</v>
      </c>
      <c r="Z279" s="41">
        <f t="shared" si="17"/>
        <v>0</v>
      </c>
      <c r="AA279" s="68" t="s">
        <v>46</v>
      </c>
      <c r="AB279" s="69" t="s">
        <v>46</v>
      </c>
      <c r="AC279" s="277" t="s">
        <v>377</v>
      </c>
      <c r="AG279" s="81"/>
      <c r="AJ279" s="87" t="s">
        <v>88</v>
      </c>
      <c r="AK279" s="87">
        <v>1</v>
      </c>
      <c r="BB279" s="278" t="s">
        <v>94</v>
      </c>
      <c r="BM279" s="81">
        <f t="shared" si="13"/>
        <v>0</v>
      </c>
      <c r="BN279" s="81">
        <f t="shared" si="14"/>
        <v>0</v>
      </c>
      <c r="BO279" s="81">
        <f t="shared" si="15"/>
        <v>0</v>
      </c>
      <c r="BP279" s="81">
        <f t="shared" si="16"/>
        <v>0</v>
      </c>
    </row>
    <row r="280" spans="1:68" ht="37.5" customHeight="1" x14ac:dyDescent="0.25">
      <c r="A280" s="63" t="s">
        <v>393</v>
      </c>
      <c r="B280" s="63" t="s">
        <v>394</v>
      </c>
      <c r="C280" s="36">
        <v>4301135403</v>
      </c>
      <c r="D280" s="366">
        <v>4640242181509</v>
      </c>
      <c r="E280" s="366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95</v>
      </c>
      <c r="L280" s="37" t="s">
        <v>117</v>
      </c>
      <c r="M280" s="38" t="s">
        <v>85</v>
      </c>
      <c r="N280" s="38"/>
      <c r="O280" s="37">
        <v>180</v>
      </c>
      <c r="P280" s="46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0" s="368"/>
      <c r="R280" s="368"/>
      <c r="S280" s="368"/>
      <c r="T280" s="369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2"/>
        <v>0</v>
      </c>
      <c r="Z280" s="41">
        <f t="shared" si="17"/>
        <v>0</v>
      </c>
      <c r="AA280" s="68" t="s">
        <v>46</v>
      </c>
      <c r="AB280" s="69" t="s">
        <v>46</v>
      </c>
      <c r="AC280" s="279" t="s">
        <v>377</v>
      </c>
      <c r="AG280" s="81"/>
      <c r="AJ280" s="87" t="s">
        <v>118</v>
      </c>
      <c r="AK280" s="87">
        <v>14</v>
      </c>
      <c r="BB280" s="280" t="s">
        <v>94</v>
      </c>
      <c r="BM280" s="81">
        <f t="shared" si="13"/>
        <v>0</v>
      </c>
      <c r="BN280" s="81">
        <f t="shared" si="14"/>
        <v>0</v>
      </c>
      <c r="BO280" s="81">
        <f t="shared" si="15"/>
        <v>0</v>
      </c>
      <c r="BP280" s="81">
        <f t="shared" si="16"/>
        <v>0</v>
      </c>
    </row>
    <row r="281" spans="1:68" ht="27" customHeight="1" x14ac:dyDescent="0.25">
      <c r="A281" s="63" t="s">
        <v>395</v>
      </c>
      <c r="B281" s="63" t="s">
        <v>396</v>
      </c>
      <c r="C281" s="36">
        <v>4301135304</v>
      </c>
      <c r="D281" s="366">
        <v>4640242181240</v>
      </c>
      <c r="E281" s="366"/>
      <c r="F281" s="62">
        <v>0.3</v>
      </c>
      <c r="G281" s="37">
        <v>9</v>
      </c>
      <c r="H281" s="62">
        <v>2.7</v>
      </c>
      <c r="I281" s="62">
        <v>2.88</v>
      </c>
      <c r="J281" s="37">
        <v>126</v>
      </c>
      <c r="K281" s="37" t="s">
        <v>95</v>
      </c>
      <c r="L281" s="37" t="s">
        <v>117</v>
      </c>
      <c r="M281" s="38" t="s">
        <v>85</v>
      </c>
      <c r="N281" s="38"/>
      <c r="O281" s="37">
        <v>180</v>
      </c>
      <c r="P281" s="47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1" s="368"/>
      <c r="R281" s="368"/>
      <c r="S281" s="368"/>
      <c r="T281" s="369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2"/>
        <v>0</v>
      </c>
      <c r="Z281" s="41">
        <f t="shared" si="17"/>
        <v>0</v>
      </c>
      <c r="AA281" s="68" t="s">
        <v>46</v>
      </c>
      <c r="AB281" s="69" t="s">
        <v>46</v>
      </c>
      <c r="AC281" s="281" t="s">
        <v>377</v>
      </c>
      <c r="AG281" s="81"/>
      <c r="AJ281" s="87" t="s">
        <v>118</v>
      </c>
      <c r="AK281" s="87">
        <v>14</v>
      </c>
      <c r="BB281" s="282" t="s">
        <v>94</v>
      </c>
      <c r="BM281" s="81">
        <f t="shared" si="13"/>
        <v>0</v>
      </c>
      <c r="BN281" s="81">
        <f t="shared" si="14"/>
        <v>0</v>
      </c>
      <c r="BO281" s="81">
        <f t="shared" si="15"/>
        <v>0</v>
      </c>
      <c r="BP281" s="81">
        <f t="shared" si="16"/>
        <v>0</v>
      </c>
    </row>
    <row r="282" spans="1:68" ht="27" customHeight="1" x14ac:dyDescent="0.25">
      <c r="A282" s="63" t="s">
        <v>397</v>
      </c>
      <c r="B282" s="63" t="s">
        <v>398</v>
      </c>
      <c r="C282" s="36">
        <v>4301135610</v>
      </c>
      <c r="D282" s="366">
        <v>4640242181318</v>
      </c>
      <c r="E282" s="366"/>
      <c r="F282" s="62">
        <v>0.3</v>
      </c>
      <c r="G282" s="37">
        <v>9</v>
      </c>
      <c r="H282" s="62">
        <v>2.7</v>
      </c>
      <c r="I282" s="62">
        <v>2.988</v>
      </c>
      <c r="J282" s="37">
        <v>126</v>
      </c>
      <c r="K282" s="37" t="s">
        <v>95</v>
      </c>
      <c r="L282" s="37" t="s">
        <v>117</v>
      </c>
      <c r="M282" s="38" t="s">
        <v>85</v>
      </c>
      <c r="N282" s="38"/>
      <c r="O282" s="37">
        <v>180</v>
      </c>
      <c r="P282" s="47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2" s="368"/>
      <c r="R282" s="368"/>
      <c r="S282" s="368"/>
      <c r="T282" s="369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2"/>
        <v>0</v>
      </c>
      <c r="Z282" s="41">
        <f t="shared" si="17"/>
        <v>0</v>
      </c>
      <c r="AA282" s="68" t="s">
        <v>46</v>
      </c>
      <c r="AB282" s="69" t="s">
        <v>46</v>
      </c>
      <c r="AC282" s="283" t="s">
        <v>380</v>
      </c>
      <c r="AG282" s="81"/>
      <c r="AJ282" s="87" t="s">
        <v>118</v>
      </c>
      <c r="AK282" s="87">
        <v>14</v>
      </c>
      <c r="BB282" s="284" t="s">
        <v>94</v>
      </c>
      <c r="BM282" s="81">
        <f t="shared" si="13"/>
        <v>0</v>
      </c>
      <c r="BN282" s="81">
        <f t="shared" si="14"/>
        <v>0</v>
      </c>
      <c r="BO282" s="81">
        <f t="shared" si="15"/>
        <v>0</v>
      </c>
      <c r="BP282" s="81">
        <f t="shared" si="16"/>
        <v>0</v>
      </c>
    </row>
    <row r="283" spans="1:68" ht="27" customHeight="1" x14ac:dyDescent="0.25">
      <c r="A283" s="63" t="s">
        <v>399</v>
      </c>
      <c r="B283" s="63" t="s">
        <v>400</v>
      </c>
      <c r="C283" s="36">
        <v>4301135306</v>
      </c>
      <c r="D283" s="366">
        <v>4640242181387</v>
      </c>
      <c r="E283" s="366"/>
      <c r="F283" s="62">
        <v>0.3</v>
      </c>
      <c r="G283" s="37">
        <v>9</v>
      </c>
      <c r="H283" s="62">
        <v>2.7</v>
      </c>
      <c r="I283" s="62">
        <v>2.8450000000000002</v>
      </c>
      <c r="J283" s="37">
        <v>234</v>
      </c>
      <c r="K283" s="37" t="s">
        <v>152</v>
      </c>
      <c r="L283" s="37" t="s">
        <v>117</v>
      </c>
      <c r="M283" s="38" t="s">
        <v>85</v>
      </c>
      <c r="N283" s="38"/>
      <c r="O283" s="37">
        <v>180</v>
      </c>
      <c r="P283" s="47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3" s="368"/>
      <c r="R283" s="368"/>
      <c r="S283" s="368"/>
      <c r="T283" s="369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2"/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5" t="s">
        <v>377</v>
      </c>
      <c r="AG283" s="81"/>
      <c r="AJ283" s="87" t="s">
        <v>118</v>
      </c>
      <c r="AK283" s="87">
        <v>18</v>
      </c>
      <c r="BB283" s="286" t="s">
        <v>94</v>
      </c>
      <c r="BM283" s="81">
        <f t="shared" si="13"/>
        <v>0</v>
      </c>
      <c r="BN283" s="81">
        <f t="shared" si="14"/>
        <v>0</v>
      </c>
      <c r="BO283" s="81">
        <f t="shared" si="15"/>
        <v>0</v>
      </c>
      <c r="BP283" s="81">
        <f t="shared" si="16"/>
        <v>0</v>
      </c>
    </row>
    <row r="284" spans="1:68" ht="27" customHeight="1" x14ac:dyDescent="0.25">
      <c r="A284" s="63" t="s">
        <v>401</v>
      </c>
      <c r="B284" s="63" t="s">
        <v>402</v>
      </c>
      <c r="C284" s="36">
        <v>4301135305</v>
      </c>
      <c r="D284" s="366">
        <v>4640242181394</v>
      </c>
      <c r="E284" s="366"/>
      <c r="F284" s="62">
        <v>0.3</v>
      </c>
      <c r="G284" s="37">
        <v>9</v>
      </c>
      <c r="H284" s="62">
        <v>2.7</v>
      </c>
      <c r="I284" s="62">
        <v>2.8450000000000002</v>
      </c>
      <c r="J284" s="37">
        <v>234</v>
      </c>
      <c r="K284" s="37" t="s">
        <v>152</v>
      </c>
      <c r="L284" s="37" t="s">
        <v>117</v>
      </c>
      <c r="M284" s="38" t="s">
        <v>85</v>
      </c>
      <c r="N284" s="38"/>
      <c r="O284" s="37">
        <v>180</v>
      </c>
      <c r="P284" s="473" t="s">
        <v>403</v>
      </c>
      <c r="Q284" s="368"/>
      <c r="R284" s="368"/>
      <c r="S284" s="368"/>
      <c r="T284" s="369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2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7" t="s">
        <v>377</v>
      </c>
      <c r="AG284" s="81"/>
      <c r="AJ284" s="87" t="s">
        <v>118</v>
      </c>
      <c r="AK284" s="87">
        <v>18</v>
      </c>
      <c r="BB284" s="288" t="s">
        <v>94</v>
      </c>
      <c r="BM284" s="81">
        <f t="shared" si="13"/>
        <v>0</v>
      </c>
      <c r="BN284" s="81">
        <f t="shared" si="14"/>
        <v>0</v>
      </c>
      <c r="BO284" s="81">
        <f t="shared" si="15"/>
        <v>0</v>
      </c>
      <c r="BP284" s="81">
        <f t="shared" si="16"/>
        <v>0</v>
      </c>
    </row>
    <row r="285" spans="1:68" ht="27" customHeight="1" x14ac:dyDescent="0.25">
      <c r="A285" s="63" t="s">
        <v>404</v>
      </c>
      <c r="B285" s="63" t="s">
        <v>405</v>
      </c>
      <c r="C285" s="36">
        <v>4301135309</v>
      </c>
      <c r="D285" s="366">
        <v>4640242181332</v>
      </c>
      <c r="E285" s="366"/>
      <c r="F285" s="62">
        <v>0.3</v>
      </c>
      <c r="G285" s="37">
        <v>9</v>
      </c>
      <c r="H285" s="62">
        <v>2.7</v>
      </c>
      <c r="I285" s="62">
        <v>2.9079999999999999</v>
      </c>
      <c r="J285" s="37">
        <v>234</v>
      </c>
      <c r="K285" s="37" t="s">
        <v>152</v>
      </c>
      <c r="L285" s="37" t="s">
        <v>87</v>
      </c>
      <c r="M285" s="38" t="s">
        <v>85</v>
      </c>
      <c r="N285" s="38"/>
      <c r="O285" s="37">
        <v>180</v>
      </c>
      <c r="P285" s="474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5" s="368"/>
      <c r="R285" s="368"/>
      <c r="S285" s="368"/>
      <c r="T285" s="369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2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289" t="s">
        <v>377</v>
      </c>
      <c r="AG285" s="81"/>
      <c r="AJ285" s="87" t="s">
        <v>88</v>
      </c>
      <c r="AK285" s="87">
        <v>1</v>
      </c>
      <c r="BB285" s="290" t="s">
        <v>94</v>
      </c>
      <c r="BM285" s="81">
        <f t="shared" si="13"/>
        <v>0</v>
      </c>
      <c r="BN285" s="81">
        <f t="shared" si="14"/>
        <v>0</v>
      </c>
      <c r="BO285" s="81">
        <f t="shared" si="15"/>
        <v>0</v>
      </c>
      <c r="BP285" s="81">
        <f t="shared" si="16"/>
        <v>0</v>
      </c>
    </row>
    <row r="286" spans="1:68" ht="27" customHeight="1" x14ac:dyDescent="0.25">
      <c r="A286" s="63" t="s">
        <v>406</v>
      </c>
      <c r="B286" s="63" t="s">
        <v>407</v>
      </c>
      <c r="C286" s="36">
        <v>4301135308</v>
      </c>
      <c r="D286" s="366">
        <v>4640242181349</v>
      </c>
      <c r="E286" s="366"/>
      <c r="F286" s="62">
        <v>0.3</v>
      </c>
      <c r="G286" s="37">
        <v>9</v>
      </c>
      <c r="H286" s="62">
        <v>2.7</v>
      </c>
      <c r="I286" s="62">
        <v>2.9079999999999999</v>
      </c>
      <c r="J286" s="37">
        <v>234</v>
      </c>
      <c r="K286" s="37" t="s">
        <v>152</v>
      </c>
      <c r="L286" s="37" t="s">
        <v>117</v>
      </c>
      <c r="M286" s="38" t="s">
        <v>85</v>
      </c>
      <c r="N286" s="38"/>
      <c r="O286" s="37">
        <v>180</v>
      </c>
      <c r="P286" s="475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6" s="368"/>
      <c r="R286" s="368"/>
      <c r="S286" s="368"/>
      <c r="T286" s="369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2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91" t="s">
        <v>377</v>
      </c>
      <c r="AG286" s="81"/>
      <c r="AJ286" s="87" t="s">
        <v>118</v>
      </c>
      <c r="AK286" s="87">
        <v>18</v>
      </c>
      <c r="BB286" s="292" t="s">
        <v>94</v>
      </c>
      <c r="BM286" s="81">
        <f t="shared" si="13"/>
        <v>0</v>
      </c>
      <c r="BN286" s="81">
        <f t="shared" si="14"/>
        <v>0</v>
      </c>
      <c r="BO286" s="81">
        <f t="shared" si="15"/>
        <v>0</v>
      </c>
      <c r="BP286" s="81">
        <f t="shared" si="16"/>
        <v>0</v>
      </c>
    </row>
    <row r="287" spans="1:68" ht="27" customHeight="1" x14ac:dyDescent="0.25">
      <c r="A287" s="63" t="s">
        <v>408</v>
      </c>
      <c r="B287" s="63" t="s">
        <v>409</v>
      </c>
      <c r="C287" s="36">
        <v>4301135307</v>
      </c>
      <c r="D287" s="366">
        <v>4640242181370</v>
      </c>
      <c r="E287" s="366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152</v>
      </c>
      <c r="L287" s="37" t="s">
        <v>87</v>
      </c>
      <c r="M287" s="38" t="s">
        <v>85</v>
      </c>
      <c r="N287" s="38"/>
      <c r="O287" s="37">
        <v>180</v>
      </c>
      <c r="P287" s="47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7" s="368"/>
      <c r="R287" s="368"/>
      <c r="S287" s="368"/>
      <c r="T287" s="369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2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93" t="s">
        <v>410</v>
      </c>
      <c r="AG287" s="81"/>
      <c r="AJ287" s="87" t="s">
        <v>88</v>
      </c>
      <c r="AK287" s="87">
        <v>1</v>
      </c>
      <c r="BB287" s="294" t="s">
        <v>94</v>
      </c>
      <c r="BM287" s="81">
        <f t="shared" si="13"/>
        <v>0</v>
      </c>
      <c r="BN287" s="81">
        <f t="shared" si="14"/>
        <v>0</v>
      </c>
      <c r="BO287" s="81">
        <f t="shared" si="15"/>
        <v>0</v>
      </c>
      <c r="BP287" s="81">
        <f t="shared" si="16"/>
        <v>0</v>
      </c>
    </row>
    <row r="288" spans="1:68" x14ac:dyDescent="0.2">
      <c r="A288" s="373"/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3"/>
      <c r="N288" s="373"/>
      <c r="O288" s="374"/>
      <c r="P288" s="370" t="s">
        <v>40</v>
      </c>
      <c r="Q288" s="371"/>
      <c r="R288" s="371"/>
      <c r="S288" s="371"/>
      <c r="T288" s="371"/>
      <c r="U288" s="371"/>
      <c r="V288" s="372"/>
      <c r="W288" s="42" t="s">
        <v>39</v>
      </c>
      <c r="X288" s="43">
        <f>IFERROR(SUM(X273:X287),"0")</f>
        <v>0</v>
      </c>
      <c r="Y288" s="43">
        <f>IFERROR(SUM(Y273:Y287),"0")</f>
        <v>0</v>
      </c>
      <c r="Z288" s="43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32" x14ac:dyDescent="0.2">
      <c r="A289" s="373"/>
      <c r="B289" s="373"/>
      <c r="C289" s="373"/>
      <c r="D289" s="373"/>
      <c r="E289" s="373"/>
      <c r="F289" s="373"/>
      <c r="G289" s="373"/>
      <c r="H289" s="373"/>
      <c r="I289" s="373"/>
      <c r="J289" s="373"/>
      <c r="K289" s="373"/>
      <c r="L289" s="373"/>
      <c r="M289" s="373"/>
      <c r="N289" s="373"/>
      <c r="O289" s="374"/>
      <c r="P289" s="370" t="s">
        <v>40</v>
      </c>
      <c r="Q289" s="371"/>
      <c r="R289" s="371"/>
      <c r="S289" s="371"/>
      <c r="T289" s="371"/>
      <c r="U289" s="371"/>
      <c r="V289" s="372"/>
      <c r="W289" s="42" t="s">
        <v>0</v>
      </c>
      <c r="X289" s="43">
        <f>IFERROR(SUMPRODUCT(X273:X287*H273:H287),"0")</f>
        <v>0</v>
      </c>
      <c r="Y289" s="43">
        <f>IFERROR(SUMPRODUCT(Y273:Y287*H273:H287),"0")</f>
        <v>0</v>
      </c>
      <c r="Z289" s="42"/>
      <c r="AA289" s="67"/>
      <c r="AB289" s="67"/>
      <c r="AC289" s="67"/>
    </row>
    <row r="290" spans="1:32" ht="15" customHeight="1" x14ac:dyDescent="0.2">
      <c r="A290" s="373"/>
      <c r="B290" s="373"/>
      <c r="C290" s="373"/>
      <c r="D290" s="373"/>
      <c r="E290" s="373"/>
      <c r="F290" s="373"/>
      <c r="G290" s="373"/>
      <c r="H290" s="373"/>
      <c r="I290" s="373"/>
      <c r="J290" s="373"/>
      <c r="K290" s="373"/>
      <c r="L290" s="373"/>
      <c r="M290" s="373"/>
      <c r="N290" s="373"/>
      <c r="O290" s="480"/>
      <c r="P290" s="477" t="s">
        <v>33</v>
      </c>
      <c r="Q290" s="478"/>
      <c r="R290" s="478"/>
      <c r="S290" s="478"/>
      <c r="T290" s="478"/>
      <c r="U290" s="478"/>
      <c r="V290" s="479"/>
      <c r="W290" s="42" t="s">
        <v>0</v>
      </c>
      <c r="X290" s="43">
        <f>IFERROR(X24+X31+X38+X46+X51+X55+X59+X64+X70+X76+X81+X87+X97+X103+X113+X117+X121+X127+X133+X139+X144+X149+X154+X159+X166+X174+X178+X184+X191+X200+X208+X213+X218+X224+X230+X236+X242+X248+X252+X260+X265+X271+X289,"0")</f>
        <v>0</v>
      </c>
      <c r="Y290" s="43">
        <f>IFERROR(Y24+Y31+Y38+Y46+Y51+Y55+Y59+Y64+Y70+Y76+Y81+Y87+Y97+Y103+Y113+Y117+Y121+Y127+Y133+Y139+Y144+Y149+Y154+Y159+Y166+Y174+Y178+Y184+Y191+Y200+Y208+Y213+Y218+Y224+Y230+Y236+Y242+Y248+Y252+Y260+Y265+Y271+Y289,"0")</f>
        <v>0</v>
      </c>
      <c r="Z290" s="42"/>
      <c r="AA290" s="67"/>
      <c r="AB290" s="67"/>
      <c r="AC290" s="67"/>
    </row>
    <row r="291" spans="1:32" x14ac:dyDescent="0.2">
      <c r="A291" s="373"/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480"/>
      <c r="P291" s="477" t="s">
        <v>34</v>
      </c>
      <c r="Q291" s="478"/>
      <c r="R291" s="478"/>
      <c r="S291" s="478"/>
      <c r="T291" s="478"/>
      <c r="U291" s="478"/>
      <c r="V291" s="479"/>
      <c r="W291" s="42" t="s">
        <v>0</v>
      </c>
      <c r="X291" s="43">
        <f>IFERROR(SUM(BM22:BM287),"0")</f>
        <v>0</v>
      </c>
      <c r="Y291" s="43">
        <f>IFERROR(SUM(BN22:BN287),"0")</f>
        <v>0</v>
      </c>
      <c r="Z291" s="42"/>
      <c r="AA291" s="67"/>
      <c r="AB291" s="67"/>
      <c r="AC291" s="67"/>
    </row>
    <row r="292" spans="1:32" x14ac:dyDescent="0.2">
      <c r="A292" s="373"/>
      <c r="B292" s="373"/>
      <c r="C292" s="373"/>
      <c r="D292" s="373"/>
      <c r="E292" s="373"/>
      <c r="F292" s="373"/>
      <c r="G292" s="373"/>
      <c r="H292" s="373"/>
      <c r="I292" s="373"/>
      <c r="J292" s="373"/>
      <c r="K292" s="373"/>
      <c r="L292" s="373"/>
      <c r="M292" s="373"/>
      <c r="N292" s="373"/>
      <c r="O292" s="480"/>
      <c r="P292" s="477" t="s">
        <v>35</v>
      </c>
      <c r="Q292" s="478"/>
      <c r="R292" s="478"/>
      <c r="S292" s="478"/>
      <c r="T292" s="478"/>
      <c r="U292" s="478"/>
      <c r="V292" s="479"/>
      <c r="W292" s="42" t="s">
        <v>20</v>
      </c>
      <c r="X292" s="44">
        <f>ROUNDUP(SUM(BO22:BO287),0)</f>
        <v>0</v>
      </c>
      <c r="Y292" s="44">
        <f>ROUNDUP(SUM(BP22:BP287),0)</f>
        <v>0</v>
      </c>
      <c r="Z292" s="42"/>
      <c r="AA292" s="67"/>
      <c r="AB292" s="67"/>
      <c r="AC292" s="67"/>
    </row>
    <row r="293" spans="1:32" x14ac:dyDescent="0.2">
      <c r="A293" s="373"/>
      <c r="B293" s="373"/>
      <c r="C293" s="373"/>
      <c r="D293" s="373"/>
      <c r="E293" s="373"/>
      <c r="F293" s="373"/>
      <c r="G293" s="373"/>
      <c r="H293" s="373"/>
      <c r="I293" s="373"/>
      <c r="J293" s="373"/>
      <c r="K293" s="373"/>
      <c r="L293" s="373"/>
      <c r="M293" s="373"/>
      <c r="N293" s="373"/>
      <c r="O293" s="480"/>
      <c r="P293" s="477" t="s">
        <v>36</v>
      </c>
      <c r="Q293" s="478"/>
      <c r="R293" s="478"/>
      <c r="S293" s="478"/>
      <c r="T293" s="478"/>
      <c r="U293" s="478"/>
      <c r="V293" s="479"/>
      <c r="W293" s="42" t="s">
        <v>0</v>
      </c>
      <c r="X293" s="43">
        <f>GrossWeightTotal+PalletQtyTotal*25</f>
        <v>0</v>
      </c>
      <c r="Y293" s="43">
        <f>GrossWeightTotalR+PalletQtyTotalR*25</f>
        <v>0</v>
      </c>
      <c r="Z293" s="42"/>
      <c r="AA293" s="67"/>
      <c r="AB293" s="67"/>
      <c r="AC293" s="67"/>
    </row>
    <row r="294" spans="1:32" x14ac:dyDescent="0.2">
      <c r="A294" s="373"/>
      <c r="B294" s="373"/>
      <c r="C294" s="373"/>
      <c r="D294" s="373"/>
      <c r="E294" s="373"/>
      <c r="F294" s="373"/>
      <c r="G294" s="373"/>
      <c r="H294" s="373"/>
      <c r="I294" s="373"/>
      <c r="J294" s="373"/>
      <c r="K294" s="373"/>
      <c r="L294" s="373"/>
      <c r="M294" s="373"/>
      <c r="N294" s="373"/>
      <c r="O294" s="480"/>
      <c r="P294" s="477" t="s">
        <v>37</v>
      </c>
      <c r="Q294" s="478"/>
      <c r="R294" s="478"/>
      <c r="S294" s="478"/>
      <c r="T294" s="478"/>
      <c r="U294" s="478"/>
      <c r="V294" s="479"/>
      <c r="W294" s="42" t="s">
        <v>20</v>
      </c>
      <c r="X294" s="43">
        <f>IFERROR(X23+X30+X37+X45+X50+X54+X58+X63+X69+X75+X80+X86+X96+X102+X112+X116+X120+X126+X132+X138+X143+X148+X153+X158+X165+X173+X177+X183+X190+X199+X207+X212+X217+X223+X229+X235+X241+X247+X251+X259+X264+X270+X288,"0")</f>
        <v>0</v>
      </c>
      <c r="Y294" s="43">
        <f>IFERROR(Y23+Y30+Y37+Y45+Y50+Y54+Y58+Y63+Y69+Y75+Y80+Y86+Y96+Y102+Y112+Y116+Y120+Y126+Y132+Y138+Y143+Y148+Y153+Y158+Y165+Y173+Y177+Y183+Y190+Y199+Y207+Y212+Y217+Y223+Y229+Y235+Y241+Y247+Y251+Y259+Y264+Y270+Y288,"0")</f>
        <v>0</v>
      </c>
      <c r="Z294" s="42"/>
      <c r="AA294" s="67"/>
      <c r="AB294" s="67"/>
      <c r="AC294" s="67"/>
    </row>
    <row r="295" spans="1:32" ht="14.25" x14ac:dyDescent="0.2">
      <c r="A295" s="373"/>
      <c r="B295" s="373"/>
      <c r="C295" s="373"/>
      <c r="D295" s="373"/>
      <c r="E295" s="373"/>
      <c r="F295" s="373"/>
      <c r="G295" s="373"/>
      <c r="H295" s="373"/>
      <c r="I295" s="373"/>
      <c r="J295" s="373"/>
      <c r="K295" s="373"/>
      <c r="L295" s="373"/>
      <c r="M295" s="373"/>
      <c r="N295" s="373"/>
      <c r="O295" s="480"/>
      <c r="P295" s="477" t="s">
        <v>38</v>
      </c>
      <c r="Q295" s="478"/>
      <c r="R295" s="478"/>
      <c r="S295" s="478"/>
      <c r="T295" s="478"/>
      <c r="U295" s="478"/>
      <c r="V295" s="479"/>
      <c r="W295" s="45" t="s">
        <v>52</v>
      </c>
      <c r="X295" s="42"/>
      <c r="Y295" s="42"/>
      <c r="Z295" s="42">
        <f>IFERROR(Z23+Z30+Z37+Z45+Z50+Z54+Z58+Z63+Z69+Z75+Z80+Z86+Z96+Z102+Z112+Z116+Z120+Z126+Z132+Z138+Z143+Z148+Z153+Z158+Z165+Z173+Z177+Z183+Z190+Z199+Z207+Z212+Z217+Z223+Z229+Z235+Z241+Z247+Z251+Z259+Z264+Z270+Z288,"0")</f>
        <v>0</v>
      </c>
      <c r="AA295" s="67"/>
      <c r="AB295" s="67"/>
      <c r="AC295" s="67"/>
    </row>
    <row r="296" spans="1:32" ht="13.5" thickBot="1" x14ac:dyDescent="0.25"/>
    <row r="297" spans="1:32" ht="27" thickTop="1" thickBot="1" x14ac:dyDescent="0.25">
      <c r="A297" s="46" t="s">
        <v>9</v>
      </c>
      <c r="B297" s="88" t="s">
        <v>80</v>
      </c>
      <c r="C297" s="481" t="s">
        <v>45</v>
      </c>
      <c r="D297" s="481" t="s">
        <v>45</v>
      </c>
      <c r="E297" s="481" t="s">
        <v>45</v>
      </c>
      <c r="F297" s="481" t="s">
        <v>45</v>
      </c>
      <c r="G297" s="481" t="s">
        <v>45</v>
      </c>
      <c r="H297" s="481" t="s">
        <v>45</v>
      </c>
      <c r="I297" s="481" t="s">
        <v>45</v>
      </c>
      <c r="J297" s="481" t="s">
        <v>45</v>
      </c>
      <c r="K297" s="481" t="s">
        <v>45</v>
      </c>
      <c r="L297" s="481" t="s">
        <v>45</v>
      </c>
      <c r="M297" s="481" t="s">
        <v>45</v>
      </c>
      <c r="N297" s="482"/>
      <c r="O297" s="481" t="s">
        <v>45</v>
      </c>
      <c r="P297" s="481" t="s">
        <v>45</v>
      </c>
      <c r="Q297" s="481" t="s">
        <v>45</v>
      </c>
      <c r="R297" s="481" t="s">
        <v>45</v>
      </c>
      <c r="S297" s="481" t="s">
        <v>45</v>
      </c>
      <c r="T297" s="481" t="s">
        <v>45</v>
      </c>
      <c r="U297" s="88" t="s">
        <v>246</v>
      </c>
      <c r="V297" s="88" t="s">
        <v>255</v>
      </c>
      <c r="W297" s="481" t="s">
        <v>274</v>
      </c>
      <c r="X297" s="481" t="s">
        <v>274</v>
      </c>
      <c r="Y297" s="481" t="s">
        <v>274</v>
      </c>
      <c r="Z297" s="481" t="s">
        <v>274</v>
      </c>
      <c r="AA297" s="481" t="s">
        <v>274</v>
      </c>
      <c r="AB297" s="481" t="s">
        <v>274</v>
      </c>
      <c r="AC297" s="88" t="s">
        <v>337</v>
      </c>
      <c r="AD297" s="88" t="s">
        <v>342</v>
      </c>
      <c r="AE297" s="88" t="s">
        <v>346</v>
      </c>
      <c r="AF297" s="88" t="s">
        <v>354</v>
      </c>
    </row>
    <row r="298" spans="1:32" ht="14.25" customHeight="1" thickTop="1" x14ac:dyDescent="0.2">
      <c r="A298" s="483" t="s">
        <v>10</v>
      </c>
      <c r="B298" s="481" t="s">
        <v>80</v>
      </c>
      <c r="C298" s="481" t="s">
        <v>89</v>
      </c>
      <c r="D298" s="481" t="s">
        <v>98</v>
      </c>
      <c r="E298" s="481" t="s">
        <v>108</v>
      </c>
      <c r="F298" s="481" t="s">
        <v>123</v>
      </c>
      <c r="G298" s="481" t="s">
        <v>148</v>
      </c>
      <c r="H298" s="481" t="s">
        <v>155</v>
      </c>
      <c r="I298" s="481" t="s">
        <v>159</v>
      </c>
      <c r="J298" s="481" t="s">
        <v>167</v>
      </c>
      <c r="K298" s="481" t="s">
        <v>182</v>
      </c>
      <c r="L298" s="481" t="s">
        <v>188</v>
      </c>
      <c r="M298" s="481" t="s">
        <v>212</v>
      </c>
      <c r="N298" s="1"/>
      <c r="O298" s="481" t="s">
        <v>218</v>
      </c>
      <c r="P298" s="481" t="s">
        <v>225</v>
      </c>
      <c r="Q298" s="481" t="s">
        <v>230</v>
      </c>
      <c r="R298" s="481" t="s">
        <v>234</v>
      </c>
      <c r="S298" s="481" t="s">
        <v>237</v>
      </c>
      <c r="T298" s="481" t="s">
        <v>242</v>
      </c>
      <c r="U298" s="481" t="s">
        <v>247</v>
      </c>
      <c r="V298" s="481" t="s">
        <v>256</v>
      </c>
      <c r="W298" s="481" t="s">
        <v>275</v>
      </c>
      <c r="X298" s="481" t="s">
        <v>291</v>
      </c>
      <c r="Y298" s="481" t="s">
        <v>304</v>
      </c>
      <c r="Z298" s="481" t="s">
        <v>315</v>
      </c>
      <c r="AA298" s="481" t="s">
        <v>320</v>
      </c>
      <c r="AB298" s="481" t="s">
        <v>331</v>
      </c>
      <c r="AC298" s="481" t="s">
        <v>338</v>
      </c>
      <c r="AD298" s="481" t="s">
        <v>343</v>
      </c>
      <c r="AE298" s="481" t="s">
        <v>347</v>
      </c>
      <c r="AF298" s="481" t="s">
        <v>354</v>
      </c>
    </row>
    <row r="299" spans="1:32" ht="13.5" thickBot="1" x14ac:dyDescent="0.25">
      <c r="A299" s="484"/>
      <c r="B299" s="481"/>
      <c r="C299" s="481"/>
      <c r="D299" s="481"/>
      <c r="E299" s="481"/>
      <c r="F299" s="481"/>
      <c r="G299" s="481"/>
      <c r="H299" s="481"/>
      <c r="I299" s="481"/>
      <c r="J299" s="481"/>
      <c r="K299" s="481"/>
      <c r="L299" s="481"/>
      <c r="M299" s="481"/>
      <c r="N299" s="1"/>
      <c r="O299" s="481"/>
      <c r="P299" s="481"/>
      <c r="Q299" s="481"/>
      <c r="R299" s="481"/>
      <c r="S299" s="481"/>
      <c r="T299" s="481"/>
      <c r="U299" s="481"/>
      <c r="V299" s="481"/>
      <c r="W299" s="481"/>
      <c r="X299" s="481"/>
      <c r="Y299" s="481"/>
      <c r="Z299" s="481"/>
      <c r="AA299" s="481"/>
      <c r="AB299" s="481"/>
      <c r="AC299" s="481"/>
      <c r="AD299" s="481"/>
      <c r="AE299" s="481"/>
      <c r="AF299" s="481"/>
    </row>
    <row r="300" spans="1:32" ht="18" thickTop="1" thickBot="1" x14ac:dyDescent="0.25">
      <c r="A300" s="46" t="s">
        <v>13</v>
      </c>
      <c r="B300" s="52">
        <f>IFERROR(X22*H22,"0")</f>
        <v>0</v>
      </c>
      <c r="C300" s="52">
        <f>IFERROR(X28*H28,"0")+IFERROR(X29*H29,"0")</f>
        <v>0</v>
      </c>
      <c r="D300" s="52">
        <f>IFERROR(X34*H34,"0")+IFERROR(X35*H35,"0")+IFERROR(X36*H36,"0")</f>
        <v>0</v>
      </c>
      <c r="E300" s="52">
        <f>IFERROR(X41*H41,"0")+IFERROR(X42*H42,"0")+IFERROR(X43*H43,"0")+IFERROR(X44*H44,"0")</f>
        <v>0</v>
      </c>
      <c r="F300" s="52">
        <f>IFERROR(X49*H49,"0")+IFERROR(X53*H53,"0")+IFERROR(X57*H57,"0")+IFERROR(X61*H61,"0")+IFERROR(X62*H62,"0")+IFERROR(X66*H66,"0")+IFERROR(X67*H67,"0")+IFERROR(X68*H68,"0")</f>
        <v>0</v>
      </c>
      <c r="G300" s="52">
        <f>IFERROR(X73*H73,"0")+IFERROR(X74*H74,"0")</f>
        <v>0</v>
      </c>
      <c r="H300" s="52">
        <f>IFERROR(X79*H79,"0")</f>
        <v>0</v>
      </c>
      <c r="I300" s="52">
        <f>IFERROR(X84*H84,"0")+IFERROR(X85*H85,"0")</f>
        <v>0</v>
      </c>
      <c r="J300" s="52">
        <f>IFERROR(X90*H90,"0")+IFERROR(X91*H91,"0")+IFERROR(X92*H92,"0")+IFERROR(X93*H93,"0")+IFERROR(X94*H94,"0")+IFERROR(X95*H95,"0")</f>
        <v>0</v>
      </c>
      <c r="K300" s="52">
        <f>IFERROR(X100*H100,"0")+IFERROR(X101*H101,"0")</f>
        <v>0</v>
      </c>
      <c r="L300" s="52">
        <f>IFERROR(X106*H106,"0")+IFERROR(X107*H107,"0")+IFERROR(X108*H108,"0")+IFERROR(X109*H109,"0")+IFERROR(X110*H110,"0")+IFERROR(X111*H111,"0")+IFERROR(X115*H115,"0")+IFERROR(X119*H119,"0")</f>
        <v>0</v>
      </c>
      <c r="M300" s="52">
        <f>IFERROR(X124*H124,"0")+IFERROR(X125*H125,"0")</f>
        <v>0</v>
      </c>
      <c r="N300" s="1"/>
      <c r="O300" s="52">
        <f>IFERROR(X130*H130,"0")+IFERROR(X131*H131,"0")</f>
        <v>0</v>
      </c>
      <c r="P300" s="52">
        <f>IFERROR(X136*H136,"0")+IFERROR(X137*H137,"0")</f>
        <v>0</v>
      </c>
      <c r="Q300" s="52">
        <f>IFERROR(X142*H142,"0")</f>
        <v>0</v>
      </c>
      <c r="R300" s="52">
        <f>IFERROR(X147*H147,"0")</f>
        <v>0</v>
      </c>
      <c r="S300" s="52">
        <f>IFERROR(X152*H152,"0")</f>
        <v>0</v>
      </c>
      <c r="T300" s="52">
        <f>IFERROR(X157*H157,"0")</f>
        <v>0</v>
      </c>
      <c r="U300" s="52">
        <f>IFERROR(X163*H163,"0")+IFERROR(X164*H164,"0")</f>
        <v>0</v>
      </c>
      <c r="V300" s="52">
        <f>IFERROR(X170*H170,"0")+IFERROR(X171*H171,"0")+IFERROR(X172*H172,"0")+IFERROR(X176*H176,"0")</f>
        <v>0</v>
      </c>
      <c r="W300" s="52">
        <f>IFERROR(X182*H182,"0")+IFERROR(X186*H186,"0")+IFERROR(X187*H187,"0")+IFERROR(X188*H188,"0")+IFERROR(X189*H189,"0")</f>
        <v>0</v>
      </c>
      <c r="X300" s="52">
        <f>IFERROR(X194*H194,"0")+IFERROR(X195*H195,"0")+IFERROR(X196*H196,"0")+IFERROR(X197*H197,"0")+IFERROR(X198*H198,"0")</f>
        <v>0</v>
      </c>
      <c r="Y300" s="52">
        <f>IFERROR(X203*H203,"0")+IFERROR(X204*H204,"0")+IFERROR(X205*H205,"0")+IFERROR(X206*H206,"0")</f>
        <v>0</v>
      </c>
      <c r="Z300" s="52">
        <f>IFERROR(X211*H211,"0")</f>
        <v>0</v>
      </c>
      <c r="AA300" s="52">
        <f>IFERROR(X216*H216,"0")+IFERROR(X220*H220,"0")+IFERROR(X221*H221,"0")+IFERROR(X222*H222,"0")</f>
        <v>0</v>
      </c>
      <c r="AB300" s="52">
        <f>IFERROR(X227*H227,"0")+IFERROR(X228*H228,"0")</f>
        <v>0</v>
      </c>
      <c r="AC300" s="52">
        <f>IFERROR(X234*H234,"0")</f>
        <v>0</v>
      </c>
      <c r="AD300" s="52">
        <f>IFERROR(X240*H240,"0")</f>
        <v>0</v>
      </c>
      <c r="AE300" s="52">
        <f>IFERROR(X246*H246,"0")+IFERROR(X250*H250,"0")</f>
        <v>0</v>
      </c>
      <c r="AF300" s="52">
        <f>IFERROR(X256*H256,"0")+IFERROR(X257*H257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</f>
        <v>0</v>
      </c>
    </row>
    <row r="301" spans="1:32" ht="13.5" thickTop="1" x14ac:dyDescent="0.2">
      <c r="C301" s="1"/>
    </row>
    <row r="302" spans="1:32" ht="19.5" customHeight="1" x14ac:dyDescent="0.2">
      <c r="A302" s="70" t="s">
        <v>62</v>
      </c>
      <c r="B302" s="70" t="s">
        <v>63</v>
      </c>
      <c r="C302" s="70" t="s">
        <v>65</v>
      </c>
    </row>
    <row r="303" spans="1:32" x14ac:dyDescent="0.2">
      <c r="A303" s="71">
        <f>SUMPRODUCT(--(BB:BB="ЗПФ"),--(W:W="кор"),H:H,Y:Y)+SUMPRODUCT(--(BB:BB="ЗПФ"),--(W:W="кг"),Y:Y)</f>
        <v>0</v>
      </c>
      <c r="B303" s="72">
        <f>SUMPRODUCT(--(BB:BB="ПГП"),--(W:W="кор"),H:H,Y:Y)+SUMPRODUCT(--(BB:BB="ПГП"),--(W:W="кг"),Y:Y)</f>
        <v>0</v>
      </c>
      <c r="C303" s="72">
        <f>SUMPRODUCT(--(BB:BB="КИЗ"),--(W:W="кор"),H:H,Y:Y)+SUMPRODUCT(--(BB:BB="КИЗ"),--(W:W="кг"),Y:Y)</f>
        <v>0</v>
      </c>
    </row>
  </sheetData>
  <sheetProtection algorithmName="SHA-512" hashValue="tgVBvBm/BLykAoEKjpSGB5tzBP8Xm3LJBHl0OgZfwaN4FKYvK/GyBmki0Up/i8sSFiGH3UmB3Kpl3NwYN17+Vg==" saltValue="VTzbLF+Pz1l2wM6FSHe1m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3">
    <mergeCell ref="X298:X299"/>
    <mergeCell ref="Y298:Y299"/>
    <mergeCell ref="Z298:Z299"/>
    <mergeCell ref="AA298:AA299"/>
    <mergeCell ref="AB298:AB299"/>
    <mergeCell ref="AC298:AC299"/>
    <mergeCell ref="AD298:AD299"/>
    <mergeCell ref="AE298:AE299"/>
    <mergeCell ref="AF298:AF299"/>
    <mergeCell ref="C297:T297"/>
    <mergeCell ref="W297:AB297"/>
    <mergeCell ref="A298:A299"/>
    <mergeCell ref="B298:B299"/>
    <mergeCell ref="C298:C299"/>
    <mergeCell ref="D298:D299"/>
    <mergeCell ref="E298:E299"/>
    <mergeCell ref="F298:F299"/>
    <mergeCell ref="G298:G299"/>
    <mergeCell ref="H298:H299"/>
    <mergeCell ref="I298:I299"/>
    <mergeCell ref="J298:J299"/>
    <mergeCell ref="K298:K299"/>
    <mergeCell ref="L298:L299"/>
    <mergeCell ref="M298:M299"/>
    <mergeCell ref="O298:O299"/>
    <mergeCell ref="P298:P299"/>
    <mergeCell ref="Q298:Q299"/>
    <mergeCell ref="R298:R299"/>
    <mergeCell ref="S298:S299"/>
    <mergeCell ref="T298:T299"/>
    <mergeCell ref="U298:U299"/>
    <mergeCell ref="V298:V299"/>
    <mergeCell ref="W298:W299"/>
    <mergeCell ref="D287:E287"/>
    <mergeCell ref="P287:T287"/>
    <mergeCell ref="P288:V288"/>
    <mergeCell ref="A288:O289"/>
    <mergeCell ref="P289:V289"/>
    <mergeCell ref="P290:V290"/>
    <mergeCell ref="A290:O295"/>
    <mergeCell ref="P291:V291"/>
    <mergeCell ref="P292:V292"/>
    <mergeCell ref="P293:V293"/>
    <mergeCell ref="P294:V294"/>
    <mergeCell ref="P295:V295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P259:V259"/>
    <mergeCell ref="A259:O260"/>
    <mergeCell ref="P260:V260"/>
    <mergeCell ref="A261:Z261"/>
    <mergeCell ref="D262:E262"/>
    <mergeCell ref="P262:T262"/>
    <mergeCell ref="D263:E263"/>
    <mergeCell ref="P263:T263"/>
    <mergeCell ref="P264:V264"/>
    <mergeCell ref="A264:O265"/>
    <mergeCell ref="P265:V265"/>
    <mergeCell ref="A253:Z253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D240:E240"/>
    <mergeCell ref="P240:T240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A233:Z233"/>
    <mergeCell ref="D234:E234"/>
    <mergeCell ref="P234:T234"/>
    <mergeCell ref="P235:V235"/>
    <mergeCell ref="A235:O236"/>
    <mergeCell ref="P236:V236"/>
    <mergeCell ref="A237:Z237"/>
    <mergeCell ref="A238:Z238"/>
    <mergeCell ref="A239:Z239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A232:Z232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P207:V207"/>
    <mergeCell ref="A207:O208"/>
    <mergeCell ref="P208:V208"/>
    <mergeCell ref="A209:Z209"/>
    <mergeCell ref="A210:Z210"/>
    <mergeCell ref="D211:E211"/>
    <mergeCell ref="P211:T211"/>
    <mergeCell ref="P212:V212"/>
    <mergeCell ref="A212:O213"/>
    <mergeCell ref="P213:V213"/>
    <mergeCell ref="A201:Z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7 X285 X279 X276 X273 X250 X246 X234 X227 X220:X222 X216 X211 X205:X206 X203 X196:X198 X194 X189 X182 X176 X170:X172 X163 X157 X152 X147 X142 X136:X137 X131 X119 X115 X111 X106 X101 X90:X94 X84:X85 X79 X66:X68 X61:X62 X57 X53 X49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268 X262 X240 X124:X125 X110 X108 X74" xr:uid="{00000000-0002-0000-0000-000017000000}">
      <formula1>IF(AK41&gt;0,OR(X41=0,AND(IF(X41-AK41&gt;=0,TRUE,FALSE),X41&gt;0,IF(X41/J41=ROUND(X41/J41,0),TRUE,FALSE))),FALSE)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6 X280:X284 X277:X278 X274:X275 X269 X267 X263 X256:X258 X228 X204 X195 X186:X188 X164 X130 X109 X107 X100 X95 X73 X42:X44" xr:uid="{00000000-0002-0000-0000-000018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9"/>
    </row>
    <row r="3" spans="2:8" x14ac:dyDescent="0.2">
      <c r="B3" s="53" t="s">
        <v>412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413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414</v>
      </c>
      <c r="D6" s="53" t="s">
        <v>415</v>
      </c>
      <c r="E6" s="53" t="s">
        <v>46</v>
      </c>
    </row>
    <row r="8" spans="2:8" x14ac:dyDescent="0.2">
      <c r="B8" s="53" t="s">
        <v>79</v>
      </c>
      <c r="C8" s="53" t="s">
        <v>414</v>
      </c>
      <c r="D8" s="53" t="s">
        <v>46</v>
      </c>
      <c r="E8" s="53" t="s">
        <v>46</v>
      </c>
    </row>
    <row r="10" spans="2:8" x14ac:dyDescent="0.2">
      <c r="B10" s="53" t="s">
        <v>416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417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418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419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420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421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422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423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424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425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426</v>
      </c>
      <c r="C20" s="53" t="s">
        <v>46</v>
      </c>
      <c r="D20" s="53" t="s">
        <v>46</v>
      </c>
      <c r="E20" s="53" t="s">
        <v>46</v>
      </c>
    </row>
  </sheetData>
  <sheetProtection algorithmName="SHA-512" hashValue="JCYUZ6kkAuyCxs76Rm/cIU0blwQ42MzRWqxi73Yghxb10atMbgSnRjmvWKgj3oSAsJPqVzt+Htu4sLyX7MYyeA==" saltValue="wKJ0o3QvNHaJQjzWjkGBO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454</vt:i4>
      </vt:variant>
    </vt:vector>
  </HeadingPairs>
  <TitlesOfParts>
    <vt:vector size="4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2025-08-20T10:42:51Z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