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99ADEE6D-E57F-4937-B8EC-8E973D0869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2" l="1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X291" i="2"/>
  <c r="X290" i="2"/>
  <c r="BO289" i="2"/>
  <c r="BM289" i="2"/>
  <c r="Z289" i="2"/>
  <c r="Y289" i="2"/>
  <c r="BP289" i="2" s="1"/>
  <c r="BO288" i="2"/>
  <c r="BM288" i="2"/>
  <c r="Z288" i="2"/>
  <c r="Y288" i="2"/>
  <c r="BN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N285" i="2" s="1"/>
  <c r="BO284" i="2"/>
  <c r="BN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Y282" i="2"/>
  <c r="BN282" i="2" s="1"/>
  <c r="P282" i="2"/>
  <c r="BO281" i="2"/>
  <c r="BM281" i="2"/>
  <c r="Z281" i="2"/>
  <c r="Y281" i="2"/>
  <c r="BP281" i="2" s="1"/>
  <c r="BO280" i="2"/>
  <c r="BM280" i="2"/>
  <c r="Z280" i="2"/>
  <c r="Y280" i="2"/>
  <c r="BP280" i="2" s="1"/>
  <c r="P280" i="2"/>
  <c r="BO279" i="2"/>
  <c r="BM279" i="2"/>
  <c r="Z279" i="2"/>
  <c r="Y279" i="2"/>
  <c r="P279" i="2"/>
  <c r="BO278" i="2"/>
  <c r="BM278" i="2"/>
  <c r="Z278" i="2"/>
  <c r="Y278" i="2"/>
  <c r="BO277" i="2"/>
  <c r="BN277" i="2"/>
  <c r="BM277" i="2"/>
  <c r="Z277" i="2"/>
  <c r="Y277" i="2"/>
  <c r="BP277" i="2" s="1"/>
  <c r="P277" i="2"/>
  <c r="BO276" i="2"/>
  <c r="BM276" i="2"/>
  <c r="Z276" i="2"/>
  <c r="Y276" i="2"/>
  <c r="BO275" i="2"/>
  <c r="BM275" i="2"/>
  <c r="Z275" i="2"/>
  <c r="Y275" i="2"/>
  <c r="X273" i="2"/>
  <c r="X272" i="2"/>
  <c r="BO271" i="2"/>
  <c r="BM271" i="2"/>
  <c r="Z271" i="2"/>
  <c r="Y271" i="2"/>
  <c r="P271" i="2"/>
  <c r="BO270" i="2"/>
  <c r="BM270" i="2"/>
  <c r="Z270" i="2"/>
  <c r="Y270" i="2"/>
  <c r="BP270" i="2" s="1"/>
  <c r="P270" i="2"/>
  <c r="BO269" i="2"/>
  <c r="BM269" i="2"/>
  <c r="Z269" i="2"/>
  <c r="Y269" i="2"/>
  <c r="X267" i="2"/>
  <c r="X266" i="2"/>
  <c r="BO265" i="2"/>
  <c r="BM265" i="2"/>
  <c r="Z265" i="2"/>
  <c r="Y265" i="2"/>
  <c r="BP265" i="2" s="1"/>
  <c r="BO264" i="2"/>
  <c r="BM264" i="2"/>
  <c r="Z264" i="2"/>
  <c r="Y264" i="2"/>
  <c r="P264" i="2"/>
  <c r="X262" i="2"/>
  <c r="X261" i="2"/>
  <c r="BO260" i="2"/>
  <c r="BM260" i="2"/>
  <c r="Z260" i="2"/>
  <c r="Y260" i="2"/>
  <c r="BP260" i="2" s="1"/>
  <c r="BO259" i="2"/>
  <c r="BM259" i="2"/>
  <c r="Z259" i="2"/>
  <c r="Y259" i="2"/>
  <c r="BN259" i="2" s="1"/>
  <c r="BO258" i="2"/>
  <c r="BM258" i="2"/>
  <c r="Z258" i="2"/>
  <c r="Z261" i="2" s="1"/>
  <c r="Y258" i="2"/>
  <c r="BP258" i="2" s="1"/>
  <c r="X254" i="2"/>
  <c r="X253" i="2"/>
  <c r="BO252" i="2"/>
  <c r="BM252" i="2"/>
  <c r="Z252" i="2"/>
  <c r="Z253" i="2" s="1"/>
  <c r="Y252" i="2"/>
  <c r="P252" i="2"/>
  <c r="X250" i="2"/>
  <c r="X249" i="2"/>
  <c r="BO248" i="2"/>
  <c r="BM248" i="2"/>
  <c r="Z248" i="2"/>
  <c r="Z249" i="2" s="1"/>
  <c r="Y248" i="2"/>
  <c r="Y249" i="2" s="1"/>
  <c r="P248" i="2"/>
  <c r="X244" i="2"/>
  <c r="X243" i="2"/>
  <c r="BO242" i="2"/>
  <c r="BM242" i="2"/>
  <c r="Z242" i="2"/>
  <c r="Z243" i="2" s="1"/>
  <c r="Y242" i="2"/>
  <c r="P242" i="2"/>
  <c r="X238" i="2"/>
  <c r="X237" i="2"/>
  <c r="BO236" i="2"/>
  <c r="BM236" i="2"/>
  <c r="Z236" i="2"/>
  <c r="Z237" i="2" s="1"/>
  <c r="Y236" i="2"/>
  <c r="P236" i="2"/>
  <c r="X232" i="2"/>
  <c r="X231" i="2"/>
  <c r="BO230" i="2"/>
  <c r="BM230" i="2"/>
  <c r="Z230" i="2"/>
  <c r="Y230" i="2"/>
  <c r="P230" i="2"/>
  <c r="BO229" i="2"/>
  <c r="BM229" i="2"/>
  <c r="Z229" i="2"/>
  <c r="Y229" i="2"/>
  <c r="P229" i="2"/>
  <c r="X226" i="2"/>
  <c r="X225" i="2"/>
  <c r="BO224" i="2"/>
  <c r="BM224" i="2"/>
  <c r="Z224" i="2"/>
  <c r="Y224" i="2"/>
  <c r="BP224" i="2" s="1"/>
  <c r="P224" i="2"/>
  <c r="BO223" i="2"/>
  <c r="BM223" i="2"/>
  <c r="Z223" i="2"/>
  <c r="Y223" i="2"/>
  <c r="P223" i="2"/>
  <c r="BP222" i="2"/>
  <c r="BO222" i="2"/>
  <c r="BN222" i="2"/>
  <c r="BM222" i="2"/>
  <c r="Z222" i="2"/>
  <c r="Z225" i="2" s="1"/>
  <c r="Y222" i="2"/>
  <c r="P222" i="2"/>
  <c r="X220" i="2"/>
  <c r="X219" i="2"/>
  <c r="BO218" i="2"/>
  <c r="BM218" i="2"/>
  <c r="Z218" i="2"/>
  <c r="Z219" i="2" s="1"/>
  <c r="Y218" i="2"/>
  <c r="BN218" i="2" s="1"/>
  <c r="P218" i="2"/>
  <c r="X215" i="2"/>
  <c r="X214" i="2"/>
  <c r="BO213" i="2"/>
  <c r="BM213" i="2"/>
  <c r="Z213" i="2"/>
  <c r="Z214" i="2" s="1"/>
  <c r="Y213" i="2"/>
  <c r="Y215" i="2" s="1"/>
  <c r="X210" i="2"/>
  <c r="X209" i="2"/>
  <c r="BO208" i="2"/>
  <c r="BM208" i="2"/>
  <c r="Z208" i="2"/>
  <c r="Y208" i="2"/>
  <c r="BN208" i="2" s="1"/>
  <c r="P208" i="2"/>
  <c r="BO207" i="2"/>
  <c r="BM207" i="2"/>
  <c r="Z207" i="2"/>
  <c r="Y207" i="2"/>
  <c r="BP207" i="2" s="1"/>
  <c r="P207" i="2"/>
  <c r="BO206" i="2"/>
  <c r="BM206" i="2"/>
  <c r="Z206" i="2"/>
  <c r="Z209" i="2" s="1"/>
  <c r="Y206" i="2"/>
  <c r="P206" i="2"/>
  <c r="BO205" i="2"/>
  <c r="BM205" i="2"/>
  <c r="Z205" i="2"/>
  <c r="Y205" i="2"/>
  <c r="BN205" i="2" s="1"/>
  <c r="P205" i="2"/>
  <c r="X202" i="2"/>
  <c r="X201" i="2"/>
  <c r="BO200" i="2"/>
  <c r="BM200" i="2"/>
  <c r="Z200" i="2"/>
  <c r="Y200" i="2"/>
  <c r="P200" i="2"/>
  <c r="BO199" i="2"/>
  <c r="BM199" i="2"/>
  <c r="Z199" i="2"/>
  <c r="Y199" i="2"/>
  <c r="P199" i="2"/>
  <c r="BO198" i="2"/>
  <c r="BM198" i="2"/>
  <c r="Z198" i="2"/>
  <c r="Y198" i="2"/>
  <c r="P198" i="2"/>
  <c r="BO197" i="2"/>
  <c r="BM197" i="2"/>
  <c r="Z197" i="2"/>
  <c r="Y197" i="2"/>
  <c r="BP197" i="2" s="1"/>
  <c r="P197" i="2"/>
  <c r="BO196" i="2"/>
  <c r="BM196" i="2"/>
  <c r="Z196" i="2"/>
  <c r="Y196" i="2"/>
  <c r="BP196" i="2" s="1"/>
  <c r="P196" i="2"/>
  <c r="BO195" i="2"/>
  <c r="BM195" i="2"/>
  <c r="Z195" i="2"/>
  <c r="Y195" i="2"/>
  <c r="BN195" i="2" s="1"/>
  <c r="P195" i="2"/>
  <c r="X192" i="2"/>
  <c r="X191" i="2"/>
  <c r="BO190" i="2"/>
  <c r="BM190" i="2"/>
  <c r="Z190" i="2"/>
  <c r="Y190" i="2"/>
  <c r="BP190" i="2" s="1"/>
  <c r="P190" i="2"/>
  <c r="BO189" i="2"/>
  <c r="BM189" i="2"/>
  <c r="Z189" i="2"/>
  <c r="Y189" i="2"/>
  <c r="P189" i="2"/>
  <c r="BO188" i="2"/>
  <c r="BM188" i="2"/>
  <c r="Z188" i="2"/>
  <c r="Y188" i="2"/>
  <c r="P188" i="2"/>
  <c r="BO187" i="2"/>
  <c r="BM187" i="2"/>
  <c r="Z187" i="2"/>
  <c r="Y187" i="2"/>
  <c r="P187" i="2"/>
  <c r="X185" i="2"/>
  <c r="X184" i="2"/>
  <c r="BO183" i="2"/>
  <c r="BM183" i="2"/>
  <c r="Z183" i="2"/>
  <c r="Z184" i="2" s="1"/>
  <c r="Y183" i="2"/>
  <c r="Y184" i="2" s="1"/>
  <c r="X179" i="2"/>
  <c r="X178" i="2"/>
  <c r="BO177" i="2"/>
  <c r="BM177" i="2"/>
  <c r="Z177" i="2"/>
  <c r="Z178" i="2" s="1"/>
  <c r="Y177" i="2"/>
  <c r="X175" i="2"/>
  <c r="X174" i="2"/>
  <c r="BO173" i="2"/>
  <c r="BM173" i="2"/>
  <c r="Z173" i="2"/>
  <c r="Y173" i="2"/>
  <c r="BP173" i="2" s="1"/>
  <c r="P173" i="2"/>
  <c r="BO172" i="2"/>
  <c r="BN172" i="2"/>
  <c r="BM172" i="2"/>
  <c r="Z172" i="2"/>
  <c r="Y172" i="2"/>
  <c r="BP172" i="2" s="1"/>
  <c r="P172" i="2"/>
  <c r="BO171" i="2"/>
  <c r="BM171" i="2"/>
  <c r="Z171" i="2"/>
  <c r="Y171" i="2"/>
  <c r="Y175" i="2" s="1"/>
  <c r="P171" i="2"/>
  <c r="X167" i="2"/>
  <c r="X166" i="2"/>
  <c r="BO165" i="2"/>
  <c r="BM165" i="2"/>
  <c r="Z165" i="2"/>
  <c r="Z166" i="2" s="1"/>
  <c r="Y165" i="2"/>
  <c r="P165" i="2"/>
  <c r="BO164" i="2"/>
  <c r="BM164" i="2"/>
  <c r="Z164" i="2"/>
  <c r="Y164" i="2"/>
  <c r="Y167" i="2" s="1"/>
  <c r="X160" i="2"/>
  <c r="Y159" i="2"/>
  <c r="X159" i="2"/>
  <c r="BP158" i="2"/>
  <c r="BO158" i="2"/>
  <c r="BN158" i="2"/>
  <c r="BM158" i="2"/>
  <c r="Z158" i="2"/>
  <c r="Z159" i="2" s="1"/>
  <c r="Y158" i="2"/>
  <c r="Y160" i="2" s="1"/>
  <c r="P158" i="2"/>
  <c r="X155" i="2"/>
  <c r="X154" i="2"/>
  <c r="BO153" i="2"/>
  <c r="BN153" i="2"/>
  <c r="BM153" i="2"/>
  <c r="Z153" i="2"/>
  <c r="Z154" i="2" s="1"/>
  <c r="Y153" i="2"/>
  <c r="Y155" i="2" s="1"/>
  <c r="P153" i="2"/>
  <c r="X150" i="2"/>
  <c r="X149" i="2"/>
  <c r="BO148" i="2"/>
  <c r="BM148" i="2"/>
  <c r="Z148" i="2"/>
  <c r="Z149" i="2" s="1"/>
  <c r="Y148" i="2"/>
  <c r="Y149" i="2" s="1"/>
  <c r="P148" i="2"/>
  <c r="X145" i="2"/>
  <c r="X144" i="2"/>
  <c r="BO143" i="2"/>
  <c r="BM143" i="2"/>
  <c r="Z143" i="2"/>
  <c r="Z144" i="2" s="1"/>
  <c r="Y143" i="2"/>
  <c r="Y145" i="2" s="1"/>
  <c r="P143" i="2"/>
  <c r="X140" i="2"/>
  <c r="X139" i="2"/>
  <c r="BO138" i="2"/>
  <c r="BM138" i="2"/>
  <c r="Z138" i="2"/>
  <c r="Y138" i="2"/>
  <c r="BO137" i="2"/>
  <c r="BM137" i="2"/>
  <c r="Z137" i="2"/>
  <c r="Z139" i="2" s="1"/>
  <c r="Y137" i="2"/>
  <c r="X134" i="2"/>
  <c r="X133" i="2"/>
  <c r="BO132" i="2"/>
  <c r="BM132" i="2"/>
  <c r="Z132" i="2"/>
  <c r="Y132" i="2"/>
  <c r="BN132" i="2" s="1"/>
  <c r="P132" i="2"/>
  <c r="BO131" i="2"/>
  <c r="BM131" i="2"/>
  <c r="Z131" i="2"/>
  <c r="Y131" i="2"/>
  <c r="P131" i="2"/>
  <c r="X128" i="2"/>
  <c r="X127" i="2"/>
  <c r="BO126" i="2"/>
  <c r="BM126" i="2"/>
  <c r="Z126" i="2"/>
  <c r="Y126" i="2"/>
  <c r="BP126" i="2" s="1"/>
  <c r="P126" i="2"/>
  <c r="BO125" i="2"/>
  <c r="BM125" i="2"/>
  <c r="Z125" i="2"/>
  <c r="Y125" i="2"/>
  <c r="BN125" i="2" s="1"/>
  <c r="P125" i="2"/>
  <c r="X122" i="2"/>
  <c r="Y121" i="2"/>
  <c r="X121" i="2"/>
  <c r="BP120" i="2"/>
  <c r="BO120" i="2"/>
  <c r="BN120" i="2"/>
  <c r="BM120" i="2"/>
  <c r="Z120" i="2"/>
  <c r="Z121" i="2" s="1"/>
  <c r="Y120" i="2"/>
  <c r="Y122" i="2" s="1"/>
  <c r="Y118" i="2"/>
  <c r="X118" i="2"/>
  <c r="Y117" i="2"/>
  <c r="X117" i="2"/>
  <c r="BO116" i="2"/>
  <c r="BM116" i="2"/>
  <c r="Z116" i="2"/>
  <c r="Z117" i="2" s="1"/>
  <c r="Y116" i="2"/>
  <c r="BP116" i="2" s="1"/>
  <c r="P116" i="2"/>
  <c r="X114" i="2"/>
  <c r="X113" i="2"/>
  <c r="BO112" i="2"/>
  <c r="BM112" i="2"/>
  <c r="Z112" i="2"/>
  <c r="Y112" i="2"/>
  <c r="BP112" i="2" s="1"/>
  <c r="BO111" i="2"/>
  <c r="BM111" i="2"/>
  <c r="Z111" i="2"/>
  <c r="Y111" i="2"/>
  <c r="BP111" i="2" s="1"/>
  <c r="P111" i="2"/>
  <c r="BO110" i="2"/>
  <c r="BM110" i="2"/>
  <c r="Z110" i="2"/>
  <c r="Y110" i="2"/>
  <c r="P110" i="2"/>
  <c r="BO109" i="2"/>
  <c r="BM109" i="2"/>
  <c r="Z109" i="2"/>
  <c r="Y109" i="2"/>
  <c r="BN109" i="2" s="1"/>
  <c r="P109" i="2"/>
  <c r="BO108" i="2"/>
  <c r="BM108" i="2"/>
  <c r="Z108" i="2"/>
  <c r="Z113" i="2" s="1"/>
  <c r="Y108" i="2"/>
  <c r="P108" i="2"/>
  <c r="BO107" i="2"/>
  <c r="BM107" i="2"/>
  <c r="Z107" i="2"/>
  <c r="Y107" i="2"/>
  <c r="P107" i="2"/>
  <c r="X104" i="2"/>
  <c r="X103" i="2"/>
  <c r="BO102" i="2"/>
  <c r="BM102" i="2"/>
  <c r="Z102" i="2"/>
  <c r="Z103" i="2" s="1"/>
  <c r="Y102" i="2"/>
  <c r="BP102" i="2" s="1"/>
  <c r="P102" i="2"/>
  <c r="BO101" i="2"/>
  <c r="BM101" i="2"/>
  <c r="Z101" i="2"/>
  <c r="Y101" i="2"/>
  <c r="P101" i="2"/>
  <c r="X98" i="2"/>
  <c r="X97" i="2"/>
  <c r="BO96" i="2"/>
  <c r="BM96" i="2"/>
  <c r="Z96" i="2"/>
  <c r="Y96" i="2"/>
  <c r="P96" i="2"/>
  <c r="BO95" i="2"/>
  <c r="BM95" i="2"/>
  <c r="Z95" i="2"/>
  <c r="Y95" i="2"/>
  <c r="BP95" i="2" s="1"/>
  <c r="BO94" i="2"/>
  <c r="BM94" i="2"/>
  <c r="Z94" i="2"/>
  <c r="Y94" i="2"/>
  <c r="BP94" i="2" s="1"/>
  <c r="BO93" i="2"/>
  <c r="BM93" i="2"/>
  <c r="Z93" i="2"/>
  <c r="Y93" i="2"/>
  <c r="BO92" i="2"/>
  <c r="BM92" i="2"/>
  <c r="Z92" i="2"/>
  <c r="Y92" i="2"/>
  <c r="BO91" i="2"/>
  <c r="BM91" i="2"/>
  <c r="Z91" i="2"/>
  <c r="Y91" i="2"/>
  <c r="X88" i="2"/>
  <c r="X87" i="2"/>
  <c r="BO86" i="2"/>
  <c r="BM86" i="2"/>
  <c r="Z86" i="2"/>
  <c r="Y86" i="2"/>
  <c r="P86" i="2"/>
  <c r="BO85" i="2"/>
  <c r="BM85" i="2"/>
  <c r="Z85" i="2"/>
  <c r="Z87" i="2" s="1"/>
  <c r="Y85" i="2"/>
  <c r="BP85" i="2" s="1"/>
  <c r="P85" i="2"/>
  <c r="X82" i="2"/>
  <c r="X81" i="2"/>
  <c r="BO80" i="2"/>
  <c r="BM80" i="2"/>
  <c r="Z80" i="2"/>
  <c r="Y80" i="2"/>
  <c r="BP80" i="2" s="1"/>
  <c r="P80" i="2"/>
  <c r="BO79" i="2"/>
  <c r="BM79" i="2"/>
  <c r="Z79" i="2"/>
  <c r="Y79" i="2"/>
  <c r="BN79" i="2" s="1"/>
  <c r="P79" i="2"/>
  <c r="X76" i="2"/>
  <c r="X75" i="2"/>
  <c r="BO74" i="2"/>
  <c r="BM74" i="2"/>
  <c r="Z74" i="2"/>
  <c r="Y74" i="2"/>
  <c r="BN74" i="2" s="1"/>
  <c r="P74" i="2"/>
  <c r="BO73" i="2"/>
  <c r="BM73" i="2"/>
  <c r="Z73" i="2"/>
  <c r="Y73" i="2"/>
  <c r="P73" i="2"/>
  <c r="X70" i="2"/>
  <c r="X69" i="2"/>
  <c r="BO68" i="2"/>
  <c r="BM68" i="2"/>
  <c r="Z68" i="2"/>
  <c r="Y68" i="2"/>
  <c r="BN68" i="2" s="1"/>
  <c r="P68" i="2"/>
  <c r="BO67" i="2"/>
  <c r="BM67" i="2"/>
  <c r="Z67" i="2"/>
  <c r="Y67" i="2"/>
  <c r="P67" i="2"/>
  <c r="BO66" i="2"/>
  <c r="BM66" i="2"/>
  <c r="Z66" i="2"/>
  <c r="Y66" i="2"/>
  <c r="Y70" i="2" s="1"/>
  <c r="P66" i="2"/>
  <c r="X64" i="2"/>
  <c r="X63" i="2"/>
  <c r="BO62" i="2"/>
  <c r="BM62" i="2"/>
  <c r="Z62" i="2"/>
  <c r="Y62" i="2"/>
  <c r="BP62" i="2" s="1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N42" i="2" s="1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N35" i="2" s="1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Y31" i="2" s="1"/>
  <c r="P28" i="2"/>
  <c r="X24" i="2"/>
  <c r="X23" i="2"/>
  <c r="BO22" i="2"/>
  <c r="X294" i="2" s="1"/>
  <c r="BM22" i="2"/>
  <c r="Z22" i="2"/>
  <c r="Z23" i="2" s="1"/>
  <c r="Y22" i="2"/>
  <c r="Y24" i="2" s="1"/>
  <c r="P22" i="2"/>
  <c r="H10" i="2"/>
  <c r="A9" i="2"/>
  <c r="F10" i="2" s="1"/>
  <c r="D7" i="2"/>
  <c r="Q6" i="2"/>
  <c r="P2" i="2"/>
  <c r="X293" i="2" l="1"/>
  <c r="X295" i="2" s="1"/>
  <c r="X296" i="2"/>
  <c r="BN28" i="2"/>
  <c r="BP28" i="2"/>
  <c r="Z37" i="2"/>
  <c r="BN34" i="2"/>
  <c r="BN44" i="2"/>
  <c r="BN49" i="2"/>
  <c r="BP49" i="2"/>
  <c r="Y50" i="2"/>
  <c r="BN80" i="2"/>
  <c r="Z231" i="2"/>
  <c r="BN57" i="2"/>
  <c r="BN61" i="2"/>
  <c r="Z69" i="2"/>
  <c r="BN66" i="2"/>
  <c r="BP66" i="2"/>
  <c r="Y69" i="2"/>
  <c r="BN95" i="2"/>
  <c r="BN112" i="2"/>
  <c r="BN126" i="2"/>
  <c r="Y128" i="2"/>
  <c r="BN143" i="2"/>
  <c r="BP143" i="2"/>
  <c r="Y144" i="2"/>
  <c r="BN197" i="2"/>
  <c r="BN248" i="2"/>
  <c r="BP248" i="2"/>
  <c r="BN258" i="2"/>
  <c r="BN287" i="2"/>
  <c r="Y81" i="2"/>
  <c r="Y250" i="2"/>
  <c r="Z272" i="2"/>
  <c r="BP41" i="2"/>
  <c r="BP42" i="2"/>
  <c r="Y54" i="2"/>
  <c r="Y55" i="2"/>
  <c r="Y75" i="2"/>
  <c r="Y76" i="2"/>
  <c r="BP86" i="2"/>
  <c r="BN86" i="2"/>
  <c r="BP96" i="2"/>
  <c r="BN96" i="2"/>
  <c r="Y133" i="2"/>
  <c r="BP131" i="2"/>
  <c r="BN131" i="2"/>
  <c r="Y139" i="2"/>
  <c r="Y140" i="2"/>
  <c r="BP137" i="2"/>
  <c r="BN137" i="2"/>
  <c r="BP138" i="2"/>
  <c r="BN138" i="2"/>
  <c r="Y179" i="2"/>
  <c r="Y178" i="2"/>
  <c r="BP177" i="2"/>
  <c r="BN177" i="2"/>
  <c r="BP188" i="2"/>
  <c r="BN188" i="2"/>
  <c r="BP199" i="2"/>
  <c r="BN199" i="2"/>
  <c r="BP230" i="2"/>
  <c r="BN230" i="2"/>
  <c r="Y244" i="2"/>
  <c r="Y243" i="2"/>
  <c r="BP242" i="2"/>
  <c r="BN242" i="2"/>
  <c r="Y262" i="2"/>
  <c r="Y266" i="2"/>
  <c r="Y267" i="2"/>
  <c r="BN264" i="2"/>
  <c r="Y273" i="2"/>
  <c r="Y272" i="2"/>
  <c r="BP269" i="2"/>
  <c r="BN269" i="2"/>
  <c r="BP271" i="2"/>
  <c r="BN271" i="2"/>
  <c r="BP279" i="2"/>
  <c r="BN279" i="2"/>
  <c r="BP282" i="2"/>
  <c r="BP285" i="2"/>
  <c r="BN22" i="2"/>
  <c r="BP22" i="2"/>
  <c r="Y23" i="2"/>
  <c r="X292" i="2"/>
  <c r="Z30" i="2"/>
  <c r="BN29" i="2"/>
  <c r="Y30" i="2"/>
  <c r="Z45" i="2"/>
  <c r="BN43" i="2"/>
  <c r="BN53" i="2"/>
  <c r="BP53" i="2"/>
  <c r="Z75" i="2"/>
  <c r="Z81" i="2"/>
  <c r="Y98" i="2"/>
  <c r="BP92" i="2"/>
  <c r="BN92" i="2"/>
  <c r="BP93" i="2"/>
  <c r="BN93" i="2"/>
  <c r="Y104" i="2"/>
  <c r="BP101" i="2"/>
  <c r="BN101" i="2"/>
  <c r="BP107" i="2"/>
  <c r="BN107" i="2"/>
  <c r="BP109" i="2"/>
  <c r="BP110" i="2"/>
  <c r="BN110" i="2"/>
  <c r="Z127" i="2"/>
  <c r="BN164" i="2"/>
  <c r="Y166" i="2"/>
  <c r="BP164" i="2"/>
  <c r="BP165" i="2"/>
  <c r="BN165" i="2"/>
  <c r="Y185" i="2"/>
  <c r="Y192" i="2"/>
  <c r="BN187" i="2"/>
  <c r="BP189" i="2"/>
  <c r="BN189" i="2"/>
  <c r="BP195" i="2"/>
  <c r="BP198" i="2"/>
  <c r="BN198" i="2"/>
  <c r="BP200" i="2"/>
  <c r="BN200" i="2"/>
  <c r="BP208" i="2"/>
  <c r="BP218" i="2"/>
  <c r="BP223" i="2"/>
  <c r="BN223" i="2"/>
  <c r="Y225" i="2"/>
  <c r="Y226" i="2"/>
  <c r="Y232" i="2"/>
  <c r="BN229" i="2"/>
  <c r="Y238" i="2"/>
  <c r="BN236" i="2"/>
  <c r="Y254" i="2"/>
  <c r="BN252" i="2"/>
  <c r="Y291" i="2"/>
  <c r="BP276" i="2"/>
  <c r="BN276" i="2"/>
  <c r="BP278" i="2"/>
  <c r="BN278" i="2"/>
  <c r="Y64" i="2"/>
  <c r="Z63" i="2"/>
  <c r="BP68" i="2"/>
  <c r="BP74" i="2"/>
  <c r="BP79" i="2"/>
  <c r="Y82" i="2"/>
  <c r="Y87" i="2"/>
  <c r="Z97" i="2"/>
  <c r="Y113" i="2"/>
  <c r="BP125" i="2"/>
  <c r="Z133" i="2"/>
  <c r="Y134" i="2"/>
  <c r="Y150" i="2"/>
  <c r="Z174" i="2"/>
  <c r="Z191" i="2"/>
  <c r="Z201" i="2"/>
  <c r="BP205" i="2"/>
  <c r="Y209" i="2"/>
  <c r="BP206" i="2"/>
  <c r="Y261" i="2"/>
  <c r="Z266" i="2"/>
  <c r="Z290" i="2"/>
  <c r="Z297" i="2"/>
  <c r="BN62" i="2"/>
  <c r="Y88" i="2"/>
  <c r="BN102" i="2"/>
  <c r="BP153" i="2"/>
  <c r="BN173" i="2"/>
  <c r="BP187" i="2"/>
  <c r="Y219" i="2"/>
  <c r="BP229" i="2"/>
  <c r="BP259" i="2"/>
  <c r="BP264" i="2"/>
  <c r="BP57" i="2"/>
  <c r="BN67" i="2"/>
  <c r="BN108" i="2"/>
  <c r="Y202" i="2"/>
  <c r="BP236" i="2"/>
  <c r="BP252" i="2"/>
  <c r="BN280" i="2"/>
  <c r="BP288" i="2"/>
  <c r="BP132" i="2"/>
  <c r="BN36" i="2"/>
  <c r="BN283" i="2"/>
  <c r="BN286" i="2"/>
  <c r="BN289" i="2"/>
  <c r="Y201" i="2"/>
  <c r="Y114" i="2"/>
  <c r="BN190" i="2"/>
  <c r="H9" i="2"/>
  <c r="BN73" i="2"/>
  <c r="Y127" i="2"/>
  <c r="Y154" i="2"/>
  <c r="BN196" i="2"/>
  <c r="BN207" i="2"/>
  <c r="BN213" i="2"/>
  <c r="J9" i="2"/>
  <c r="Y45" i="2"/>
  <c r="Y58" i="2"/>
  <c r="BP67" i="2"/>
  <c r="Y97" i="2"/>
  <c r="BP108" i="2"/>
  <c r="Y220" i="2"/>
  <c r="Y237" i="2"/>
  <c r="Y253" i="2"/>
  <c r="F9" i="2"/>
  <c r="A10" i="2"/>
  <c r="Y63" i="2"/>
  <c r="BP73" i="2"/>
  <c r="BN85" i="2"/>
  <c r="BN91" i="2"/>
  <c r="BN94" i="2"/>
  <c r="Y103" i="2"/>
  <c r="BN111" i="2"/>
  <c r="BN116" i="2"/>
  <c r="BN148" i="2"/>
  <c r="BN171" i="2"/>
  <c r="Y174" i="2"/>
  <c r="BN183" i="2"/>
  <c r="BP213" i="2"/>
  <c r="BN224" i="2"/>
  <c r="BN260" i="2"/>
  <c r="BN265" i="2"/>
  <c r="BN270" i="2"/>
  <c r="BN275" i="2"/>
  <c r="Y191" i="2"/>
  <c r="Y46" i="2"/>
  <c r="BP91" i="2"/>
  <c r="BP148" i="2"/>
  <c r="BP171" i="2"/>
  <c r="BP183" i="2"/>
  <c r="Y214" i="2"/>
  <c r="BP275" i="2"/>
  <c r="Y290" i="2"/>
  <c r="Y37" i="2"/>
  <c r="Y296" i="2" s="1"/>
  <c r="BN281" i="2"/>
  <c r="BP35" i="2"/>
  <c r="Y210" i="2"/>
  <c r="Y38" i="2"/>
  <c r="Y292" i="2" s="1"/>
  <c r="Y231" i="2"/>
  <c r="BN206" i="2"/>
  <c r="Y293" i="2" l="1"/>
  <c r="Y294" i="2"/>
  <c r="Y295" i="2" l="1"/>
  <c r="A305" i="2"/>
  <c r="C305" i="2"/>
  <c r="B305" i="2"/>
</calcChain>
</file>

<file path=xl/sharedStrings.xml><?xml version="1.0" encoding="utf-8"?>
<sst xmlns="http://schemas.openxmlformats.org/spreadsheetml/2006/main" count="1852" uniqueCount="452">
  <si>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</si>
  <si>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</si>
  <si>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</si>
  <si>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</si>
  <si>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</si>
  <si>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</si>
  <si>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</si>
  <si>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</si>
  <si>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</si>
  <si>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</si>
  <si>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</si>
  <si>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</si>
  <si>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</si>
  <si>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</si>
  <si>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</si>
  <si>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</si>
  <si>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</si>
  <si>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</si>
  <si>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</si>
  <si>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</si>
  <si>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</si>
  <si>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</si>
  <si>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</si>
  <si>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</si>
  <si>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</si>
  <si>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</si>
  <si>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</si>
  <si>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</si>
  <si>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</si>
  <si>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</si>
  <si>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</si>
  <si>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</si>
  <si>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</si>
  <si>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</si>
  <si>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</si>
  <si>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</si>
  <si>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</si>
  <si>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</si>
  <si>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</si>
  <si>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</si>
  <si>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</si>
  <si>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</si>
  <si>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</si>
  <si>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</si>
  <si>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</si>
  <si>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</si>
  <si>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</si>
  <si>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</si>
  <si>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</si>
  <si>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</si>
  <si>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</si>
  <si>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</si>
  <si>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</si>
  <si>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</si>
  <si>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</si>
  <si>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</si>
  <si>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</si>
  <si>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</si>
  <si>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</si>
  <si>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</si>
  <si>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</si>
  <si>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</si>
  <si>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</si>
  <si>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</si>
  <si>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</si>
  <si>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</si>
  <si>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</si>
  <si>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</si>
  <si>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</si>
  <si>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</si>
  <si>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</si>
  <si>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05.08.2025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</si>
  <si>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</si>
  <si>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</si>
  <si>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</si>
  <si>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</si>
  <si>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</si>
  <si>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</si>
  <si>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</si>
  <si>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</si>
  <si>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</si>
  <si>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</si>
  <si>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</si>
  <si>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</si>
  <si>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</si>
  <si>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</si>
  <si>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</si>
  <si>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</si>
  <si>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</si>
  <si>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</si>
  <si>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</si>
  <si>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</si>
  <si>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</si>
  <si>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</si>
  <si>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</si>
  <si>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</si>
  <si>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</si>
  <si>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</si>
  <si>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</si>
  <si>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</si>
  <si>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</si>
  <si>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</si>
  <si>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</si>
  <si>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</si>
  <si>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</si>
  <si>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</si>
  <si>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</si>
  <si>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</si>
  <si>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</si>
  <si>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</si>
  <si>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</si>
  <si>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</si>
  <si>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Палетта, мин. 1</t>
  </si>
  <si>
    <t>Палетта</t>
  </si>
  <si>
    <t>SU003385</t>
  </si>
  <si>
    <t>P004203</t>
  </si>
  <si>
    <t>ЕАЭС N RU Д-RU.РА04.В.26948/22</t>
  </si>
  <si>
    <t>Слой, мин. 1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</si>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</sst>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7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80" t="s">
        <v>26</v>
      </c>
      <c r="E1" s="480"/>
      <c r="F1" s="480"/>
      <c r="G1" s="14" t="s">
        <v>70</v>
      </c>
      <c r="H1" s="480" t="s">
        <v>47</v>
      </c>
      <c r="I1" s="480"/>
      <c r="J1" s="480"/>
      <c r="K1" s="480"/>
      <c r="L1" s="480"/>
      <c r="M1" s="480"/>
      <c r="N1" s="480"/>
      <c r="O1" s="480"/>
      <c r="P1" s="480"/>
      <c r="Q1" s="480"/>
      <c r="R1" s="481" t="s">
        <v>71</v>
      </c>
      <c r="S1" s="482"/>
      <c r="T1" s="48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83"/>
      <c r="R2" s="483"/>
      <c r="S2" s="483"/>
      <c r="T2" s="483"/>
      <c r="U2" s="483"/>
      <c r="V2" s="483"/>
      <c r="W2" s="48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83"/>
      <c r="Q3" s="483"/>
      <c r="R3" s="483"/>
      <c r="S3" s="483"/>
      <c r="T3" s="483"/>
      <c r="U3" s="483"/>
      <c r="V3" s="483"/>
      <c r="W3" s="48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62" t="s">
        <v>8</v>
      </c>
      <c r="B5" s="462"/>
      <c r="C5" s="462"/>
      <c r="D5" s="484"/>
      <c r="E5" s="484"/>
      <c r="F5" s="485" t="s">
        <v>14</v>
      </c>
      <c r="G5" s="485"/>
      <c r="H5" s="484"/>
      <c r="I5" s="484"/>
      <c r="J5" s="484"/>
      <c r="K5" s="484"/>
      <c r="L5" s="484"/>
      <c r="M5" s="484"/>
      <c r="N5" s="75"/>
      <c r="P5" s="27" t="s">
        <v>4</v>
      </c>
      <c r="Q5" s="486">
        <v>45877</v>
      </c>
      <c r="R5" s="487"/>
      <c r="T5" s="488" t="s">
        <v>3</v>
      </c>
      <c r="U5" s="489"/>
      <c r="V5" s="490" t="s">
        <v>438</v>
      </c>
      <c r="W5" s="491"/>
      <c r="AB5" s="59"/>
      <c r="AC5" s="59"/>
      <c r="AD5" s="59"/>
      <c r="AE5" s="59"/>
    </row>
    <row r="6" spans="1:32" s="17" customFormat="1" ht="24" customHeight="1" x14ac:dyDescent="0.2">
      <c r="A6" s="462" t="s">
        <v>1</v>
      </c>
      <c r="B6" s="462"/>
      <c r="C6" s="462"/>
      <c r="D6" s="463" t="s">
        <v>78</v>
      </c>
      <c r="E6" s="463"/>
      <c r="F6" s="463"/>
      <c r="G6" s="463"/>
      <c r="H6" s="463"/>
      <c r="I6" s="463"/>
      <c r="J6" s="463"/>
      <c r="K6" s="463"/>
      <c r="L6" s="463"/>
      <c r="M6" s="463"/>
      <c r="N6" s="76"/>
      <c r="P6" s="27" t="s">
        <v>27</v>
      </c>
      <c r="Q6" s="464" t="str">
        <f>IF(Q5=0," ",CHOOSE(WEEKDAY(Q5,2),"Понедельник","Вторник","Среда","Четверг","Пятница","Суббота","Воскресенье"))</f>
        <v>Пятница</v>
      </c>
      <c r="R6" s="464"/>
      <c r="T6" s="465" t="s">
        <v>5</v>
      </c>
      <c r="U6" s="466"/>
      <c r="V6" s="467" t="s">
        <v>72</v>
      </c>
      <c r="W6" s="4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73" t="str">
        <f>IFERROR(VLOOKUP(DeliveryAddress,Table,3,0),1)</f>
        <v>1</v>
      </c>
      <c r="E7" s="474"/>
      <c r="F7" s="474"/>
      <c r="G7" s="474"/>
      <c r="H7" s="474"/>
      <c r="I7" s="474"/>
      <c r="J7" s="474"/>
      <c r="K7" s="474"/>
      <c r="L7" s="474"/>
      <c r="M7" s="475"/>
      <c r="N7" s="77"/>
      <c r="P7" s="29"/>
      <c r="Q7" s="48"/>
      <c r="R7" s="48"/>
      <c r="T7" s="465"/>
      <c r="U7" s="466"/>
      <c r="V7" s="469"/>
      <c r="W7" s="470"/>
      <c r="AB7" s="59"/>
      <c r="AC7" s="59"/>
      <c r="AD7" s="59"/>
      <c r="AE7" s="59"/>
    </row>
    <row r="8" spans="1:32" s="17" customFormat="1" ht="25.5" customHeight="1" x14ac:dyDescent="0.2">
      <c r="A8" s="476" t="s">
        <v>58</v>
      </c>
      <c r="B8" s="476"/>
      <c r="C8" s="476"/>
      <c r="D8" s="477" t="s">
        <v>79</v>
      </c>
      <c r="E8" s="477"/>
      <c r="F8" s="477"/>
      <c r="G8" s="477"/>
      <c r="H8" s="477"/>
      <c r="I8" s="477"/>
      <c r="J8" s="477"/>
      <c r="K8" s="477"/>
      <c r="L8" s="477"/>
      <c r="M8" s="477"/>
      <c r="N8" s="78"/>
      <c r="P8" s="27" t="s">
        <v>11</v>
      </c>
      <c r="Q8" s="460">
        <v>0.375</v>
      </c>
      <c r="R8" s="460"/>
      <c r="T8" s="465"/>
      <c r="U8" s="466"/>
      <c r="V8" s="469"/>
      <c r="W8" s="470"/>
      <c r="AB8" s="59"/>
      <c r="AC8" s="59"/>
      <c r="AD8" s="59"/>
      <c r="AE8" s="59"/>
    </row>
    <row r="9" spans="1:32" s="1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52"/>
      <c r="C9" s="452"/>
      <c r="D9" s="453" t="s">
        <v>46</v>
      </c>
      <c r="E9" s="454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52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78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8"/>
      <c r="L9" s="478"/>
      <c r="M9" s="478"/>
      <c r="N9" s="73"/>
      <c r="P9" s="31" t="s">
        <v>15</v>
      </c>
      <c r="Q9" s="479"/>
      <c r="R9" s="479"/>
      <c r="T9" s="465"/>
      <c r="U9" s="466"/>
      <c r="V9" s="471"/>
      <c r="W9" s="4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52"/>
      <c r="C10" s="452"/>
      <c r="D10" s="453"/>
      <c r="E10" s="454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52"/>
      <c r="H10" s="455" t="str">
        <f>IFERROR(VLOOKUP($D$10,Proxy,2,FALSE),"")</f>
        <v/>
      </c>
      <c r="I10" s="455"/>
      <c r="J10" s="455"/>
      <c r="K10" s="455"/>
      <c r="L10" s="455"/>
      <c r="M10" s="455"/>
      <c r="N10" s="74"/>
      <c r="P10" s="31" t="s">
        <v>32</v>
      </c>
      <c r="Q10" s="456"/>
      <c r="R10" s="456"/>
      <c r="U10" s="29" t="s">
        <v>12</v>
      </c>
      <c r="V10" s="457" t="s">
        <v>73</v>
      </c>
      <c r="W10" s="45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59"/>
      <c r="R11" s="459"/>
      <c r="U11" s="29" t="s">
        <v>28</v>
      </c>
      <c r="V11" s="438" t="s">
        <v>55</v>
      </c>
      <c r="W11" s="43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37" t="s">
        <v>74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7"/>
      <c r="M12" s="437"/>
      <c r="N12" s="79"/>
      <c r="P12" s="27" t="s">
        <v>30</v>
      </c>
      <c r="Q12" s="460"/>
      <c r="R12" s="460"/>
      <c r="S12" s="28"/>
      <c r="T12"/>
      <c r="U12" s="29" t="s">
        <v>46</v>
      </c>
      <c r="V12" s="461"/>
      <c r="W12" s="461"/>
      <c r="X12"/>
      <c r="AB12" s="59"/>
      <c r="AC12" s="59"/>
      <c r="AD12" s="59"/>
      <c r="AE12" s="59"/>
    </row>
    <row r="13" spans="1:32" s="17" customFormat="1" ht="23.25" customHeight="1" x14ac:dyDescent="0.2">
      <c r="A13" s="437" t="s">
        <v>75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79"/>
      <c r="O13" s="31"/>
      <c r="P13" s="31" t="s">
        <v>31</v>
      </c>
      <c r="Q13" s="438"/>
      <c r="R13" s="43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37" t="s">
        <v>76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7"/>
      <c r="M14" s="43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39" t="s">
        <v>77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39"/>
      <c r="N15" s="80"/>
      <c r="O15"/>
      <c r="P15" s="440" t="s">
        <v>61</v>
      </c>
      <c r="Q15" s="440"/>
      <c r="R15" s="440"/>
      <c r="S15" s="440"/>
      <c r="T15" s="44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41"/>
      <c r="Q16" s="441"/>
      <c r="R16" s="441"/>
      <c r="S16" s="441"/>
      <c r="T16" s="44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3" t="s">
        <v>59</v>
      </c>
      <c r="B17" s="423" t="s">
        <v>49</v>
      </c>
      <c r="C17" s="444" t="s">
        <v>48</v>
      </c>
      <c r="D17" s="446" t="s">
        <v>50</v>
      </c>
      <c r="E17" s="447"/>
      <c r="F17" s="423" t="s">
        <v>21</v>
      </c>
      <c r="G17" s="423" t="s">
        <v>24</v>
      </c>
      <c r="H17" s="423" t="s">
        <v>22</v>
      </c>
      <c r="I17" s="423" t="s">
        <v>23</v>
      </c>
      <c r="J17" s="423" t="s">
        <v>16</v>
      </c>
      <c r="K17" s="423" t="s">
        <v>69</v>
      </c>
      <c r="L17" s="423" t="s">
        <v>67</v>
      </c>
      <c r="M17" s="423" t="s">
        <v>2</v>
      </c>
      <c r="N17" s="423" t="s">
        <v>66</v>
      </c>
      <c r="O17" s="423" t="s">
        <v>25</v>
      </c>
      <c r="P17" s="446" t="s">
        <v>17</v>
      </c>
      <c r="Q17" s="450"/>
      <c r="R17" s="450"/>
      <c r="S17" s="450"/>
      <c r="T17" s="447"/>
      <c r="U17" s="442" t="s">
        <v>56</v>
      </c>
      <c r="V17" s="443"/>
      <c r="W17" s="423" t="s">
        <v>6</v>
      </c>
      <c r="X17" s="423" t="s">
        <v>41</v>
      </c>
      <c r="Y17" s="425" t="s">
        <v>54</v>
      </c>
      <c r="Z17" s="427" t="s">
        <v>18</v>
      </c>
      <c r="AA17" s="429" t="s">
        <v>60</v>
      </c>
      <c r="AB17" s="429" t="s">
        <v>19</v>
      </c>
      <c r="AC17" s="429" t="s">
        <v>68</v>
      </c>
      <c r="AD17" s="431" t="s">
        <v>57</v>
      </c>
      <c r="AE17" s="432"/>
      <c r="AF17" s="433"/>
      <c r="AG17" s="85"/>
      <c r="BD17" s="84" t="s">
        <v>64</v>
      </c>
    </row>
    <row r="18" spans="1:68" ht="14.25" customHeight="1" x14ac:dyDescent="0.2">
      <c r="A18" s="424"/>
      <c r="B18" s="424"/>
      <c r="C18" s="445"/>
      <c r="D18" s="448"/>
      <c r="E18" s="449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448"/>
      <c r="Q18" s="451"/>
      <c r="R18" s="451"/>
      <c r="S18" s="451"/>
      <c r="T18" s="449"/>
      <c r="U18" s="86" t="s">
        <v>44</v>
      </c>
      <c r="V18" s="86" t="s">
        <v>43</v>
      </c>
      <c r="W18" s="424"/>
      <c r="X18" s="424"/>
      <c r="Y18" s="426"/>
      <c r="Z18" s="428"/>
      <c r="AA18" s="430"/>
      <c r="AB18" s="430"/>
      <c r="AC18" s="430"/>
      <c r="AD18" s="434"/>
      <c r="AE18" s="435"/>
      <c r="AF18" s="436"/>
      <c r="AG18" s="85"/>
      <c r="BD18" s="84"/>
    </row>
    <row r="19" spans="1:68" ht="27.75" customHeight="1" x14ac:dyDescent="0.2">
      <c r="A19" s="336" t="s">
        <v>80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336"/>
      <c r="Y19" s="336"/>
      <c r="Z19" s="336"/>
      <c r="AA19" s="54"/>
      <c r="AB19" s="54"/>
      <c r="AC19" s="54"/>
    </row>
    <row r="20" spans="1:68" ht="16.5" customHeight="1" x14ac:dyDescent="0.25">
      <c r="A20" s="337" t="s">
        <v>80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65"/>
      <c r="AB20" s="65"/>
      <c r="AC20" s="82"/>
    </row>
    <row r="21" spans="1:68" ht="14.25" customHeight="1" x14ac:dyDescent="0.25">
      <c r="A21" s="326" t="s">
        <v>81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03">
        <v>4607111035752</v>
      </c>
      <c r="E22" s="30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5"/>
      <c r="R22" s="305"/>
      <c r="S22" s="305"/>
      <c r="T22" s="30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10"/>
      <c r="B23" s="310"/>
      <c r="C23" s="310"/>
      <c r="D23" s="310"/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1"/>
      <c r="P23" s="307" t="s">
        <v>40</v>
      </c>
      <c r="Q23" s="308"/>
      <c r="R23" s="308"/>
      <c r="S23" s="308"/>
      <c r="T23" s="308"/>
      <c r="U23" s="308"/>
      <c r="V23" s="309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10"/>
      <c r="B24" s="310"/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1"/>
      <c r="P24" s="307" t="s">
        <v>40</v>
      </c>
      <c r="Q24" s="308"/>
      <c r="R24" s="308"/>
      <c r="S24" s="308"/>
      <c r="T24" s="308"/>
      <c r="U24" s="308"/>
      <c r="V24" s="309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36" t="s">
        <v>45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36"/>
      <c r="Z25" s="336"/>
      <c r="AA25" s="54"/>
      <c r="AB25" s="54"/>
      <c r="AC25" s="54"/>
    </row>
    <row r="26" spans="1:68" ht="16.5" customHeight="1" x14ac:dyDescent="0.25">
      <c r="A26" s="337" t="s">
        <v>89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65"/>
      <c r="AB26" s="65"/>
      <c r="AC26" s="82"/>
    </row>
    <row r="27" spans="1:68" ht="14.25" customHeight="1" x14ac:dyDescent="0.25">
      <c r="A27" s="326" t="s">
        <v>90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4301132190</v>
      </c>
      <c r="D28" s="303">
        <v>4607111036537</v>
      </c>
      <c r="E28" s="30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2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5"/>
      <c r="R28" s="305"/>
      <c r="S28" s="305"/>
      <c r="T28" s="30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4301132188</v>
      </c>
      <c r="D29" s="303">
        <v>4607111036605</v>
      </c>
      <c r="E29" s="30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2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5"/>
      <c r="R29" s="305"/>
      <c r="S29" s="305"/>
      <c r="T29" s="30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10"/>
      <c r="B30" s="310"/>
      <c r="C30" s="310"/>
      <c r="D30" s="310"/>
      <c r="E30" s="310"/>
      <c r="F30" s="310"/>
      <c r="G30" s="310"/>
      <c r="H30" s="310"/>
      <c r="I30" s="310"/>
      <c r="J30" s="310"/>
      <c r="K30" s="310"/>
      <c r="L30" s="310"/>
      <c r="M30" s="310"/>
      <c r="N30" s="310"/>
      <c r="O30" s="311"/>
      <c r="P30" s="307" t="s">
        <v>40</v>
      </c>
      <c r="Q30" s="308"/>
      <c r="R30" s="308"/>
      <c r="S30" s="308"/>
      <c r="T30" s="308"/>
      <c r="U30" s="308"/>
      <c r="V30" s="309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10"/>
      <c r="B31" s="310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1"/>
      <c r="P31" s="307" t="s">
        <v>40</v>
      </c>
      <c r="Q31" s="308"/>
      <c r="R31" s="308"/>
      <c r="S31" s="308"/>
      <c r="T31" s="308"/>
      <c r="U31" s="308"/>
      <c r="V31" s="309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37" t="s">
        <v>98</v>
      </c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37"/>
      <c r="P32" s="337"/>
      <c r="Q32" s="337"/>
      <c r="R32" s="337"/>
      <c r="S32" s="337"/>
      <c r="T32" s="337"/>
      <c r="U32" s="337"/>
      <c r="V32" s="337"/>
      <c r="W32" s="337"/>
      <c r="X32" s="337"/>
      <c r="Y32" s="337"/>
      <c r="Z32" s="337"/>
      <c r="AA32" s="65"/>
      <c r="AB32" s="65"/>
      <c r="AC32" s="82"/>
    </row>
    <row r="33" spans="1:68" ht="14.25" customHeight="1" x14ac:dyDescent="0.25">
      <c r="A33" s="326" t="s">
        <v>81</v>
      </c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66"/>
      <c r="AB33" s="66"/>
      <c r="AC33" s="83"/>
    </row>
    <row r="34" spans="1:68" ht="27" customHeight="1" x14ac:dyDescent="0.25">
      <c r="A34" s="63" t="s">
        <v>99</v>
      </c>
      <c r="B34" s="63" t="s">
        <v>100</v>
      </c>
      <c r="C34" s="36">
        <v>4301071090</v>
      </c>
      <c r="D34" s="303">
        <v>4620207490075</v>
      </c>
      <c r="E34" s="303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41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5"/>
      <c r="R34" s="305"/>
      <c r="S34" s="305"/>
      <c r="T34" s="306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102</v>
      </c>
      <c r="B35" s="63" t="s">
        <v>103</v>
      </c>
      <c r="C35" s="36">
        <v>4301071092</v>
      </c>
      <c r="D35" s="303">
        <v>4620207490174</v>
      </c>
      <c r="E35" s="303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1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5"/>
      <c r="R35" s="305"/>
      <c r="S35" s="305"/>
      <c r="T35" s="306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4301071091</v>
      </c>
      <c r="D36" s="303">
        <v>4620207490044</v>
      </c>
      <c r="E36" s="30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1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5"/>
      <c r="R36" s="305"/>
      <c r="S36" s="305"/>
      <c r="T36" s="30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10"/>
      <c r="B37" s="310"/>
      <c r="C37" s="310"/>
      <c r="D37" s="310"/>
      <c r="E37" s="310"/>
      <c r="F37" s="310"/>
      <c r="G37" s="310"/>
      <c r="H37" s="310"/>
      <c r="I37" s="310"/>
      <c r="J37" s="310"/>
      <c r="K37" s="310"/>
      <c r="L37" s="310"/>
      <c r="M37" s="310"/>
      <c r="N37" s="310"/>
      <c r="O37" s="311"/>
      <c r="P37" s="307" t="s">
        <v>40</v>
      </c>
      <c r="Q37" s="308"/>
      <c r="R37" s="308"/>
      <c r="S37" s="308"/>
      <c r="T37" s="308"/>
      <c r="U37" s="308"/>
      <c r="V37" s="309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10"/>
      <c r="B38" s="310"/>
      <c r="C38" s="310"/>
      <c r="D38" s="310"/>
      <c r="E38" s="310"/>
      <c r="F38" s="310"/>
      <c r="G38" s="310"/>
      <c r="H38" s="310"/>
      <c r="I38" s="310"/>
      <c r="J38" s="310"/>
      <c r="K38" s="310"/>
      <c r="L38" s="310"/>
      <c r="M38" s="310"/>
      <c r="N38" s="310"/>
      <c r="O38" s="311"/>
      <c r="P38" s="307" t="s">
        <v>40</v>
      </c>
      <c r="Q38" s="308"/>
      <c r="R38" s="308"/>
      <c r="S38" s="308"/>
      <c r="T38" s="308"/>
      <c r="U38" s="308"/>
      <c r="V38" s="309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37" t="s">
        <v>108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  <c r="X39" s="337"/>
      <c r="Y39" s="337"/>
      <c r="Z39" s="337"/>
      <c r="AA39" s="65"/>
      <c r="AB39" s="65"/>
      <c r="AC39" s="82"/>
    </row>
    <row r="40" spans="1:68" ht="14.25" customHeight="1" x14ac:dyDescent="0.25">
      <c r="A40" s="326" t="s">
        <v>81</v>
      </c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66"/>
      <c r="AB40" s="66"/>
      <c r="AC40" s="83"/>
    </row>
    <row r="41" spans="1:68" ht="27" customHeight="1" x14ac:dyDescent="0.25">
      <c r="A41" s="63" t="s">
        <v>109</v>
      </c>
      <c r="B41" s="63" t="s">
        <v>110</v>
      </c>
      <c r="C41" s="36">
        <v>4301071044</v>
      </c>
      <c r="D41" s="303">
        <v>4607111039385</v>
      </c>
      <c r="E41" s="303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86</v>
      </c>
      <c r="L41" s="37" t="s">
        <v>112</v>
      </c>
      <c r="M41" s="38" t="s">
        <v>85</v>
      </c>
      <c r="N41" s="38"/>
      <c r="O41" s="37">
        <v>180</v>
      </c>
      <c r="P41" s="41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5"/>
      <c r="R41" s="305"/>
      <c r="S41" s="305"/>
      <c r="T41" s="306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113</v>
      </c>
      <c r="AK41" s="87">
        <v>84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114</v>
      </c>
      <c r="B42" s="63" t="s">
        <v>115</v>
      </c>
      <c r="C42" s="36">
        <v>4301071031</v>
      </c>
      <c r="D42" s="303">
        <v>4607111038982</v>
      </c>
      <c r="E42" s="303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86</v>
      </c>
      <c r="L42" s="37" t="s">
        <v>117</v>
      </c>
      <c r="M42" s="38" t="s">
        <v>85</v>
      </c>
      <c r="N42" s="38"/>
      <c r="O42" s="37">
        <v>180</v>
      </c>
      <c r="P42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5"/>
      <c r="R42" s="305"/>
      <c r="S42" s="305"/>
      <c r="T42" s="306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118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119</v>
      </c>
      <c r="B43" s="63" t="s">
        <v>120</v>
      </c>
      <c r="C43" s="36">
        <v>4301071046</v>
      </c>
      <c r="D43" s="303">
        <v>4607111039354</v>
      </c>
      <c r="E43" s="303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86</v>
      </c>
      <c r="L43" s="37" t="s">
        <v>117</v>
      </c>
      <c r="M43" s="38" t="s">
        <v>85</v>
      </c>
      <c r="N43" s="38"/>
      <c r="O43" s="37">
        <v>180</v>
      </c>
      <c r="P43" s="41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5"/>
      <c r="R43" s="305"/>
      <c r="S43" s="305"/>
      <c r="T43" s="306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116</v>
      </c>
      <c r="AG43" s="81"/>
      <c r="AJ43" s="87" t="s">
        <v>118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4301071047</v>
      </c>
      <c r="D44" s="303">
        <v>4607111039330</v>
      </c>
      <c r="E44" s="303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86</v>
      </c>
      <c r="L44" s="37" t="s">
        <v>117</v>
      </c>
      <c r="M44" s="38" t="s">
        <v>85</v>
      </c>
      <c r="N44" s="38"/>
      <c r="O44" s="37">
        <v>180</v>
      </c>
      <c r="P44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5"/>
      <c r="R44" s="305"/>
      <c r="S44" s="305"/>
      <c r="T44" s="306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116</v>
      </c>
      <c r="AG44" s="81"/>
      <c r="AJ44" s="87" t="s">
        <v>118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10"/>
      <c r="B45" s="310"/>
      <c r="C45" s="310"/>
      <c r="D45" s="310"/>
      <c r="E45" s="310"/>
      <c r="F45" s="310"/>
      <c r="G45" s="310"/>
      <c r="H45" s="310"/>
      <c r="I45" s="310"/>
      <c r="J45" s="310"/>
      <c r="K45" s="310"/>
      <c r="L45" s="310"/>
      <c r="M45" s="310"/>
      <c r="N45" s="310"/>
      <c r="O45" s="311"/>
      <c r="P45" s="307" t="s">
        <v>40</v>
      </c>
      <c r="Q45" s="308"/>
      <c r="R45" s="308"/>
      <c r="S45" s="308"/>
      <c r="T45" s="308"/>
      <c r="U45" s="308"/>
      <c r="V45" s="309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10"/>
      <c r="B46" s="310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1"/>
      <c r="P46" s="307" t="s">
        <v>40</v>
      </c>
      <c r="Q46" s="308"/>
      <c r="R46" s="308"/>
      <c r="S46" s="308"/>
      <c r="T46" s="308"/>
      <c r="U46" s="308"/>
      <c r="V46" s="309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37" t="s">
        <v>123</v>
      </c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37"/>
      <c r="AA47" s="65"/>
      <c r="AB47" s="65"/>
      <c r="AC47" s="82"/>
    </row>
    <row r="48" spans="1:68" ht="14.25" customHeight="1" x14ac:dyDescent="0.25">
      <c r="A48" s="326" t="s">
        <v>81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26"/>
      <c r="Z48" s="326"/>
      <c r="AA48" s="66"/>
      <c r="AB48" s="66"/>
      <c r="AC48" s="83"/>
    </row>
    <row r="49" spans="1:68" ht="16.5" customHeight="1" x14ac:dyDescent="0.25">
      <c r="A49" s="63" t="s">
        <v>124</v>
      </c>
      <c r="B49" s="63" t="s">
        <v>125</v>
      </c>
      <c r="C49" s="36">
        <v>4301071073</v>
      </c>
      <c r="D49" s="303">
        <v>4620207490822</v>
      </c>
      <c r="E49" s="303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86</v>
      </c>
      <c r="L49" s="37" t="s">
        <v>87</v>
      </c>
      <c r="M49" s="38" t="s">
        <v>85</v>
      </c>
      <c r="N49" s="38"/>
      <c r="O49" s="37">
        <v>365</v>
      </c>
      <c r="P49" s="4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5"/>
      <c r="R49" s="305"/>
      <c r="S49" s="305"/>
      <c r="T49" s="306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126</v>
      </c>
      <c r="AG49" s="81"/>
      <c r="AJ49" s="87" t="s">
        <v>88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10"/>
      <c r="B50" s="310"/>
      <c r="C50" s="310"/>
      <c r="D50" s="310"/>
      <c r="E50" s="310"/>
      <c r="F50" s="310"/>
      <c r="G50" s="310"/>
      <c r="H50" s="310"/>
      <c r="I50" s="310"/>
      <c r="J50" s="310"/>
      <c r="K50" s="310"/>
      <c r="L50" s="310"/>
      <c r="M50" s="310"/>
      <c r="N50" s="310"/>
      <c r="O50" s="311"/>
      <c r="P50" s="307" t="s">
        <v>40</v>
      </c>
      <c r="Q50" s="308"/>
      <c r="R50" s="308"/>
      <c r="S50" s="308"/>
      <c r="T50" s="308"/>
      <c r="U50" s="308"/>
      <c r="V50" s="309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10"/>
      <c r="B51" s="310"/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  <c r="N51" s="310"/>
      <c r="O51" s="311"/>
      <c r="P51" s="307" t="s">
        <v>40</v>
      </c>
      <c r="Q51" s="308"/>
      <c r="R51" s="308"/>
      <c r="S51" s="308"/>
      <c r="T51" s="308"/>
      <c r="U51" s="308"/>
      <c r="V51" s="309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26" t="s">
        <v>127</v>
      </c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  <c r="AA52" s="66"/>
      <c r="AB52" s="66"/>
      <c r="AC52" s="83"/>
    </row>
    <row r="53" spans="1:68" ht="16.5" customHeight="1" x14ac:dyDescent="0.25">
      <c r="A53" s="63" t="s">
        <v>128</v>
      </c>
      <c r="B53" s="63" t="s">
        <v>129</v>
      </c>
      <c r="C53" s="36">
        <v>4301100087</v>
      </c>
      <c r="D53" s="303">
        <v>4607111039743</v>
      </c>
      <c r="E53" s="303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95</v>
      </c>
      <c r="L53" s="37" t="s">
        <v>87</v>
      </c>
      <c r="M53" s="38" t="s">
        <v>85</v>
      </c>
      <c r="N53" s="38"/>
      <c r="O53" s="37">
        <v>365</v>
      </c>
      <c r="P53" s="41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5"/>
      <c r="R53" s="305"/>
      <c r="S53" s="305"/>
      <c r="T53" s="306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130</v>
      </c>
      <c r="AG53" s="81"/>
      <c r="AJ53" s="87" t="s">
        <v>88</v>
      </c>
      <c r="AK53" s="87">
        <v>1</v>
      </c>
      <c r="BB53" s="112" t="s">
        <v>94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10"/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  <c r="N54" s="310"/>
      <c r="O54" s="311"/>
      <c r="P54" s="307" t="s">
        <v>40</v>
      </c>
      <c r="Q54" s="308"/>
      <c r="R54" s="308"/>
      <c r="S54" s="308"/>
      <c r="T54" s="308"/>
      <c r="U54" s="308"/>
      <c r="V54" s="309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10"/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1"/>
      <c r="P55" s="307" t="s">
        <v>40</v>
      </c>
      <c r="Q55" s="308"/>
      <c r="R55" s="308"/>
      <c r="S55" s="308"/>
      <c r="T55" s="308"/>
      <c r="U55" s="308"/>
      <c r="V55" s="309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26" t="s">
        <v>90</v>
      </c>
      <c r="B56" s="326"/>
      <c r="C56" s="326"/>
      <c r="D56" s="326"/>
      <c r="E56" s="326"/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  <c r="AA56" s="66"/>
      <c r="AB56" s="66"/>
      <c r="AC56" s="83"/>
    </row>
    <row r="57" spans="1:68" ht="16.5" customHeight="1" x14ac:dyDescent="0.25">
      <c r="A57" s="63" t="s">
        <v>131</v>
      </c>
      <c r="B57" s="63" t="s">
        <v>132</v>
      </c>
      <c r="C57" s="36">
        <v>4301132194</v>
      </c>
      <c r="D57" s="303">
        <v>4607111039712</v>
      </c>
      <c r="E57" s="303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95</v>
      </c>
      <c r="L57" s="37" t="s">
        <v>87</v>
      </c>
      <c r="M57" s="38" t="s">
        <v>85</v>
      </c>
      <c r="N57" s="38"/>
      <c r="O57" s="37">
        <v>365</v>
      </c>
      <c r="P57" s="4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5"/>
      <c r="R57" s="305"/>
      <c r="S57" s="305"/>
      <c r="T57" s="306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133</v>
      </c>
      <c r="AG57" s="81"/>
      <c r="AJ57" s="87" t="s">
        <v>88</v>
      </c>
      <c r="AK57" s="87">
        <v>1</v>
      </c>
      <c r="BB57" s="114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10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1"/>
      <c r="P58" s="307" t="s">
        <v>40</v>
      </c>
      <c r="Q58" s="308"/>
      <c r="R58" s="308"/>
      <c r="S58" s="308"/>
      <c r="T58" s="308"/>
      <c r="U58" s="308"/>
      <c r="V58" s="309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10"/>
      <c r="B59" s="310"/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1"/>
      <c r="P59" s="307" t="s">
        <v>40</v>
      </c>
      <c r="Q59" s="308"/>
      <c r="R59" s="308"/>
      <c r="S59" s="308"/>
      <c r="T59" s="308"/>
      <c r="U59" s="308"/>
      <c r="V59" s="309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26" t="s">
        <v>134</v>
      </c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66"/>
      <c r="AB60" s="66"/>
      <c r="AC60" s="83"/>
    </row>
    <row r="61" spans="1:68" ht="16.5" customHeight="1" x14ac:dyDescent="0.25">
      <c r="A61" s="63" t="s">
        <v>135</v>
      </c>
      <c r="B61" s="63" t="s">
        <v>136</v>
      </c>
      <c r="C61" s="36">
        <v>4301136018</v>
      </c>
      <c r="D61" s="303">
        <v>4607111037008</v>
      </c>
      <c r="E61" s="303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95</v>
      </c>
      <c r="L61" s="37" t="s">
        <v>87</v>
      </c>
      <c r="M61" s="38" t="s">
        <v>85</v>
      </c>
      <c r="N61" s="38"/>
      <c r="O61" s="37">
        <v>365</v>
      </c>
      <c r="P61" s="40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5"/>
      <c r="R61" s="305"/>
      <c r="S61" s="305"/>
      <c r="T61" s="306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137</v>
      </c>
      <c r="AG61" s="81"/>
      <c r="AJ61" s="87" t="s">
        <v>88</v>
      </c>
      <c r="AK61" s="87">
        <v>1</v>
      </c>
      <c r="BB61" s="116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138</v>
      </c>
      <c r="B62" s="63" t="s">
        <v>139</v>
      </c>
      <c r="C62" s="36">
        <v>4301136015</v>
      </c>
      <c r="D62" s="303">
        <v>4607111037398</v>
      </c>
      <c r="E62" s="303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95</v>
      </c>
      <c r="L62" s="37" t="s">
        <v>87</v>
      </c>
      <c r="M62" s="38" t="s">
        <v>85</v>
      </c>
      <c r="N62" s="38"/>
      <c r="O62" s="37">
        <v>365</v>
      </c>
      <c r="P62" s="40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5"/>
      <c r="R62" s="305"/>
      <c r="S62" s="305"/>
      <c r="T62" s="306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137</v>
      </c>
      <c r="AG62" s="81"/>
      <c r="AJ62" s="87" t="s">
        <v>88</v>
      </c>
      <c r="AK62" s="87">
        <v>1</v>
      </c>
      <c r="BB62" s="118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10"/>
      <c r="B63" s="310"/>
      <c r="C63" s="310"/>
      <c r="D63" s="310"/>
      <c r="E63" s="310"/>
      <c r="F63" s="310"/>
      <c r="G63" s="310"/>
      <c r="H63" s="310"/>
      <c r="I63" s="310"/>
      <c r="J63" s="310"/>
      <c r="K63" s="310"/>
      <c r="L63" s="310"/>
      <c r="M63" s="310"/>
      <c r="N63" s="310"/>
      <c r="O63" s="311"/>
      <c r="P63" s="307" t="s">
        <v>40</v>
      </c>
      <c r="Q63" s="308"/>
      <c r="R63" s="308"/>
      <c r="S63" s="308"/>
      <c r="T63" s="308"/>
      <c r="U63" s="308"/>
      <c r="V63" s="309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10"/>
      <c r="B64" s="310"/>
      <c r="C64" s="310"/>
      <c r="D64" s="310"/>
      <c r="E64" s="310"/>
      <c r="F64" s="310"/>
      <c r="G64" s="310"/>
      <c r="H64" s="310"/>
      <c r="I64" s="310"/>
      <c r="J64" s="310"/>
      <c r="K64" s="310"/>
      <c r="L64" s="310"/>
      <c r="M64" s="310"/>
      <c r="N64" s="310"/>
      <c r="O64" s="311"/>
      <c r="P64" s="307" t="s">
        <v>40</v>
      </c>
      <c r="Q64" s="308"/>
      <c r="R64" s="308"/>
      <c r="S64" s="308"/>
      <c r="T64" s="308"/>
      <c r="U64" s="308"/>
      <c r="V64" s="309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26" t="s">
        <v>140</v>
      </c>
      <c r="B65" s="326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66"/>
      <c r="AB65" s="66"/>
      <c r="AC65" s="83"/>
    </row>
    <row r="66" spans="1:68" ht="16.5" customHeight="1" x14ac:dyDescent="0.25">
      <c r="A66" s="63" t="s">
        <v>141</v>
      </c>
      <c r="B66" s="63" t="s">
        <v>142</v>
      </c>
      <c r="C66" s="36">
        <v>4301135664</v>
      </c>
      <c r="D66" s="303">
        <v>4607111039705</v>
      </c>
      <c r="E66" s="303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95</v>
      </c>
      <c r="L66" s="37" t="s">
        <v>87</v>
      </c>
      <c r="M66" s="38" t="s">
        <v>85</v>
      </c>
      <c r="N66" s="38"/>
      <c r="O66" s="37">
        <v>365</v>
      </c>
      <c r="P66" s="40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5"/>
      <c r="R66" s="305"/>
      <c r="S66" s="305"/>
      <c r="T66" s="306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137</v>
      </c>
      <c r="AG66" s="81"/>
      <c r="AJ66" s="87" t="s">
        <v>88</v>
      </c>
      <c r="AK66" s="87">
        <v>1</v>
      </c>
      <c r="BB66" s="120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143</v>
      </c>
      <c r="B67" s="63" t="s">
        <v>144</v>
      </c>
      <c r="C67" s="36">
        <v>4301135665</v>
      </c>
      <c r="D67" s="303">
        <v>4607111039729</v>
      </c>
      <c r="E67" s="303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95</v>
      </c>
      <c r="L67" s="37" t="s">
        <v>87</v>
      </c>
      <c r="M67" s="38" t="s">
        <v>85</v>
      </c>
      <c r="N67" s="38"/>
      <c r="O67" s="37">
        <v>365</v>
      </c>
      <c r="P67" s="40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5"/>
      <c r="R67" s="305"/>
      <c r="S67" s="305"/>
      <c r="T67" s="306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145</v>
      </c>
      <c r="AG67" s="81"/>
      <c r="AJ67" s="87" t="s">
        <v>88</v>
      </c>
      <c r="AK67" s="87">
        <v>1</v>
      </c>
      <c r="BB67" s="122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146</v>
      </c>
      <c r="B68" s="63" t="s">
        <v>147</v>
      </c>
      <c r="C68" s="36">
        <v>4301135702</v>
      </c>
      <c r="D68" s="303">
        <v>4620207490228</v>
      </c>
      <c r="E68" s="303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95</v>
      </c>
      <c r="L68" s="37" t="s">
        <v>87</v>
      </c>
      <c r="M68" s="38" t="s">
        <v>85</v>
      </c>
      <c r="N68" s="38"/>
      <c r="O68" s="37">
        <v>365</v>
      </c>
      <c r="P68" s="40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5"/>
      <c r="R68" s="305"/>
      <c r="S68" s="305"/>
      <c r="T68" s="306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145</v>
      </c>
      <c r="AG68" s="81"/>
      <c r="AJ68" s="87" t="s">
        <v>88</v>
      </c>
      <c r="AK68" s="87">
        <v>1</v>
      </c>
      <c r="BB68" s="124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10"/>
      <c r="B69" s="310"/>
      <c r="C69" s="310"/>
      <c r="D69" s="310"/>
      <c r="E69" s="310"/>
      <c r="F69" s="310"/>
      <c r="G69" s="310"/>
      <c r="H69" s="310"/>
      <c r="I69" s="310"/>
      <c r="J69" s="310"/>
      <c r="K69" s="310"/>
      <c r="L69" s="310"/>
      <c r="M69" s="310"/>
      <c r="N69" s="310"/>
      <c r="O69" s="311"/>
      <c r="P69" s="307" t="s">
        <v>40</v>
      </c>
      <c r="Q69" s="308"/>
      <c r="R69" s="308"/>
      <c r="S69" s="308"/>
      <c r="T69" s="308"/>
      <c r="U69" s="308"/>
      <c r="V69" s="309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10"/>
      <c r="B70" s="310"/>
      <c r="C70" s="310"/>
      <c r="D70" s="310"/>
      <c r="E70" s="310"/>
      <c r="F70" s="310"/>
      <c r="G70" s="310"/>
      <c r="H70" s="310"/>
      <c r="I70" s="310"/>
      <c r="J70" s="310"/>
      <c r="K70" s="310"/>
      <c r="L70" s="310"/>
      <c r="M70" s="310"/>
      <c r="N70" s="310"/>
      <c r="O70" s="311"/>
      <c r="P70" s="307" t="s">
        <v>40</v>
      </c>
      <c r="Q70" s="308"/>
      <c r="R70" s="308"/>
      <c r="S70" s="308"/>
      <c r="T70" s="308"/>
      <c r="U70" s="308"/>
      <c r="V70" s="309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37" t="s">
        <v>148</v>
      </c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37"/>
      <c r="P71" s="337"/>
      <c r="Q71" s="337"/>
      <c r="R71" s="337"/>
      <c r="S71" s="337"/>
      <c r="T71" s="337"/>
      <c r="U71" s="337"/>
      <c r="V71" s="337"/>
      <c r="W71" s="337"/>
      <c r="X71" s="337"/>
      <c r="Y71" s="337"/>
      <c r="Z71" s="337"/>
      <c r="AA71" s="65"/>
      <c r="AB71" s="65"/>
      <c r="AC71" s="82"/>
    </row>
    <row r="72" spans="1:68" ht="14.25" customHeight="1" x14ac:dyDescent="0.25">
      <c r="A72" s="326" t="s">
        <v>81</v>
      </c>
      <c r="B72" s="326"/>
      <c r="C72" s="326"/>
      <c r="D72" s="326"/>
      <c r="E72" s="326"/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6"/>
      <c r="W72" s="326"/>
      <c r="X72" s="326"/>
      <c r="Y72" s="326"/>
      <c r="Z72" s="326"/>
      <c r="AA72" s="66"/>
      <c r="AB72" s="66"/>
      <c r="AC72" s="83"/>
    </row>
    <row r="73" spans="1:68" ht="27" customHeight="1" x14ac:dyDescent="0.25">
      <c r="A73" s="63" t="s">
        <v>149</v>
      </c>
      <c r="B73" s="63" t="s">
        <v>150</v>
      </c>
      <c r="C73" s="36">
        <v>4301070977</v>
      </c>
      <c r="D73" s="303">
        <v>4607111037411</v>
      </c>
      <c r="E73" s="303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152</v>
      </c>
      <c r="L73" s="37" t="s">
        <v>117</v>
      </c>
      <c r="M73" s="38" t="s">
        <v>85</v>
      </c>
      <c r="N73" s="38"/>
      <c r="O73" s="37">
        <v>180</v>
      </c>
      <c r="P73" s="4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5"/>
      <c r="R73" s="305"/>
      <c r="S73" s="305"/>
      <c r="T73" s="306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151</v>
      </c>
      <c r="AG73" s="81"/>
      <c r="AJ73" s="87" t="s">
        <v>118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153</v>
      </c>
      <c r="B74" s="63" t="s">
        <v>154</v>
      </c>
      <c r="C74" s="36">
        <v>4301070981</v>
      </c>
      <c r="D74" s="303">
        <v>4607111036728</v>
      </c>
      <c r="E74" s="303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86</v>
      </c>
      <c r="L74" s="37" t="s">
        <v>112</v>
      </c>
      <c r="M74" s="38" t="s">
        <v>85</v>
      </c>
      <c r="N74" s="38"/>
      <c r="O74" s="37">
        <v>180</v>
      </c>
      <c r="P74" s="4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5"/>
      <c r="R74" s="305"/>
      <c r="S74" s="305"/>
      <c r="T74" s="306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151</v>
      </c>
      <c r="AG74" s="81"/>
      <c r="AJ74" s="87" t="s">
        <v>113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10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1"/>
      <c r="P75" s="307" t="s">
        <v>40</v>
      </c>
      <c r="Q75" s="308"/>
      <c r="R75" s="308"/>
      <c r="S75" s="308"/>
      <c r="T75" s="308"/>
      <c r="U75" s="308"/>
      <c r="V75" s="309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10"/>
      <c r="B76" s="310"/>
      <c r="C76" s="310"/>
      <c r="D76" s="310"/>
      <c r="E76" s="310"/>
      <c r="F76" s="310"/>
      <c r="G76" s="310"/>
      <c r="H76" s="310"/>
      <c r="I76" s="310"/>
      <c r="J76" s="310"/>
      <c r="K76" s="310"/>
      <c r="L76" s="310"/>
      <c r="M76" s="310"/>
      <c r="N76" s="310"/>
      <c r="O76" s="311"/>
      <c r="P76" s="307" t="s">
        <v>40</v>
      </c>
      <c r="Q76" s="308"/>
      <c r="R76" s="308"/>
      <c r="S76" s="308"/>
      <c r="T76" s="308"/>
      <c r="U76" s="308"/>
      <c r="V76" s="309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37" t="s">
        <v>155</v>
      </c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37"/>
      <c r="P77" s="337"/>
      <c r="Q77" s="337"/>
      <c r="R77" s="337"/>
      <c r="S77" s="337"/>
      <c r="T77" s="337"/>
      <c r="U77" s="337"/>
      <c r="V77" s="337"/>
      <c r="W77" s="337"/>
      <c r="X77" s="337"/>
      <c r="Y77" s="337"/>
      <c r="Z77" s="337"/>
      <c r="AA77" s="65"/>
      <c r="AB77" s="65"/>
      <c r="AC77" s="82"/>
    </row>
    <row r="78" spans="1:68" ht="14.25" customHeight="1" x14ac:dyDescent="0.25">
      <c r="A78" s="326" t="s">
        <v>140</v>
      </c>
      <c r="B78" s="326"/>
      <c r="C78" s="326"/>
      <c r="D78" s="326"/>
      <c r="E78" s="326"/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6"/>
      <c r="W78" s="326"/>
      <c r="X78" s="326"/>
      <c r="Y78" s="326"/>
      <c r="Z78" s="326"/>
      <c r="AA78" s="66"/>
      <c r="AB78" s="66"/>
      <c r="AC78" s="83"/>
    </row>
    <row r="79" spans="1:68" ht="27" customHeight="1" x14ac:dyDescent="0.25">
      <c r="A79" s="63" t="s">
        <v>156</v>
      </c>
      <c r="B79" s="63" t="s">
        <v>157</v>
      </c>
      <c r="C79" s="36">
        <v>4301135574</v>
      </c>
      <c r="D79" s="303">
        <v>4607111033659</v>
      </c>
      <c r="E79" s="303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95</v>
      </c>
      <c r="L79" s="37" t="s">
        <v>87</v>
      </c>
      <c r="M79" s="38" t="s">
        <v>85</v>
      </c>
      <c r="N79" s="38"/>
      <c r="O79" s="37">
        <v>180</v>
      </c>
      <c r="P79" s="40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5"/>
      <c r="R79" s="305"/>
      <c r="S79" s="305"/>
      <c r="T79" s="306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158</v>
      </c>
      <c r="AG79" s="81"/>
      <c r="AJ79" s="87" t="s">
        <v>88</v>
      </c>
      <c r="AK79" s="87">
        <v>1</v>
      </c>
      <c r="BB79" s="130" t="s">
        <v>94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159</v>
      </c>
      <c r="B80" s="63" t="s">
        <v>160</v>
      </c>
      <c r="C80" s="36">
        <v>4301135586</v>
      </c>
      <c r="D80" s="303">
        <v>4607111033659</v>
      </c>
      <c r="E80" s="303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95</v>
      </c>
      <c r="L80" s="37" t="s">
        <v>87</v>
      </c>
      <c r="M80" s="38" t="s">
        <v>85</v>
      </c>
      <c r="N80" s="38"/>
      <c r="O80" s="37">
        <v>180</v>
      </c>
      <c r="P80" s="40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5"/>
      <c r="R80" s="305"/>
      <c r="S80" s="305"/>
      <c r="T80" s="306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158</v>
      </c>
      <c r="AG80" s="81"/>
      <c r="AJ80" s="87" t="s">
        <v>88</v>
      </c>
      <c r="AK80" s="87">
        <v>1</v>
      </c>
      <c r="BB80" s="132" t="s">
        <v>94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1"/>
      <c r="P81" s="307" t="s">
        <v>40</v>
      </c>
      <c r="Q81" s="308"/>
      <c r="R81" s="308"/>
      <c r="S81" s="308"/>
      <c r="T81" s="308"/>
      <c r="U81" s="308"/>
      <c r="V81" s="309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1"/>
      <c r="P82" s="307" t="s">
        <v>40</v>
      </c>
      <c r="Q82" s="308"/>
      <c r="R82" s="308"/>
      <c r="S82" s="308"/>
      <c r="T82" s="308"/>
      <c r="U82" s="308"/>
      <c r="V82" s="309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37" t="s">
        <v>161</v>
      </c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37"/>
      <c r="P83" s="337"/>
      <c r="Q83" s="337"/>
      <c r="R83" s="337"/>
      <c r="S83" s="337"/>
      <c r="T83" s="337"/>
      <c r="U83" s="337"/>
      <c r="V83" s="337"/>
      <c r="W83" s="337"/>
      <c r="X83" s="337"/>
      <c r="Y83" s="337"/>
      <c r="Z83" s="337"/>
      <c r="AA83" s="65"/>
      <c r="AB83" s="65"/>
      <c r="AC83" s="82"/>
    </row>
    <row r="84" spans="1:68" ht="14.25" customHeight="1" x14ac:dyDescent="0.25">
      <c r="A84" s="326" t="s">
        <v>162</v>
      </c>
      <c r="B84" s="326"/>
      <c r="C84" s="326"/>
      <c r="D84" s="326"/>
      <c r="E84" s="326"/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  <c r="AA84" s="66"/>
      <c r="AB84" s="66"/>
      <c r="AC84" s="83"/>
    </row>
    <row r="85" spans="1:68" ht="27" customHeight="1" x14ac:dyDescent="0.25">
      <c r="A85" s="63" t="s">
        <v>163</v>
      </c>
      <c r="B85" s="63" t="s">
        <v>164</v>
      </c>
      <c r="C85" s="36">
        <v>4301131047</v>
      </c>
      <c r="D85" s="303">
        <v>4607111034120</v>
      </c>
      <c r="E85" s="303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5"/>
      <c r="R85" s="305"/>
      <c r="S85" s="305"/>
      <c r="T85" s="306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88</v>
      </c>
      <c r="AK85" s="87">
        <v>1</v>
      </c>
      <c r="BB85" s="134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166</v>
      </c>
      <c r="B86" s="63" t="s">
        <v>167</v>
      </c>
      <c r="C86" s="36">
        <v>4301131046</v>
      </c>
      <c r="D86" s="303">
        <v>4607111034137</v>
      </c>
      <c r="E86" s="303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95</v>
      </c>
      <c r="L86" s="37" t="s">
        <v>87</v>
      </c>
      <c r="M86" s="38" t="s">
        <v>85</v>
      </c>
      <c r="N86" s="38"/>
      <c r="O86" s="37">
        <v>180</v>
      </c>
      <c r="P86" s="40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5"/>
      <c r="R86" s="305"/>
      <c r="S86" s="305"/>
      <c r="T86" s="306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168</v>
      </c>
      <c r="AG86" s="81"/>
      <c r="AJ86" s="87" t="s">
        <v>88</v>
      </c>
      <c r="AK86" s="87">
        <v>1</v>
      </c>
      <c r="BB86" s="136" t="s">
        <v>94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1"/>
      <c r="P87" s="307" t="s">
        <v>40</v>
      </c>
      <c r="Q87" s="308"/>
      <c r="R87" s="308"/>
      <c r="S87" s="308"/>
      <c r="T87" s="308"/>
      <c r="U87" s="308"/>
      <c r="V87" s="309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1"/>
      <c r="P88" s="307" t="s">
        <v>40</v>
      </c>
      <c r="Q88" s="308"/>
      <c r="R88" s="308"/>
      <c r="S88" s="308"/>
      <c r="T88" s="308"/>
      <c r="U88" s="308"/>
      <c r="V88" s="309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37" t="s">
        <v>169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65"/>
      <c r="AB89" s="65"/>
      <c r="AC89" s="82"/>
    </row>
    <row r="90" spans="1:68" ht="14.25" customHeight="1" x14ac:dyDescent="0.25">
      <c r="A90" s="326" t="s">
        <v>140</v>
      </c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66"/>
      <c r="AB90" s="66"/>
      <c r="AC90" s="83"/>
    </row>
    <row r="91" spans="1:68" ht="27" customHeight="1" x14ac:dyDescent="0.25">
      <c r="A91" s="63" t="s">
        <v>170</v>
      </c>
      <c r="B91" s="63" t="s">
        <v>171</v>
      </c>
      <c r="C91" s="36">
        <v>4301135763</v>
      </c>
      <c r="D91" s="303">
        <v>4620207491027</v>
      </c>
      <c r="E91" s="303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395" t="s">
        <v>172</v>
      </c>
      <c r="Q91" s="305"/>
      <c r="R91" s="305"/>
      <c r="S91" s="305"/>
      <c r="T91" s="306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158</v>
      </c>
      <c r="AG91" s="81"/>
      <c r="AJ91" s="87" t="s">
        <v>88</v>
      </c>
      <c r="AK91" s="87">
        <v>1</v>
      </c>
      <c r="BB91" s="138" t="s">
        <v>94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4301135793</v>
      </c>
      <c r="D92" s="303">
        <v>4620207491003</v>
      </c>
      <c r="E92" s="303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95</v>
      </c>
      <c r="L92" s="37" t="s">
        <v>87</v>
      </c>
      <c r="M92" s="38" t="s">
        <v>85</v>
      </c>
      <c r="N92" s="38"/>
      <c r="O92" s="37">
        <v>180</v>
      </c>
      <c r="P92" s="396" t="s">
        <v>175</v>
      </c>
      <c r="Q92" s="305"/>
      <c r="R92" s="305"/>
      <c r="S92" s="305"/>
      <c r="T92" s="306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158</v>
      </c>
      <c r="AG92" s="81"/>
      <c r="AJ92" s="87" t="s">
        <v>88</v>
      </c>
      <c r="AK92" s="87">
        <v>1</v>
      </c>
      <c r="BB92" s="140" t="s">
        <v>94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4301135768</v>
      </c>
      <c r="D93" s="303">
        <v>4620207491034</v>
      </c>
      <c r="E93" s="303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95</v>
      </c>
      <c r="L93" s="37" t="s">
        <v>87</v>
      </c>
      <c r="M93" s="38" t="s">
        <v>85</v>
      </c>
      <c r="N93" s="38"/>
      <c r="O93" s="37">
        <v>180</v>
      </c>
      <c r="P93" s="397" t="s">
        <v>178</v>
      </c>
      <c r="Q93" s="305"/>
      <c r="R93" s="305"/>
      <c r="S93" s="305"/>
      <c r="T93" s="306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179</v>
      </c>
      <c r="AG93" s="81"/>
      <c r="AJ93" s="87" t="s">
        <v>88</v>
      </c>
      <c r="AK93" s="87">
        <v>1</v>
      </c>
      <c r="BB93" s="142" t="s">
        <v>94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180</v>
      </c>
      <c r="B94" s="63" t="s">
        <v>181</v>
      </c>
      <c r="C94" s="36">
        <v>4301135760</v>
      </c>
      <c r="D94" s="303">
        <v>4620207491010</v>
      </c>
      <c r="E94" s="303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398" t="s">
        <v>182</v>
      </c>
      <c r="Q94" s="305"/>
      <c r="R94" s="305"/>
      <c r="S94" s="305"/>
      <c r="T94" s="306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158</v>
      </c>
      <c r="AG94" s="81"/>
      <c r="AJ94" s="87" t="s">
        <v>88</v>
      </c>
      <c r="AK94" s="87">
        <v>1</v>
      </c>
      <c r="BB94" s="144" t="s">
        <v>94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183</v>
      </c>
      <c r="B95" s="63" t="s">
        <v>184</v>
      </c>
      <c r="C95" s="36">
        <v>4301135571</v>
      </c>
      <c r="D95" s="303">
        <v>4607111035028</v>
      </c>
      <c r="E95" s="303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95</v>
      </c>
      <c r="L95" s="37" t="s">
        <v>87</v>
      </c>
      <c r="M95" s="38" t="s">
        <v>85</v>
      </c>
      <c r="N95" s="38"/>
      <c r="O95" s="37">
        <v>180</v>
      </c>
      <c r="P95" s="393" t="s">
        <v>185</v>
      </c>
      <c r="Q95" s="305"/>
      <c r="R95" s="305"/>
      <c r="S95" s="305"/>
      <c r="T95" s="306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158</v>
      </c>
      <c r="AG95" s="81"/>
      <c r="AJ95" s="87" t="s">
        <v>88</v>
      </c>
      <c r="AK95" s="87">
        <v>1</v>
      </c>
      <c r="BB95" s="146" t="s">
        <v>94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186</v>
      </c>
      <c r="B96" s="63" t="s">
        <v>187</v>
      </c>
      <c r="C96" s="36">
        <v>4301135285</v>
      </c>
      <c r="D96" s="303">
        <v>4607111036407</v>
      </c>
      <c r="E96" s="303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95</v>
      </c>
      <c r="L96" s="37" t="s">
        <v>117</v>
      </c>
      <c r="M96" s="38" t="s">
        <v>85</v>
      </c>
      <c r="N96" s="38"/>
      <c r="O96" s="37">
        <v>180</v>
      </c>
      <c r="P96" s="39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5"/>
      <c r="R96" s="305"/>
      <c r="S96" s="305"/>
      <c r="T96" s="306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188</v>
      </c>
      <c r="AG96" s="81"/>
      <c r="AJ96" s="87" t="s">
        <v>118</v>
      </c>
      <c r="AK96" s="87">
        <v>14</v>
      </c>
      <c r="BB96" s="148" t="s">
        <v>94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1"/>
      <c r="P97" s="307" t="s">
        <v>40</v>
      </c>
      <c r="Q97" s="308"/>
      <c r="R97" s="308"/>
      <c r="S97" s="308"/>
      <c r="T97" s="308"/>
      <c r="U97" s="308"/>
      <c r="V97" s="309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1"/>
      <c r="P98" s="307" t="s">
        <v>40</v>
      </c>
      <c r="Q98" s="308"/>
      <c r="R98" s="308"/>
      <c r="S98" s="308"/>
      <c r="T98" s="308"/>
      <c r="U98" s="308"/>
      <c r="V98" s="309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37" t="s">
        <v>189</v>
      </c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37"/>
      <c r="P99" s="337"/>
      <c r="Q99" s="337"/>
      <c r="R99" s="337"/>
      <c r="S99" s="337"/>
      <c r="T99" s="337"/>
      <c r="U99" s="337"/>
      <c r="V99" s="337"/>
      <c r="W99" s="337"/>
      <c r="X99" s="337"/>
      <c r="Y99" s="337"/>
      <c r="Z99" s="337"/>
      <c r="AA99" s="65"/>
      <c r="AB99" s="65"/>
      <c r="AC99" s="82"/>
    </row>
    <row r="100" spans="1:68" ht="14.25" customHeight="1" x14ac:dyDescent="0.25">
      <c r="A100" s="326" t="s">
        <v>134</v>
      </c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  <c r="Y100" s="326"/>
      <c r="Z100" s="326"/>
      <c r="AA100" s="66"/>
      <c r="AB100" s="66"/>
      <c r="AC100" s="83"/>
    </row>
    <row r="101" spans="1:68" ht="27" customHeight="1" x14ac:dyDescent="0.25">
      <c r="A101" s="63" t="s">
        <v>190</v>
      </c>
      <c r="B101" s="63" t="s">
        <v>191</v>
      </c>
      <c r="C101" s="36">
        <v>4301136070</v>
      </c>
      <c r="D101" s="303">
        <v>4607025784012</v>
      </c>
      <c r="E101" s="303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95</v>
      </c>
      <c r="L101" s="37" t="s">
        <v>117</v>
      </c>
      <c r="M101" s="38" t="s">
        <v>85</v>
      </c>
      <c r="N101" s="38"/>
      <c r="O101" s="37">
        <v>180</v>
      </c>
      <c r="P101" s="39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5"/>
      <c r="R101" s="305"/>
      <c r="S101" s="305"/>
      <c r="T101" s="306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192</v>
      </c>
      <c r="AG101" s="81"/>
      <c r="AJ101" s="87" t="s">
        <v>118</v>
      </c>
      <c r="AK101" s="87">
        <v>14</v>
      </c>
      <c r="BB101" s="150" t="s">
        <v>94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t="27" customHeight="1" x14ac:dyDescent="0.25">
      <c r="A102" s="63" t="s">
        <v>193</v>
      </c>
      <c r="B102" s="63" t="s">
        <v>194</v>
      </c>
      <c r="C102" s="36">
        <v>4301136079</v>
      </c>
      <c r="D102" s="303">
        <v>4607025784319</v>
      </c>
      <c r="E102" s="303"/>
      <c r="F102" s="62">
        <v>0.36</v>
      </c>
      <c r="G102" s="37">
        <v>10</v>
      </c>
      <c r="H102" s="62">
        <v>3.6</v>
      </c>
      <c r="I102" s="62">
        <v>4.2439999999999998</v>
      </c>
      <c r="J102" s="37">
        <v>70</v>
      </c>
      <c r="K102" s="37" t="s">
        <v>95</v>
      </c>
      <c r="L102" s="37" t="s">
        <v>87</v>
      </c>
      <c r="M102" s="38" t="s">
        <v>85</v>
      </c>
      <c r="N102" s="38"/>
      <c r="O102" s="37">
        <v>180</v>
      </c>
      <c r="P102" s="39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5"/>
      <c r="R102" s="305"/>
      <c r="S102" s="305"/>
      <c r="T102" s="306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1" t="s">
        <v>158</v>
      </c>
      <c r="AG102" s="81"/>
      <c r="AJ102" s="87" t="s">
        <v>88</v>
      </c>
      <c r="AK102" s="87">
        <v>1</v>
      </c>
      <c r="BB102" s="152" t="s">
        <v>94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1"/>
      <c r="P103" s="307" t="s">
        <v>40</v>
      </c>
      <c r="Q103" s="308"/>
      <c r="R103" s="308"/>
      <c r="S103" s="308"/>
      <c r="T103" s="308"/>
      <c r="U103" s="308"/>
      <c r="V103" s="309"/>
      <c r="W103" s="42" t="s">
        <v>39</v>
      </c>
      <c r="X103" s="43">
        <f>IFERROR(SUM(X101:X102),"0")</f>
        <v>0</v>
      </c>
      <c r="Y103" s="43">
        <f>IFERROR(SUM(Y101:Y102),"0")</f>
        <v>0</v>
      </c>
      <c r="Z103" s="43">
        <f>IFERROR(IF(Z101="",0,Z101),"0")+IFERROR(IF(Z102="",0,Z102),"0")</f>
        <v>0</v>
      </c>
      <c r="AA103" s="67"/>
      <c r="AB103" s="67"/>
      <c r="AC103" s="67"/>
    </row>
    <row r="104" spans="1:68" x14ac:dyDescent="0.2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1"/>
      <c r="P104" s="307" t="s">
        <v>40</v>
      </c>
      <c r="Q104" s="308"/>
      <c r="R104" s="308"/>
      <c r="S104" s="308"/>
      <c r="T104" s="308"/>
      <c r="U104" s="308"/>
      <c r="V104" s="309"/>
      <c r="W104" s="42" t="s">
        <v>0</v>
      </c>
      <c r="X104" s="43">
        <f>IFERROR(SUMPRODUCT(X101:X102*H101:H102),"0")</f>
        <v>0</v>
      </c>
      <c r="Y104" s="43">
        <f>IFERROR(SUMPRODUCT(Y101:Y102*H101:H102),"0")</f>
        <v>0</v>
      </c>
      <c r="Z104" s="42"/>
      <c r="AA104" s="67"/>
      <c r="AB104" s="67"/>
      <c r="AC104" s="67"/>
    </row>
    <row r="105" spans="1:68" ht="16.5" customHeight="1" x14ac:dyDescent="0.25">
      <c r="A105" s="337" t="s">
        <v>195</v>
      </c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37"/>
      <c r="P105" s="337"/>
      <c r="Q105" s="337"/>
      <c r="R105" s="337"/>
      <c r="S105" s="337"/>
      <c r="T105" s="337"/>
      <c r="U105" s="337"/>
      <c r="V105" s="337"/>
      <c r="W105" s="337"/>
      <c r="X105" s="337"/>
      <c r="Y105" s="337"/>
      <c r="Z105" s="337"/>
      <c r="AA105" s="65"/>
      <c r="AB105" s="65"/>
      <c r="AC105" s="82"/>
    </row>
    <row r="106" spans="1:68" ht="14.25" customHeight="1" x14ac:dyDescent="0.25">
      <c r="A106" s="326" t="s">
        <v>81</v>
      </c>
      <c r="B106" s="326"/>
      <c r="C106" s="326"/>
      <c r="D106" s="326"/>
      <c r="E106" s="326"/>
      <c r="F106" s="326"/>
      <c r="G106" s="326"/>
      <c r="H106" s="326"/>
      <c r="I106" s="326"/>
      <c r="J106" s="326"/>
      <c r="K106" s="326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  <c r="Y106" s="326"/>
      <c r="Z106" s="326"/>
      <c r="AA106" s="66"/>
      <c r="AB106" s="66"/>
      <c r="AC106" s="83"/>
    </row>
    <row r="107" spans="1:68" ht="27" customHeight="1" x14ac:dyDescent="0.25">
      <c r="A107" s="63" t="s">
        <v>196</v>
      </c>
      <c r="B107" s="63" t="s">
        <v>197</v>
      </c>
      <c r="C107" s="36">
        <v>4301071074</v>
      </c>
      <c r="D107" s="303">
        <v>4620207491157</v>
      </c>
      <c r="E107" s="303"/>
      <c r="F107" s="62">
        <v>0.7</v>
      </c>
      <c r="G107" s="37">
        <v>10</v>
      </c>
      <c r="H107" s="62">
        <v>7</v>
      </c>
      <c r="I107" s="62">
        <v>7.28</v>
      </c>
      <c r="J107" s="37">
        <v>84</v>
      </c>
      <c r="K107" s="37" t="s">
        <v>86</v>
      </c>
      <c r="L107" s="37" t="s">
        <v>87</v>
      </c>
      <c r="M107" s="38" t="s">
        <v>85</v>
      </c>
      <c r="N107" s="38"/>
      <c r="O107" s="37">
        <v>180</v>
      </c>
      <c r="P107" s="38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5"/>
      <c r="R107" s="305"/>
      <c r="S107" s="305"/>
      <c r="T107" s="306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ref="Y107:Y112" si="6">IFERROR(IF(X107="","",X107),"")</f>
        <v>0</v>
      </c>
      <c r="Z107" s="41">
        <f t="shared" ref="Z107:Z112" si="7">IFERROR(IF(X107="","",X107*0.0155),"")</f>
        <v>0</v>
      </c>
      <c r="AA107" s="68" t="s">
        <v>46</v>
      </c>
      <c r="AB107" s="69" t="s">
        <v>46</v>
      </c>
      <c r="AC107" s="153" t="s">
        <v>198</v>
      </c>
      <c r="AG107" s="81"/>
      <c r="AJ107" s="87" t="s">
        <v>88</v>
      </c>
      <c r="AK107" s="87">
        <v>1</v>
      </c>
      <c r="BB107" s="154" t="s">
        <v>70</v>
      </c>
      <c r="BM107" s="81">
        <f t="shared" ref="BM107:BM112" si="8">IFERROR(X107*I107,"0")</f>
        <v>0</v>
      </c>
      <c r="BN107" s="81">
        <f t="shared" ref="BN107:BN112" si="9">IFERROR(Y107*I107,"0")</f>
        <v>0</v>
      </c>
      <c r="BO107" s="81">
        <f t="shared" ref="BO107:BO112" si="10">IFERROR(X107/J107,"0")</f>
        <v>0</v>
      </c>
      <c r="BP107" s="81">
        <f t="shared" ref="BP107:BP112" si="11">IFERROR(Y107/J107,"0")</f>
        <v>0</v>
      </c>
    </row>
    <row r="108" spans="1:68" ht="27" customHeight="1" x14ac:dyDescent="0.25">
      <c r="A108" s="63" t="s">
        <v>199</v>
      </c>
      <c r="B108" s="63" t="s">
        <v>200</v>
      </c>
      <c r="C108" s="36">
        <v>4301071051</v>
      </c>
      <c r="D108" s="303">
        <v>4607111039262</v>
      </c>
      <c r="E108" s="303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86</v>
      </c>
      <c r="L108" s="37" t="s">
        <v>117</v>
      </c>
      <c r="M108" s="38" t="s">
        <v>85</v>
      </c>
      <c r="N108" s="38"/>
      <c r="O108" s="37">
        <v>180</v>
      </c>
      <c r="P108" s="3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5"/>
      <c r="R108" s="305"/>
      <c r="S108" s="305"/>
      <c r="T108" s="306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151</v>
      </c>
      <c r="AG108" s="81"/>
      <c r="AJ108" s="87" t="s">
        <v>118</v>
      </c>
      <c r="AK108" s="87">
        <v>12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201</v>
      </c>
      <c r="B109" s="63" t="s">
        <v>202</v>
      </c>
      <c r="C109" s="36">
        <v>4301071038</v>
      </c>
      <c r="D109" s="303">
        <v>4607111039248</v>
      </c>
      <c r="E109" s="303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86</v>
      </c>
      <c r="L109" s="37" t="s">
        <v>112</v>
      </c>
      <c r="M109" s="38" t="s">
        <v>85</v>
      </c>
      <c r="N109" s="38"/>
      <c r="O109" s="37">
        <v>180</v>
      </c>
      <c r="P109" s="3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5"/>
      <c r="R109" s="305"/>
      <c r="S109" s="305"/>
      <c r="T109" s="306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151</v>
      </c>
      <c r="AG109" s="81"/>
      <c r="AJ109" s="87" t="s">
        <v>113</v>
      </c>
      <c r="AK109" s="87">
        <v>84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203</v>
      </c>
      <c r="B110" s="63" t="s">
        <v>204</v>
      </c>
      <c r="C110" s="36">
        <v>4301071049</v>
      </c>
      <c r="D110" s="303">
        <v>4607111039293</v>
      </c>
      <c r="E110" s="303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86</v>
      </c>
      <c r="L110" s="37" t="s">
        <v>117</v>
      </c>
      <c r="M110" s="38" t="s">
        <v>85</v>
      </c>
      <c r="N110" s="38"/>
      <c r="O110" s="37">
        <v>180</v>
      </c>
      <c r="P110" s="38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5"/>
      <c r="R110" s="305"/>
      <c r="S110" s="305"/>
      <c r="T110" s="306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151</v>
      </c>
      <c r="AG110" s="81"/>
      <c r="AJ110" s="87" t="s">
        <v>118</v>
      </c>
      <c r="AK110" s="87">
        <v>12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205</v>
      </c>
      <c r="B111" s="63" t="s">
        <v>206</v>
      </c>
      <c r="C111" s="36">
        <v>4301071039</v>
      </c>
      <c r="D111" s="303">
        <v>4607111039279</v>
      </c>
      <c r="E111" s="303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86</v>
      </c>
      <c r="L111" s="37" t="s">
        <v>112</v>
      </c>
      <c r="M111" s="38" t="s">
        <v>85</v>
      </c>
      <c r="N111" s="38"/>
      <c r="O111" s="37">
        <v>180</v>
      </c>
      <c r="P111" s="39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5"/>
      <c r="R111" s="305"/>
      <c r="S111" s="305"/>
      <c r="T111" s="306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151</v>
      </c>
      <c r="AG111" s="81"/>
      <c r="AJ111" s="87" t="s">
        <v>113</v>
      </c>
      <c r="AK111" s="87">
        <v>84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ht="27" customHeight="1" x14ac:dyDescent="0.25">
      <c r="A112" s="63" t="s">
        <v>207</v>
      </c>
      <c r="B112" s="63" t="s">
        <v>208</v>
      </c>
      <c r="C112" s="36">
        <v>4301071075</v>
      </c>
      <c r="D112" s="303">
        <v>4620207491102</v>
      </c>
      <c r="E112" s="303"/>
      <c r="F112" s="62">
        <v>0.7</v>
      </c>
      <c r="G112" s="37">
        <v>10</v>
      </c>
      <c r="H112" s="62">
        <v>7</v>
      </c>
      <c r="I112" s="62">
        <v>7.23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384" t="s">
        <v>209</v>
      </c>
      <c r="Q112" s="305"/>
      <c r="R112" s="305"/>
      <c r="S112" s="305"/>
      <c r="T112" s="306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6"/>
        <v>0</v>
      </c>
      <c r="Z112" s="41">
        <f t="shared" si="7"/>
        <v>0</v>
      </c>
      <c r="AA112" s="68" t="s">
        <v>46</v>
      </c>
      <c r="AB112" s="69" t="s">
        <v>46</v>
      </c>
      <c r="AC112" s="163" t="s">
        <v>210</v>
      </c>
      <c r="AG112" s="81"/>
      <c r="AJ112" s="87" t="s">
        <v>88</v>
      </c>
      <c r="AK112" s="87">
        <v>1</v>
      </c>
      <c r="BB112" s="164" t="s">
        <v>70</v>
      </c>
      <c r="BM112" s="81">
        <f t="shared" si="8"/>
        <v>0</v>
      </c>
      <c r="BN112" s="81">
        <f t="shared" si="9"/>
        <v>0</v>
      </c>
      <c r="BO112" s="81">
        <f t="shared" si="10"/>
        <v>0</v>
      </c>
      <c r="BP112" s="81">
        <f t="shared" si="11"/>
        <v>0</v>
      </c>
    </row>
    <row r="113" spans="1:68" x14ac:dyDescent="0.2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1"/>
      <c r="P113" s="307" t="s">
        <v>40</v>
      </c>
      <c r="Q113" s="308"/>
      <c r="R113" s="308"/>
      <c r="S113" s="308"/>
      <c r="T113" s="308"/>
      <c r="U113" s="308"/>
      <c r="V113" s="309"/>
      <c r="W113" s="42" t="s">
        <v>39</v>
      </c>
      <c r="X113" s="43">
        <f>IFERROR(SUM(X107:X112),"0")</f>
        <v>0</v>
      </c>
      <c r="Y113" s="43">
        <f>IFERROR(SUM(Y107:Y112),"0")</f>
        <v>0</v>
      </c>
      <c r="Z113" s="43">
        <f>IFERROR(IF(Z107="",0,Z107),"0")+IFERROR(IF(Z108="",0,Z108),"0")+IFERROR(IF(Z109="",0,Z109),"0")+IFERROR(IF(Z110="",0,Z110),"0")+IFERROR(IF(Z111="",0,Z111),"0")+IFERROR(IF(Z112="",0,Z112),"0")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1"/>
      <c r="P114" s="307" t="s">
        <v>40</v>
      </c>
      <c r="Q114" s="308"/>
      <c r="R114" s="308"/>
      <c r="S114" s="308"/>
      <c r="T114" s="308"/>
      <c r="U114" s="308"/>
      <c r="V114" s="309"/>
      <c r="W114" s="42" t="s">
        <v>0</v>
      </c>
      <c r="X114" s="43">
        <f>IFERROR(SUMPRODUCT(X107:X112*H107:H112),"0")</f>
        <v>0</v>
      </c>
      <c r="Y114" s="43">
        <f>IFERROR(SUMPRODUCT(Y107:Y112*H107:H112),"0")</f>
        <v>0</v>
      </c>
      <c r="Z114" s="42"/>
      <c r="AA114" s="67"/>
      <c r="AB114" s="67"/>
      <c r="AC114" s="67"/>
    </row>
    <row r="115" spans="1:68" ht="14.25" customHeight="1" x14ac:dyDescent="0.25">
      <c r="A115" s="326" t="s">
        <v>140</v>
      </c>
      <c r="B115" s="326"/>
      <c r="C115" s="326"/>
      <c r="D115" s="326"/>
      <c r="E115" s="326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  <c r="AA115" s="66"/>
      <c r="AB115" s="66"/>
      <c r="AC115" s="83"/>
    </row>
    <row r="116" spans="1:68" ht="27" customHeight="1" x14ac:dyDescent="0.25">
      <c r="A116" s="63" t="s">
        <v>211</v>
      </c>
      <c r="B116" s="63" t="s">
        <v>212</v>
      </c>
      <c r="C116" s="36">
        <v>4301135670</v>
      </c>
      <c r="D116" s="303">
        <v>4620207490983</v>
      </c>
      <c r="E116" s="303"/>
      <c r="F116" s="62">
        <v>0.22</v>
      </c>
      <c r="G116" s="37">
        <v>12</v>
      </c>
      <c r="H116" s="62">
        <v>2.64</v>
      </c>
      <c r="I116" s="62">
        <v>3.3435999999999999</v>
      </c>
      <c r="J116" s="37">
        <v>70</v>
      </c>
      <c r="K116" s="37" t="s">
        <v>95</v>
      </c>
      <c r="L116" s="37" t="s">
        <v>87</v>
      </c>
      <c r="M116" s="38" t="s">
        <v>85</v>
      </c>
      <c r="N116" s="38"/>
      <c r="O116" s="37">
        <v>180</v>
      </c>
      <c r="P116" s="38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305"/>
      <c r="R116" s="305"/>
      <c r="S116" s="305"/>
      <c r="T116" s="306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65" t="s">
        <v>213</v>
      </c>
      <c r="AG116" s="81"/>
      <c r="AJ116" s="87" t="s">
        <v>88</v>
      </c>
      <c r="AK116" s="87">
        <v>1</v>
      </c>
      <c r="BB116" s="166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1"/>
      <c r="P117" s="307" t="s">
        <v>40</v>
      </c>
      <c r="Q117" s="308"/>
      <c r="R117" s="308"/>
      <c r="S117" s="308"/>
      <c r="T117" s="308"/>
      <c r="U117" s="308"/>
      <c r="V117" s="309"/>
      <c r="W117" s="42" t="s">
        <v>39</v>
      </c>
      <c r="X117" s="43">
        <f>IFERROR(SUM(X116:X116),"0")</f>
        <v>0</v>
      </c>
      <c r="Y117" s="43">
        <f>IFERROR(SUM(Y116:Y116),"0")</f>
        <v>0</v>
      </c>
      <c r="Z117" s="43">
        <f>IFERROR(IF(Z116="",0,Z116),"0")</f>
        <v>0</v>
      </c>
      <c r="AA117" s="67"/>
      <c r="AB117" s="67"/>
      <c r="AC117" s="67"/>
    </row>
    <row r="118" spans="1:68" x14ac:dyDescent="0.2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1"/>
      <c r="P118" s="307" t="s">
        <v>40</v>
      </c>
      <c r="Q118" s="308"/>
      <c r="R118" s="308"/>
      <c r="S118" s="308"/>
      <c r="T118" s="308"/>
      <c r="U118" s="308"/>
      <c r="V118" s="309"/>
      <c r="W118" s="42" t="s">
        <v>0</v>
      </c>
      <c r="X118" s="43">
        <f>IFERROR(SUMPRODUCT(X116:X116*H116:H116),"0")</f>
        <v>0</v>
      </c>
      <c r="Y118" s="43">
        <f>IFERROR(SUMPRODUCT(Y116:Y116*H116:H116),"0")</f>
        <v>0</v>
      </c>
      <c r="Z118" s="42"/>
      <c r="AA118" s="67"/>
      <c r="AB118" s="67"/>
      <c r="AC118" s="67"/>
    </row>
    <row r="119" spans="1:68" ht="14.25" customHeight="1" x14ac:dyDescent="0.25">
      <c r="A119" s="326" t="s">
        <v>214</v>
      </c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6"/>
      <c r="M119" s="326"/>
      <c r="N119" s="326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  <c r="Y119" s="326"/>
      <c r="Z119" s="326"/>
      <c r="AA119" s="66"/>
      <c r="AB119" s="66"/>
      <c r="AC119" s="83"/>
    </row>
    <row r="120" spans="1:68" ht="27" customHeight="1" x14ac:dyDescent="0.25">
      <c r="A120" s="63" t="s">
        <v>215</v>
      </c>
      <c r="B120" s="63" t="s">
        <v>216</v>
      </c>
      <c r="C120" s="36">
        <v>4301071094</v>
      </c>
      <c r="D120" s="303">
        <v>4620207491140</v>
      </c>
      <c r="E120" s="303"/>
      <c r="F120" s="62">
        <v>0.6</v>
      </c>
      <c r="G120" s="37">
        <v>10</v>
      </c>
      <c r="H120" s="62">
        <v>6</v>
      </c>
      <c r="I120" s="62">
        <v>6.28</v>
      </c>
      <c r="J120" s="37">
        <v>84</v>
      </c>
      <c r="K120" s="37" t="s">
        <v>86</v>
      </c>
      <c r="L120" s="37" t="s">
        <v>87</v>
      </c>
      <c r="M120" s="38" t="s">
        <v>85</v>
      </c>
      <c r="N120" s="38"/>
      <c r="O120" s="37">
        <v>180</v>
      </c>
      <c r="P120" s="382" t="s">
        <v>217</v>
      </c>
      <c r="Q120" s="305"/>
      <c r="R120" s="305"/>
      <c r="S120" s="305"/>
      <c r="T120" s="306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IFERROR(IF(X120="","",X120*0.0155),"")</f>
        <v>0</v>
      </c>
      <c r="AA120" s="68" t="s">
        <v>46</v>
      </c>
      <c r="AB120" s="69" t="s">
        <v>46</v>
      </c>
      <c r="AC120" s="167" t="s">
        <v>218</v>
      </c>
      <c r="AG120" s="81"/>
      <c r="AJ120" s="87" t="s">
        <v>88</v>
      </c>
      <c r="AK120" s="87">
        <v>1</v>
      </c>
      <c r="BB120" s="168" t="s">
        <v>94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1"/>
      <c r="P121" s="307" t="s">
        <v>40</v>
      </c>
      <c r="Q121" s="308"/>
      <c r="R121" s="308"/>
      <c r="S121" s="308"/>
      <c r="T121" s="308"/>
      <c r="U121" s="308"/>
      <c r="V121" s="309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1"/>
      <c r="P122" s="307" t="s">
        <v>40</v>
      </c>
      <c r="Q122" s="308"/>
      <c r="R122" s="308"/>
      <c r="S122" s="308"/>
      <c r="T122" s="308"/>
      <c r="U122" s="308"/>
      <c r="V122" s="309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customHeight="1" x14ac:dyDescent="0.25">
      <c r="A123" s="337" t="s">
        <v>219</v>
      </c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37"/>
      <c r="P123" s="337"/>
      <c r="Q123" s="337"/>
      <c r="R123" s="337"/>
      <c r="S123" s="337"/>
      <c r="T123" s="337"/>
      <c r="U123" s="337"/>
      <c r="V123" s="337"/>
      <c r="W123" s="337"/>
      <c r="X123" s="337"/>
      <c r="Y123" s="337"/>
      <c r="Z123" s="337"/>
      <c r="AA123" s="65"/>
      <c r="AB123" s="65"/>
      <c r="AC123" s="82"/>
    </row>
    <row r="124" spans="1:68" ht="14.25" customHeight="1" x14ac:dyDescent="0.25">
      <c r="A124" s="326" t="s">
        <v>140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  <c r="Y124" s="326"/>
      <c r="Z124" s="326"/>
      <c r="AA124" s="66"/>
      <c r="AB124" s="66"/>
      <c r="AC124" s="83"/>
    </row>
    <row r="125" spans="1:68" ht="27" customHeight="1" x14ac:dyDescent="0.25">
      <c r="A125" s="63" t="s">
        <v>220</v>
      </c>
      <c r="B125" s="63" t="s">
        <v>221</v>
      </c>
      <c r="C125" s="36">
        <v>4301135555</v>
      </c>
      <c r="D125" s="303">
        <v>4607111034014</v>
      </c>
      <c r="E125" s="303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112</v>
      </c>
      <c r="M125" s="38" t="s">
        <v>85</v>
      </c>
      <c r="N125" s="38"/>
      <c r="O125" s="37">
        <v>180</v>
      </c>
      <c r="P125" s="38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05"/>
      <c r="R125" s="305"/>
      <c r="S125" s="305"/>
      <c r="T125" s="306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222</v>
      </c>
      <c r="AG125" s="81"/>
      <c r="AJ125" s="87" t="s">
        <v>113</v>
      </c>
      <c r="AK125" s="87">
        <v>70</v>
      </c>
      <c r="BB125" s="170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223</v>
      </c>
      <c r="B126" s="63" t="s">
        <v>224</v>
      </c>
      <c r="C126" s="36">
        <v>4301135532</v>
      </c>
      <c r="D126" s="303">
        <v>4607111033994</v>
      </c>
      <c r="E126" s="303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95</v>
      </c>
      <c r="L126" s="37" t="s">
        <v>112</v>
      </c>
      <c r="M126" s="38" t="s">
        <v>85</v>
      </c>
      <c r="N126" s="38"/>
      <c r="O126" s="37">
        <v>180</v>
      </c>
      <c r="P126" s="3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05"/>
      <c r="R126" s="305"/>
      <c r="S126" s="305"/>
      <c r="T126" s="306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1" t="s">
        <v>158</v>
      </c>
      <c r="AG126" s="81"/>
      <c r="AJ126" s="87" t="s">
        <v>113</v>
      </c>
      <c r="AK126" s="87">
        <v>70</v>
      </c>
      <c r="BB126" s="172" t="s">
        <v>94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1"/>
      <c r="P127" s="307" t="s">
        <v>40</v>
      </c>
      <c r="Q127" s="308"/>
      <c r="R127" s="308"/>
      <c r="S127" s="308"/>
      <c r="T127" s="308"/>
      <c r="U127" s="308"/>
      <c r="V127" s="309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1"/>
      <c r="P128" s="307" t="s">
        <v>40</v>
      </c>
      <c r="Q128" s="308"/>
      <c r="R128" s="308"/>
      <c r="S128" s="308"/>
      <c r="T128" s="308"/>
      <c r="U128" s="308"/>
      <c r="V128" s="309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337" t="s">
        <v>225</v>
      </c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37"/>
      <c r="P129" s="337"/>
      <c r="Q129" s="337"/>
      <c r="R129" s="337"/>
      <c r="S129" s="337"/>
      <c r="T129" s="337"/>
      <c r="U129" s="337"/>
      <c r="V129" s="337"/>
      <c r="W129" s="337"/>
      <c r="X129" s="337"/>
      <c r="Y129" s="337"/>
      <c r="Z129" s="337"/>
      <c r="AA129" s="65"/>
      <c r="AB129" s="65"/>
      <c r="AC129" s="82"/>
    </row>
    <row r="130" spans="1:68" ht="14.25" customHeight="1" x14ac:dyDescent="0.25">
      <c r="A130" s="326" t="s">
        <v>140</v>
      </c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  <c r="Y130" s="326"/>
      <c r="Z130" s="326"/>
      <c r="AA130" s="66"/>
      <c r="AB130" s="66"/>
      <c r="AC130" s="83"/>
    </row>
    <row r="131" spans="1:68" ht="27" customHeight="1" x14ac:dyDescent="0.25">
      <c r="A131" s="63" t="s">
        <v>226</v>
      </c>
      <c r="B131" s="63" t="s">
        <v>227</v>
      </c>
      <c r="C131" s="36">
        <v>4301135549</v>
      </c>
      <c r="D131" s="303">
        <v>4607111039095</v>
      </c>
      <c r="E131" s="303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95</v>
      </c>
      <c r="L131" s="37" t="s">
        <v>117</v>
      </c>
      <c r="M131" s="38" t="s">
        <v>85</v>
      </c>
      <c r="N131" s="38"/>
      <c r="O131" s="37">
        <v>180</v>
      </c>
      <c r="P131" s="38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05"/>
      <c r="R131" s="305"/>
      <c r="S131" s="305"/>
      <c r="T131" s="306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228</v>
      </c>
      <c r="AG131" s="81"/>
      <c r="AJ131" s="87" t="s">
        <v>118</v>
      </c>
      <c r="AK131" s="87">
        <v>14</v>
      </c>
      <c r="BB131" s="174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229</v>
      </c>
      <c r="B132" s="63" t="s">
        <v>230</v>
      </c>
      <c r="C132" s="36">
        <v>4301135550</v>
      </c>
      <c r="D132" s="303">
        <v>4607111034199</v>
      </c>
      <c r="E132" s="303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95</v>
      </c>
      <c r="L132" s="37" t="s">
        <v>87</v>
      </c>
      <c r="M132" s="38" t="s">
        <v>85</v>
      </c>
      <c r="N132" s="38"/>
      <c r="O132" s="37">
        <v>180</v>
      </c>
      <c r="P132" s="37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05"/>
      <c r="R132" s="305"/>
      <c r="S132" s="305"/>
      <c r="T132" s="306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75" t="s">
        <v>231</v>
      </c>
      <c r="AG132" s="81"/>
      <c r="AJ132" s="87" t="s">
        <v>88</v>
      </c>
      <c r="AK132" s="87">
        <v>1</v>
      </c>
      <c r="BB132" s="176" t="s">
        <v>94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1"/>
      <c r="P133" s="307" t="s">
        <v>40</v>
      </c>
      <c r="Q133" s="308"/>
      <c r="R133" s="308"/>
      <c r="S133" s="308"/>
      <c r="T133" s="308"/>
      <c r="U133" s="308"/>
      <c r="V133" s="309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1"/>
      <c r="P134" s="307" t="s">
        <v>40</v>
      </c>
      <c r="Q134" s="308"/>
      <c r="R134" s="308"/>
      <c r="S134" s="308"/>
      <c r="T134" s="308"/>
      <c r="U134" s="308"/>
      <c r="V134" s="309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337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65"/>
      <c r="AB135" s="65"/>
      <c r="AC135" s="82"/>
    </row>
    <row r="136" spans="1:68" ht="14.25" customHeight="1" x14ac:dyDescent="0.25">
      <c r="A136" s="326" t="s">
        <v>140</v>
      </c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  <c r="Y136" s="326"/>
      <c r="Z136" s="326"/>
      <c r="AA136" s="66"/>
      <c r="AB136" s="66"/>
      <c r="AC136" s="83"/>
    </row>
    <row r="137" spans="1:68" ht="27" customHeight="1" x14ac:dyDescent="0.25">
      <c r="A137" s="63" t="s">
        <v>233</v>
      </c>
      <c r="B137" s="63" t="s">
        <v>234</v>
      </c>
      <c r="C137" s="36">
        <v>4301135753</v>
      </c>
      <c r="D137" s="303">
        <v>4620207490914</v>
      </c>
      <c r="E137" s="303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379" t="s">
        <v>235</v>
      </c>
      <c r="Q137" s="305"/>
      <c r="R137" s="305"/>
      <c r="S137" s="305"/>
      <c r="T137" s="306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222</v>
      </c>
      <c r="AG137" s="81"/>
      <c r="AJ137" s="87" t="s">
        <v>88</v>
      </c>
      <c r="AK137" s="87">
        <v>1</v>
      </c>
      <c r="BB137" s="178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236</v>
      </c>
      <c r="B138" s="63" t="s">
        <v>237</v>
      </c>
      <c r="C138" s="36">
        <v>4301135778</v>
      </c>
      <c r="D138" s="303">
        <v>4620207490853</v>
      </c>
      <c r="E138" s="303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376" t="s">
        <v>238</v>
      </c>
      <c r="Q138" s="305"/>
      <c r="R138" s="305"/>
      <c r="S138" s="305"/>
      <c r="T138" s="306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79" t="s">
        <v>222</v>
      </c>
      <c r="AG138" s="81"/>
      <c r="AJ138" s="87" t="s">
        <v>88</v>
      </c>
      <c r="AK138" s="87">
        <v>1</v>
      </c>
      <c r="BB138" s="180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1"/>
      <c r="P139" s="307" t="s">
        <v>40</v>
      </c>
      <c r="Q139" s="308"/>
      <c r="R139" s="308"/>
      <c r="S139" s="308"/>
      <c r="T139" s="308"/>
      <c r="U139" s="308"/>
      <c r="V139" s="309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1"/>
      <c r="P140" s="307" t="s">
        <v>40</v>
      </c>
      <c r="Q140" s="308"/>
      <c r="R140" s="308"/>
      <c r="S140" s="308"/>
      <c r="T140" s="308"/>
      <c r="U140" s="308"/>
      <c r="V140" s="309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337" t="s">
        <v>239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65"/>
      <c r="AB141" s="65"/>
      <c r="AC141" s="82"/>
    </row>
    <row r="142" spans="1:68" ht="14.25" customHeight="1" x14ac:dyDescent="0.25">
      <c r="A142" s="326" t="s">
        <v>140</v>
      </c>
      <c r="B142" s="326"/>
      <c r="C142" s="326"/>
      <c r="D142" s="326"/>
      <c r="E142" s="326"/>
      <c r="F142" s="326"/>
      <c r="G142" s="326"/>
      <c r="H142" s="326"/>
      <c r="I142" s="326"/>
      <c r="J142" s="326"/>
      <c r="K142" s="326"/>
      <c r="L142" s="326"/>
      <c r="M142" s="326"/>
      <c r="N142" s="326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  <c r="Y142" s="326"/>
      <c r="Z142" s="326"/>
      <c r="AA142" s="66"/>
      <c r="AB142" s="66"/>
      <c r="AC142" s="83"/>
    </row>
    <row r="143" spans="1:68" ht="27" customHeight="1" x14ac:dyDescent="0.25">
      <c r="A143" s="63" t="s">
        <v>240</v>
      </c>
      <c r="B143" s="63" t="s">
        <v>241</v>
      </c>
      <c r="C143" s="36">
        <v>4301135570</v>
      </c>
      <c r="D143" s="303">
        <v>4607111035806</v>
      </c>
      <c r="E143" s="303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95</v>
      </c>
      <c r="L143" s="37" t="s">
        <v>87</v>
      </c>
      <c r="M143" s="38" t="s">
        <v>85</v>
      </c>
      <c r="N143" s="38"/>
      <c r="O143" s="37">
        <v>180</v>
      </c>
      <c r="P143" s="37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05"/>
      <c r="R143" s="305"/>
      <c r="S143" s="305"/>
      <c r="T143" s="306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1" t="s">
        <v>242</v>
      </c>
      <c r="AG143" s="81"/>
      <c r="AJ143" s="87" t="s">
        <v>88</v>
      </c>
      <c r="AK143" s="87">
        <v>1</v>
      </c>
      <c r="BB143" s="182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1"/>
      <c r="P144" s="307" t="s">
        <v>40</v>
      </c>
      <c r="Q144" s="308"/>
      <c r="R144" s="308"/>
      <c r="S144" s="308"/>
      <c r="T144" s="308"/>
      <c r="U144" s="308"/>
      <c r="V144" s="309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1"/>
      <c r="P145" s="307" t="s">
        <v>40</v>
      </c>
      <c r="Q145" s="308"/>
      <c r="R145" s="308"/>
      <c r="S145" s="308"/>
      <c r="T145" s="308"/>
      <c r="U145" s="308"/>
      <c r="V145" s="309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337" t="s">
        <v>243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65"/>
      <c r="AB146" s="65"/>
      <c r="AC146" s="82"/>
    </row>
    <row r="147" spans="1:68" ht="14.25" customHeight="1" x14ac:dyDescent="0.25">
      <c r="A147" s="326" t="s">
        <v>140</v>
      </c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6"/>
      <c r="M147" s="326"/>
      <c r="N147" s="326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  <c r="Y147" s="326"/>
      <c r="Z147" s="326"/>
      <c r="AA147" s="66"/>
      <c r="AB147" s="66"/>
      <c r="AC147" s="83"/>
    </row>
    <row r="148" spans="1:68" ht="16.5" customHeight="1" x14ac:dyDescent="0.25">
      <c r="A148" s="63" t="s">
        <v>244</v>
      </c>
      <c r="B148" s="63" t="s">
        <v>245</v>
      </c>
      <c r="C148" s="36">
        <v>4301135607</v>
      </c>
      <c r="D148" s="303">
        <v>4607111039613</v>
      </c>
      <c r="E148" s="303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95</v>
      </c>
      <c r="L148" s="37" t="s">
        <v>87</v>
      </c>
      <c r="M148" s="38" t="s">
        <v>85</v>
      </c>
      <c r="N148" s="38"/>
      <c r="O148" s="37">
        <v>180</v>
      </c>
      <c r="P148" s="3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05"/>
      <c r="R148" s="305"/>
      <c r="S148" s="305"/>
      <c r="T148" s="306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3" t="s">
        <v>228</v>
      </c>
      <c r="AG148" s="81"/>
      <c r="AJ148" s="87" t="s">
        <v>88</v>
      </c>
      <c r="AK148" s="87">
        <v>1</v>
      </c>
      <c r="BB148" s="184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1"/>
      <c r="P149" s="307" t="s">
        <v>40</v>
      </c>
      <c r="Q149" s="308"/>
      <c r="R149" s="308"/>
      <c r="S149" s="308"/>
      <c r="T149" s="308"/>
      <c r="U149" s="308"/>
      <c r="V149" s="309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1"/>
      <c r="P150" s="307" t="s">
        <v>40</v>
      </c>
      <c r="Q150" s="308"/>
      <c r="R150" s="308"/>
      <c r="S150" s="308"/>
      <c r="T150" s="308"/>
      <c r="U150" s="308"/>
      <c r="V150" s="309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337" t="s">
        <v>246</v>
      </c>
      <c r="B151" s="337"/>
      <c r="C151" s="337"/>
      <c r="D151" s="337"/>
      <c r="E151" s="337"/>
      <c r="F151" s="337"/>
      <c r="G151" s="337"/>
      <c r="H151" s="337"/>
      <c r="I151" s="337"/>
      <c r="J151" s="337"/>
      <c r="K151" s="337"/>
      <c r="L151" s="337"/>
      <c r="M151" s="337"/>
      <c r="N151" s="337"/>
      <c r="O151" s="337"/>
      <c r="P151" s="337"/>
      <c r="Q151" s="337"/>
      <c r="R151" s="337"/>
      <c r="S151" s="337"/>
      <c r="T151" s="337"/>
      <c r="U151" s="337"/>
      <c r="V151" s="337"/>
      <c r="W151" s="337"/>
      <c r="X151" s="337"/>
      <c r="Y151" s="337"/>
      <c r="Z151" s="337"/>
      <c r="AA151" s="65"/>
      <c r="AB151" s="65"/>
      <c r="AC151" s="82"/>
    </row>
    <row r="152" spans="1:68" ht="14.25" customHeight="1" x14ac:dyDescent="0.25">
      <c r="A152" s="326" t="s">
        <v>214</v>
      </c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6"/>
      <c r="M152" s="326"/>
      <c r="N152" s="326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  <c r="Y152" s="326"/>
      <c r="Z152" s="326"/>
      <c r="AA152" s="66"/>
      <c r="AB152" s="66"/>
      <c r="AC152" s="83"/>
    </row>
    <row r="153" spans="1:68" ht="27" customHeight="1" x14ac:dyDescent="0.25">
      <c r="A153" s="63" t="s">
        <v>247</v>
      </c>
      <c r="B153" s="63" t="s">
        <v>248</v>
      </c>
      <c r="C153" s="36">
        <v>4301135540</v>
      </c>
      <c r="D153" s="303">
        <v>4607111035646</v>
      </c>
      <c r="E153" s="303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250</v>
      </c>
      <c r="L153" s="37" t="s">
        <v>87</v>
      </c>
      <c r="M153" s="38" t="s">
        <v>85</v>
      </c>
      <c r="N153" s="38"/>
      <c r="O153" s="37">
        <v>180</v>
      </c>
      <c r="P153" s="37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05"/>
      <c r="R153" s="305"/>
      <c r="S153" s="305"/>
      <c r="T153" s="306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85" t="s">
        <v>249</v>
      </c>
      <c r="AG153" s="81"/>
      <c r="AJ153" s="87" t="s">
        <v>88</v>
      </c>
      <c r="AK153" s="87">
        <v>1</v>
      </c>
      <c r="BB153" s="186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1"/>
      <c r="P154" s="307" t="s">
        <v>40</v>
      </c>
      <c r="Q154" s="308"/>
      <c r="R154" s="308"/>
      <c r="S154" s="308"/>
      <c r="T154" s="308"/>
      <c r="U154" s="308"/>
      <c r="V154" s="309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1"/>
      <c r="P155" s="307" t="s">
        <v>40</v>
      </c>
      <c r="Q155" s="308"/>
      <c r="R155" s="308"/>
      <c r="S155" s="308"/>
      <c r="T155" s="308"/>
      <c r="U155" s="308"/>
      <c r="V155" s="309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337" t="s">
        <v>251</v>
      </c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37"/>
      <c r="P156" s="337"/>
      <c r="Q156" s="337"/>
      <c r="R156" s="337"/>
      <c r="S156" s="337"/>
      <c r="T156" s="337"/>
      <c r="U156" s="337"/>
      <c r="V156" s="337"/>
      <c r="W156" s="337"/>
      <c r="X156" s="337"/>
      <c r="Y156" s="337"/>
      <c r="Z156" s="337"/>
      <c r="AA156" s="65"/>
      <c r="AB156" s="65"/>
      <c r="AC156" s="82"/>
    </row>
    <row r="157" spans="1:68" ht="14.25" customHeight="1" x14ac:dyDescent="0.25">
      <c r="A157" s="326" t="s">
        <v>140</v>
      </c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6"/>
      <c r="M157" s="326"/>
      <c r="N157" s="326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  <c r="Y157" s="326"/>
      <c r="Z157" s="326"/>
      <c r="AA157" s="66"/>
      <c r="AB157" s="66"/>
      <c r="AC157" s="83"/>
    </row>
    <row r="158" spans="1:68" ht="27" customHeight="1" x14ac:dyDescent="0.25">
      <c r="A158" s="63" t="s">
        <v>252</v>
      </c>
      <c r="B158" s="63" t="s">
        <v>253</v>
      </c>
      <c r="C158" s="36">
        <v>4301135591</v>
      </c>
      <c r="D158" s="303">
        <v>4607111036568</v>
      </c>
      <c r="E158" s="303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95</v>
      </c>
      <c r="L158" s="37" t="s">
        <v>87</v>
      </c>
      <c r="M158" s="38" t="s">
        <v>85</v>
      </c>
      <c r="N158" s="38"/>
      <c r="O158" s="37">
        <v>180</v>
      </c>
      <c r="P158" s="37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05"/>
      <c r="R158" s="305"/>
      <c r="S158" s="305"/>
      <c r="T158" s="306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87" t="s">
        <v>254</v>
      </c>
      <c r="AG158" s="81"/>
      <c r="AJ158" s="87" t="s">
        <v>88</v>
      </c>
      <c r="AK158" s="87">
        <v>1</v>
      </c>
      <c r="BB158" s="188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1"/>
      <c r="P159" s="307" t="s">
        <v>40</v>
      </c>
      <c r="Q159" s="308"/>
      <c r="R159" s="308"/>
      <c r="S159" s="308"/>
      <c r="T159" s="308"/>
      <c r="U159" s="308"/>
      <c r="V159" s="309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1"/>
      <c r="P160" s="307" t="s">
        <v>40</v>
      </c>
      <c r="Q160" s="308"/>
      <c r="R160" s="308"/>
      <c r="S160" s="308"/>
      <c r="T160" s="308"/>
      <c r="U160" s="308"/>
      <c r="V160" s="309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">
      <c r="A161" s="336" t="s">
        <v>255</v>
      </c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6"/>
      <c r="N161" s="336"/>
      <c r="O161" s="336"/>
      <c r="P161" s="336"/>
      <c r="Q161" s="336"/>
      <c r="R161" s="336"/>
      <c r="S161" s="336"/>
      <c r="T161" s="336"/>
      <c r="U161" s="336"/>
      <c r="V161" s="336"/>
      <c r="W161" s="336"/>
      <c r="X161" s="336"/>
      <c r="Y161" s="336"/>
      <c r="Z161" s="336"/>
      <c r="AA161" s="54"/>
      <c r="AB161" s="54"/>
      <c r="AC161" s="54"/>
    </row>
    <row r="162" spans="1:68" ht="16.5" customHeight="1" x14ac:dyDescent="0.25">
      <c r="A162" s="337" t="s">
        <v>256</v>
      </c>
      <c r="B162" s="337"/>
      <c r="C162" s="337"/>
      <c r="D162" s="337"/>
      <c r="E162" s="337"/>
      <c r="F162" s="337"/>
      <c r="G162" s="337"/>
      <c r="H162" s="337"/>
      <c r="I162" s="337"/>
      <c r="J162" s="337"/>
      <c r="K162" s="337"/>
      <c r="L162" s="337"/>
      <c r="M162" s="337"/>
      <c r="N162" s="337"/>
      <c r="O162" s="337"/>
      <c r="P162" s="337"/>
      <c r="Q162" s="337"/>
      <c r="R162" s="337"/>
      <c r="S162" s="337"/>
      <c r="T162" s="337"/>
      <c r="U162" s="337"/>
      <c r="V162" s="337"/>
      <c r="W162" s="337"/>
      <c r="X162" s="337"/>
      <c r="Y162" s="337"/>
      <c r="Z162" s="337"/>
      <c r="AA162" s="65"/>
      <c r="AB162" s="65"/>
      <c r="AC162" s="82"/>
    </row>
    <row r="163" spans="1:68" ht="14.25" customHeight="1" x14ac:dyDescent="0.25">
      <c r="A163" s="326" t="s">
        <v>81</v>
      </c>
      <c r="B163" s="326"/>
      <c r="C163" s="326"/>
      <c r="D163" s="326"/>
      <c r="E163" s="326"/>
      <c r="F163" s="326"/>
      <c r="G163" s="326"/>
      <c r="H163" s="326"/>
      <c r="I163" s="326"/>
      <c r="J163" s="326"/>
      <c r="K163" s="326"/>
      <c r="L163" s="326"/>
      <c r="M163" s="326"/>
      <c r="N163" s="326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  <c r="Y163" s="326"/>
      <c r="Z163" s="326"/>
      <c r="AA163" s="66"/>
      <c r="AB163" s="66"/>
      <c r="AC163" s="83"/>
    </row>
    <row r="164" spans="1:68" ht="16.5" customHeight="1" x14ac:dyDescent="0.25">
      <c r="A164" s="63" t="s">
        <v>257</v>
      </c>
      <c r="B164" s="63" t="s">
        <v>258</v>
      </c>
      <c r="C164" s="36">
        <v>4301071062</v>
      </c>
      <c r="D164" s="303">
        <v>4607111036384</v>
      </c>
      <c r="E164" s="303"/>
      <c r="F164" s="62">
        <v>5</v>
      </c>
      <c r="G164" s="37">
        <v>1</v>
      </c>
      <c r="H164" s="62">
        <v>5</v>
      </c>
      <c r="I164" s="62">
        <v>5.2106000000000003</v>
      </c>
      <c r="J164" s="37">
        <v>144</v>
      </c>
      <c r="K164" s="37" t="s">
        <v>86</v>
      </c>
      <c r="L164" s="37" t="s">
        <v>87</v>
      </c>
      <c r="M164" s="38" t="s">
        <v>85</v>
      </c>
      <c r="N164" s="38"/>
      <c r="O164" s="37">
        <v>180</v>
      </c>
      <c r="P164" s="373" t="s">
        <v>259</v>
      </c>
      <c r="Q164" s="305"/>
      <c r="R164" s="305"/>
      <c r="S164" s="305"/>
      <c r="T164" s="306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260</v>
      </c>
      <c r="AG164" s="81"/>
      <c r="AJ164" s="87" t="s">
        <v>88</v>
      </c>
      <c r="AK164" s="87">
        <v>1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261</v>
      </c>
      <c r="B165" s="63" t="s">
        <v>262</v>
      </c>
      <c r="C165" s="36">
        <v>4301071050</v>
      </c>
      <c r="D165" s="303">
        <v>4607111036216</v>
      </c>
      <c r="E165" s="303"/>
      <c r="F165" s="62">
        <v>5</v>
      </c>
      <c r="G165" s="37">
        <v>1</v>
      </c>
      <c r="H165" s="62">
        <v>5</v>
      </c>
      <c r="I165" s="62">
        <v>5.2131999999999996</v>
      </c>
      <c r="J165" s="37">
        <v>144</v>
      </c>
      <c r="K165" s="37" t="s">
        <v>86</v>
      </c>
      <c r="L165" s="37" t="s">
        <v>117</v>
      </c>
      <c r="M165" s="38" t="s">
        <v>85</v>
      </c>
      <c r="N165" s="38"/>
      <c r="O165" s="37">
        <v>180</v>
      </c>
      <c r="P165" s="3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05"/>
      <c r="R165" s="305"/>
      <c r="S165" s="305"/>
      <c r="T165" s="306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191" t="s">
        <v>263</v>
      </c>
      <c r="AG165" s="81"/>
      <c r="AJ165" s="87" t="s">
        <v>118</v>
      </c>
      <c r="AK165" s="87">
        <v>12</v>
      </c>
      <c r="BB165" s="192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1"/>
      <c r="P166" s="307" t="s">
        <v>40</v>
      </c>
      <c r="Q166" s="308"/>
      <c r="R166" s="308"/>
      <c r="S166" s="308"/>
      <c r="T166" s="308"/>
      <c r="U166" s="308"/>
      <c r="V166" s="309"/>
      <c r="W166" s="42" t="s">
        <v>39</v>
      </c>
      <c r="X166" s="43">
        <f>IFERROR(SUM(X164:X165),"0")</f>
        <v>0</v>
      </c>
      <c r="Y166" s="43">
        <f>IFERROR(SUM(Y164:Y165),"0")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1"/>
      <c r="P167" s="307" t="s">
        <v>40</v>
      </c>
      <c r="Q167" s="308"/>
      <c r="R167" s="308"/>
      <c r="S167" s="308"/>
      <c r="T167" s="308"/>
      <c r="U167" s="308"/>
      <c r="V167" s="309"/>
      <c r="W167" s="42" t="s">
        <v>0</v>
      </c>
      <c r="X167" s="43">
        <f>IFERROR(SUMPRODUCT(X164:X165*H164:H165),"0")</f>
        <v>0</v>
      </c>
      <c r="Y167" s="43">
        <f>IFERROR(SUMPRODUCT(Y164:Y165*H164:H165),"0")</f>
        <v>0</v>
      </c>
      <c r="Z167" s="42"/>
      <c r="AA167" s="67"/>
      <c r="AB167" s="67"/>
      <c r="AC167" s="67"/>
    </row>
    <row r="168" spans="1:68" ht="27.75" customHeight="1" x14ac:dyDescent="0.2">
      <c r="A168" s="336" t="s">
        <v>264</v>
      </c>
      <c r="B168" s="336"/>
      <c r="C168" s="336"/>
      <c r="D168" s="336"/>
      <c r="E168" s="336"/>
      <c r="F168" s="336"/>
      <c r="G168" s="336"/>
      <c r="H168" s="336"/>
      <c r="I168" s="336"/>
      <c r="J168" s="336"/>
      <c r="K168" s="336"/>
      <c r="L168" s="336"/>
      <c r="M168" s="336"/>
      <c r="N168" s="336"/>
      <c r="O168" s="336"/>
      <c r="P168" s="336"/>
      <c r="Q168" s="336"/>
      <c r="R168" s="336"/>
      <c r="S168" s="336"/>
      <c r="T168" s="336"/>
      <c r="U168" s="336"/>
      <c r="V168" s="336"/>
      <c r="W168" s="336"/>
      <c r="X168" s="336"/>
      <c r="Y168" s="336"/>
      <c r="Z168" s="336"/>
      <c r="AA168" s="54"/>
      <c r="AB168" s="54"/>
      <c r="AC168" s="54"/>
    </row>
    <row r="169" spans="1:68" ht="16.5" customHeight="1" x14ac:dyDescent="0.25">
      <c r="A169" s="337" t="s">
        <v>265</v>
      </c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37"/>
      <c r="P169" s="337"/>
      <c r="Q169" s="337"/>
      <c r="R169" s="337"/>
      <c r="S169" s="337"/>
      <c r="T169" s="337"/>
      <c r="U169" s="337"/>
      <c r="V169" s="337"/>
      <c r="W169" s="337"/>
      <c r="X169" s="337"/>
      <c r="Y169" s="337"/>
      <c r="Z169" s="337"/>
      <c r="AA169" s="65"/>
      <c r="AB169" s="65"/>
      <c r="AC169" s="82"/>
    </row>
    <row r="170" spans="1:68" ht="14.25" customHeight="1" x14ac:dyDescent="0.25">
      <c r="A170" s="326" t="s">
        <v>90</v>
      </c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  <c r="Y170" s="326"/>
      <c r="Z170" s="326"/>
      <c r="AA170" s="66"/>
      <c r="AB170" s="66"/>
      <c r="AC170" s="83"/>
    </row>
    <row r="171" spans="1:68" ht="16.5" customHeight="1" x14ac:dyDescent="0.25">
      <c r="A171" s="63" t="s">
        <v>266</v>
      </c>
      <c r="B171" s="63" t="s">
        <v>267</v>
      </c>
      <c r="C171" s="36">
        <v>4301132179</v>
      </c>
      <c r="D171" s="303">
        <v>4607111035691</v>
      </c>
      <c r="E171" s="303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95</v>
      </c>
      <c r="L171" s="37" t="s">
        <v>87</v>
      </c>
      <c r="M171" s="38" t="s">
        <v>85</v>
      </c>
      <c r="N171" s="38"/>
      <c r="O171" s="37">
        <v>365</v>
      </c>
      <c r="P171" s="37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05"/>
      <c r="R171" s="305"/>
      <c r="S171" s="305"/>
      <c r="T171" s="306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268</v>
      </c>
      <c r="AG171" s="81"/>
      <c r="AJ171" s="87" t="s">
        <v>88</v>
      </c>
      <c r="AK171" s="87">
        <v>1</v>
      </c>
      <c r="BB171" s="194" t="s">
        <v>94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269</v>
      </c>
      <c r="B172" s="63" t="s">
        <v>270</v>
      </c>
      <c r="C172" s="36">
        <v>4301132182</v>
      </c>
      <c r="D172" s="303">
        <v>4607111035721</v>
      </c>
      <c r="E172" s="303"/>
      <c r="F172" s="62">
        <v>0.25</v>
      </c>
      <c r="G172" s="37">
        <v>12</v>
      </c>
      <c r="H172" s="62">
        <v>3</v>
      </c>
      <c r="I172" s="62">
        <v>3.3879999999999999</v>
      </c>
      <c r="J172" s="37">
        <v>70</v>
      </c>
      <c r="K172" s="37" t="s">
        <v>95</v>
      </c>
      <c r="L172" s="37" t="s">
        <v>87</v>
      </c>
      <c r="M172" s="38" t="s">
        <v>85</v>
      </c>
      <c r="N172" s="38"/>
      <c r="O172" s="37">
        <v>365</v>
      </c>
      <c r="P172" s="36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05"/>
      <c r="R172" s="305"/>
      <c r="S172" s="305"/>
      <c r="T172" s="306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271</v>
      </c>
      <c r="AG172" s="81"/>
      <c r="AJ172" s="87" t="s">
        <v>88</v>
      </c>
      <c r="AK172" s="87">
        <v>1</v>
      </c>
      <c r="BB172" s="196" t="s">
        <v>94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272</v>
      </c>
      <c r="B173" s="63" t="s">
        <v>273</v>
      </c>
      <c r="C173" s="36">
        <v>4301132170</v>
      </c>
      <c r="D173" s="303">
        <v>4607111038487</v>
      </c>
      <c r="E173" s="303"/>
      <c r="F173" s="62">
        <v>0.25</v>
      </c>
      <c r="G173" s="37">
        <v>12</v>
      </c>
      <c r="H173" s="62">
        <v>3</v>
      </c>
      <c r="I173" s="62">
        <v>3.7360000000000002</v>
      </c>
      <c r="J173" s="37">
        <v>70</v>
      </c>
      <c r="K173" s="37" t="s">
        <v>95</v>
      </c>
      <c r="L173" s="37" t="s">
        <v>87</v>
      </c>
      <c r="M173" s="38" t="s">
        <v>85</v>
      </c>
      <c r="N173" s="38"/>
      <c r="O173" s="37">
        <v>180</v>
      </c>
      <c r="P173" s="36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05"/>
      <c r="R173" s="305"/>
      <c r="S173" s="305"/>
      <c r="T173" s="306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197" t="s">
        <v>274</v>
      </c>
      <c r="AG173" s="81"/>
      <c r="AJ173" s="87" t="s">
        <v>88</v>
      </c>
      <c r="AK173" s="87">
        <v>1</v>
      </c>
      <c r="BB173" s="198" t="s">
        <v>94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1"/>
      <c r="P174" s="307" t="s">
        <v>40</v>
      </c>
      <c r="Q174" s="308"/>
      <c r="R174" s="308"/>
      <c r="S174" s="308"/>
      <c r="T174" s="308"/>
      <c r="U174" s="308"/>
      <c r="V174" s="309"/>
      <c r="W174" s="42" t="s">
        <v>39</v>
      </c>
      <c r="X174" s="43">
        <f>IFERROR(SUM(X171:X173),"0")</f>
        <v>0</v>
      </c>
      <c r="Y174" s="43">
        <f>IFERROR(SUM(Y171:Y173),"0")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1"/>
      <c r="P175" s="307" t="s">
        <v>40</v>
      </c>
      <c r="Q175" s="308"/>
      <c r="R175" s="308"/>
      <c r="S175" s="308"/>
      <c r="T175" s="308"/>
      <c r="U175" s="308"/>
      <c r="V175" s="309"/>
      <c r="W175" s="42" t="s">
        <v>0</v>
      </c>
      <c r="X175" s="43">
        <f>IFERROR(SUMPRODUCT(X171:X173*H171:H173),"0")</f>
        <v>0</v>
      </c>
      <c r="Y175" s="43">
        <f>IFERROR(SUMPRODUCT(Y171:Y173*H171:H173),"0")</f>
        <v>0</v>
      </c>
      <c r="Z175" s="42"/>
      <c r="AA175" s="67"/>
      <c r="AB175" s="67"/>
      <c r="AC175" s="67"/>
    </row>
    <row r="176" spans="1:68" ht="14.25" customHeight="1" x14ac:dyDescent="0.25">
      <c r="A176" s="326" t="s">
        <v>275</v>
      </c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  <c r="Y176" s="326"/>
      <c r="Z176" s="326"/>
      <c r="AA176" s="66"/>
      <c r="AB176" s="66"/>
      <c r="AC176" s="83"/>
    </row>
    <row r="177" spans="1:68" ht="27" customHeight="1" x14ac:dyDescent="0.25">
      <c r="A177" s="63" t="s">
        <v>276</v>
      </c>
      <c r="B177" s="63" t="s">
        <v>277</v>
      </c>
      <c r="C177" s="36">
        <v>4301051855</v>
      </c>
      <c r="D177" s="303">
        <v>4680115885875</v>
      </c>
      <c r="E177" s="303"/>
      <c r="F177" s="62">
        <v>1</v>
      </c>
      <c r="G177" s="37">
        <v>9</v>
      </c>
      <c r="H177" s="62">
        <v>9</v>
      </c>
      <c r="I177" s="62">
        <v>9.4350000000000005</v>
      </c>
      <c r="J177" s="37">
        <v>64</v>
      </c>
      <c r="K177" s="37" t="s">
        <v>282</v>
      </c>
      <c r="L177" s="37" t="s">
        <v>87</v>
      </c>
      <c r="M177" s="38" t="s">
        <v>281</v>
      </c>
      <c r="N177" s="38"/>
      <c r="O177" s="37">
        <v>365</v>
      </c>
      <c r="P177" s="369" t="s">
        <v>278</v>
      </c>
      <c r="Q177" s="305"/>
      <c r="R177" s="305"/>
      <c r="S177" s="305"/>
      <c r="T177" s="306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IFERROR(IF(X177="","",X177*0.01898),"")</f>
        <v>0</v>
      </c>
      <c r="AA177" s="68" t="s">
        <v>46</v>
      </c>
      <c r="AB177" s="69" t="s">
        <v>46</v>
      </c>
      <c r="AC177" s="199" t="s">
        <v>279</v>
      </c>
      <c r="AG177" s="81"/>
      <c r="AJ177" s="87" t="s">
        <v>88</v>
      </c>
      <c r="AK177" s="87">
        <v>1</v>
      </c>
      <c r="BB177" s="200" t="s">
        <v>280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310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1"/>
      <c r="P178" s="307" t="s">
        <v>40</v>
      </c>
      <c r="Q178" s="308"/>
      <c r="R178" s="308"/>
      <c r="S178" s="308"/>
      <c r="T178" s="308"/>
      <c r="U178" s="308"/>
      <c r="V178" s="309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310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1"/>
      <c r="P179" s="307" t="s">
        <v>40</v>
      </c>
      <c r="Q179" s="308"/>
      <c r="R179" s="308"/>
      <c r="S179" s="308"/>
      <c r="T179" s="308"/>
      <c r="U179" s="308"/>
      <c r="V179" s="309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36" t="s">
        <v>283</v>
      </c>
      <c r="B180" s="336"/>
      <c r="C180" s="336"/>
      <c r="D180" s="336"/>
      <c r="E180" s="336"/>
      <c r="F180" s="336"/>
      <c r="G180" s="336"/>
      <c r="H180" s="336"/>
      <c r="I180" s="336"/>
      <c r="J180" s="336"/>
      <c r="K180" s="336"/>
      <c r="L180" s="336"/>
      <c r="M180" s="336"/>
      <c r="N180" s="336"/>
      <c r="O180" s="336"/>
      <c r="P180" s="336"/>
      <c r="Q180" s="336"/>
      <c r="R180" s="336"/>
      <c r="S180" s="336"/>
      <c r="T180" s="336"/>
      <c r="U180" s="336"/>
      <c r="V180" s="336"/>
      <c r="W180" s="336"/>
      <c r="X180" s="336"/>
      <c r="Y180" s="336"/>
      <c r="Z180" s="336"/>
      <c r="AA180" s="54"/>
      <c r="AB180" s="54"/>
      <c r="AC180" s="54"/>
    </row>
    <row r="181" spans="1:68" ht="16.5" customHeight="1" x14ac:dyDescent="0.25">
      <c r="A181" s="337" t="s">
        <v>284</v>
      </c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37"/>
      <c r="P181" s="337"/>
      <c r="Q181" s="337"/>
      <c r="R181" s="337"/>
      <c r="S181" s="337"/>
      <c r="T181" s="337"/>
      <c r="U181" s="337"/>
      <c r="V181" s="337"/>
      <c r="W181" s="337"/>
      <c r="X181" s="337"/>
      <c r="Y181" s="337"/>
      <c r="Z181" s="337"/>
      <c r="AA181" s="65"/>
      <c r="AB181" s="65"/>
      <c r="AC181" s="82"/>
    </row>
    <row r="182" spans="1:68" ht="14.25" customHeight="1" x14ac:dyDescent="0.25">
      <c r="A182" s="326" t="s">
        <v>90</v>
      </c>
      <c r="B182" s="326"/>
      <c r="C182" s="326"/>
      <c r="D182" s="326"/>
      <c r="E182" s="326"/>
      <c r="F182" s="326"/>
      <c r="G182" s="326"/>
      <c r="H182" s="326"/>
      <c r="I182" s="326"/>
      <c r="J182" s="326"/>
      <c r="K182" s="326"/>
      <c r="L182" s="326"/>
      <c r="M182" s="326"/>
      <c r="N182" s="326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  <c r="Y182" s="326"/>
      <c r="Z182" s="326"/>
      <c r="AA182" s="66"/>
      <c r="AB182" s="66"/>
      <c r="AC182" s="83"/>
    </row>
    <row r="183" spans="1:68" ht="27" customHeight="1" x14ac:dyDescent="0.25">
      <c r="A183" s="63" t="s">
        <v>285</v>
      </c>
      <c r="B183" s="63" t="s">
        <v>286</v>
      </c>
      <c r="C183" s="36">
        <v>4301132227</v>
      </c>
      <c r="D183" s="303">
        <v>4620207491133</v>
      </c>
      <c r="E183" s="303"/>
      <c r="F183" s="62">
        <v>0.23</v>
      </c>
      <c r="G183" s="37">
        <v>12</v>
      </c>
      <c r="H183" s="62">
        <v>2.76</v>
      </c>
      <c r="I183" s="62">
        <v>2.98</v>
      </c>
      <c r="J183" s="37">
        <v>70</v>
      </c>
      <c r="K183" s="37" t="s">
        <v>95</v>
      </c>
      <c r="L183" s="37" t="s">
        <v>87</v>
      </c>
      <c r="M183" s="38" t="s">
        <v>85</v>
      </c>
      <c r="N183" s="38"/>
      <c r="O183" s="37">
        <v>180</v>
      </c>
      <c r="P183" s="366" t="s">
        <v>287</v>
      </c>
      <c r="Q183" s="305"/>
      <c r="R183" s="305"/>
      <c r="S183" s="305"/>
      <c r="T183" s="306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1" t="s">
        <v>288</v>
      </c>
      <c r="AG183" s="81"/>
      <c r="AJ183" s="87" t="s">
        <v>88</v>
      </c>
      <c r="AK183" s="87">
        <v>1</v>
      </c>
      <c r="BB183" s="202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10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1"/>
      <c r="P184" s="307" t="s">
        <v>40</v>
      </c>
      <c r="Q184" s="308"/>
      <c r="R184" s="308"/>
      <c r="S184" s="308"/>
      <c r="T184" s="308"/>
      <c r="U184" s="308"/>
      <c r="V184" s="309"/>
      <c r="W184" s="42" t="s">
        <v>39</v>
      </c>
      <c r="X184" s="43">
        <f>IFERROR(SUM(X183:X183),"0")</f>
        <v>0</v>
      </c>
      <c r="Y184" s="43">
        <f>IFERROR(SUM(Y183:Y183),"0")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310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1"/>
      <c r="P185" s="307" t="s">
        <v>40</v>
      </c>
      <c r="Q185" s="308"/>
      <c r="R185" s="308"/>
      <c r="S185" s="308"/>
      <c r="T185" s="308"/>
      <c r="U185" s="308"/>
      <c r="V185" s="309"/>
      <c r="W185" s="42" t="s">
        <v>0</v>
      </c>
      <c r="X185" s="43">
        <f>IFERROR(SUMPRODUCT(X183:X183*H183:H183),"0")</f>
        <v>0</v>
      </c>
      <c r="Y185" s="43">
        <f>IFERROR(SUMPRODUCT(Y183:Y183*H183:H183),"0")</f>
        <v>0</v>
      </c>
      <c r="Z185" s="42"/>
      <c r="AA185" s="67"/>
      <c r="AB185" s="67"/>
      <c r="AC185" s="67"/>
    </row>
    <row r="186" spans="1:68" ht="14.25" customHeight="1" x14ac:dyDescent="0.25">
      <c r="A186" s="326" t="s">
        <v>140</v>
      </c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  <c r="Y186" s="326"/>
      <c r="Z186" s="326"/>
      <c r="AA186" s="66"/>
      <c r="AB186" s="66"/>
      <c r="AC186" s="83"/>
    </row>
    <row r="187" spans="1:68" ht="27" customHeight="1" x14ac:dyDescent="0.25">
      <c r="A187" s="63" t="s">
        <v>289</v>
      </c>
      <c r="B187" s="63" t="s">
        <v>290</v>
      </c>
      <c r="C187" s="36">
        <v>4301135707</v>
      </c>
      <c r="D187" s="303">
        <v>4620207490198</v>
      </c>
      <c r="E187" s="303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95</v>
      </c>
      <c r="L187" s="37" t="s">
        <v>117</v>
      </c>
      <c r="M187" s="38" t="s">
        <v>85</v>
      </c>
      <c r="N187" s="38"/>
      <c r="O187" s="37">
        <v>180</v>
      </c>
      <c r="P187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05"/>
      <c r="R187" s="305"/>
      <c r="S187" s="305"/>
      <c r="T187" s="306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291</v>
      </c>
      <c r="AG187" s="81"/>
      <c r="AJ187" s="87" t="s">
        <v>118</v>
      </c>
      <c r="AK187" s="87">
        <v>14</v>
      </c>
      <c r="BB187" s="204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292</v>
      </c>
      <c r="B188" s="63" t="s">
        <v>293</v>
      </c>
      <c r="C188" s="36">
        <v>4301135696</v>
      </c>
      <c r="D188" s="303">
        <v>4620207490235</v>
      </c>
      <c r="E188" s="303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95</v>
      </c>
      <c r="L188" s="37" t="s">
        <v>117</v>
      </c>
      <c r="M188" s="38" t="s">
        <v>85</v>
      </c>
      <c r="N188" s="38"/>
      <c r="O188" s="37">
        <v>180</v>
      </c>
      <c r="P188" s="3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05"/>
      <c r="R188" s="305"/>
      <c r="S188" s="305"/>
      <c r="T188" s="306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294</v>
      </c>
      <c r="AG188" s="81"/>
      <c r="AJ188" s="87" t="s">
        <v>118</v>
      </c>
      <c r="AK188" s="87">
        <v>14</v>
      </c>
      <c r="BB188" s="206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295</v>
      </c>
      <c r="B189" s="63" t="s">
        <v>296</v>
      </c>
      <c r="C189" s="36">
        <v>4301135697</v>
      </c>
      <c r="D189" s="303">
        <v>4620207490259</v>
      </c>
      <c r="E189" s="303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95</v>
      </c>
      <c r="L189" s="37" t="s">
        <v>117</v>
      </c>
      <c r="M189" s="38" t="s">
        <v>85</v>
      </c>
      <c r="N189" s="38"/>
      <c r="O189" s="37">
        <v>180</v>
      </c>
      <c r="P189" s="36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05"/>
      <c r="R189" s="305"/>
      <c r="S189" s="305"/>
      <c r="T189" s="306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291</v>
      </c>
      <c r="AG189" s="81"/>
      <c r="AJ189" s="87" t="s">
        <v>118</v>
      </c>
      <c r="AK189" s="87">
        <v>14</v>
      </c>
      <c r="BB189" s="208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297</v>
      </c>
      <c r="B190" s="63" t="s">
        <v>298</v>
      </c>
      <c r="C190" s="36">
        <v>4301135681</v>
      </c>
      <c r="D190" s="303">
        <v>4620207490143</v>
      </c>
      <c r="E190" s="303"/>
      <c r="F190" s="62">
        <v>0.22</v>
      </c>
      <c r="G190" s="37">
        <v>12</v>
      </c>
      <c r="H190" s="62">
        <v>2.64</v>
      </c>
      <c r="I190" s="62">
        <v>3.3435999999999999</v>
      </c>
      <c r="J190" s="37">
        <v>70</v>
      </c>
      <c r="K190" s="37" t="s">
        <v>95</v>
      </c>
      <c r="L190" s="37" t="s">
        <v>87</v>
      </c>
      <c r="M190" s="38" t="s">
        <v>85</v>
      </c>
      <c r="N190" s="38"/>
      <c r="O190" s="37">
        <v>180</v>
      </c>
      <c r="P190" s="36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05"/>
      <c r="R190" s="305"/>
      <c r="S190" s="305"/>
      <c r="T190" s="306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09" t="s">
        <v>299</v>
      </c>
      <c r="AG190" s="81"/>
      <c r="AJ190" s="87" t="s">
        <v>88</v>
      </c>
      <c r="AK190" s="87">
        <v>1</v>
      </c>
      <c r="BB190" s="210" t="s">
        <v>94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310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1"/>
      <c r="P191" s="307" t="s">
        <v>40</v>
      </c>
      <c r="Q191" s="308"/>
      <c r="R191" s="308"/>
      <c r="S191" s="308"/>
      <c r="T191" s="308"/>
      <c r="U191" s="308"/>
      <c r="V191" s="309"/>
      <c r="W191" s="42" t="s">
        <v>39</v>
      </c>
      <c r="X191" s="43">
        <f>IFERROR(SUM(X187:X190),"0")</f>
        <v>0</v>
      </c>
      <c r="Y191" s="43">
        <f>IFERROR(SUM(Y187:Y190),"0")</f>
        <v>0</v>
      </c>
      <c r="Z191" s="43">
        <f>IFERROR(IF(Z187="",0,Z187),"0")+IFERROR(IF(Z188="",0,Z188),"0")+IFERROR(IF(Z189="",0,Z189),"0")+IFERROR(IF(Z190="",0,Z190),"0")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310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1"/>
      <c r="P192" s="307" t="s">
        <v>40</v>
      </c>
      <c r="Q192" s="308"/>
      <c r="R192" s="308"/>
      <c r="S192" s="308"/>
      <c r="T192" s="308"/>
      <c r="U192" s="308"/>
      <c r="V192" s="309"/>
      <c r="W192" s="42" t="s">
        <v>0</v>
      </c>
      <c r="X192" s="43">
        <f>IFERROR(SUMPRODUCT(X187:X190*H187:H190),"0")</f>
        <v>0</v>
      </c>
      <c r="Y192" s="43">
        <f>IFERROR(SUMPRODUCT(Y187:Y190*H187:H190),"0")</f>
        <v>0</v>
      </c>
      <c r="Z192" s="42"/>
      <c r="AA192" s="67"/>
      <c r="AB192" s="67"/>
      <c r="AC192" s="67"/>
    </row>
    <row r="193" spans="1:68" ht="16.5" customHeight="1" x14ac:dyDescent="0.25">
      <c r="A193" s="337" t="s">
        <v>300</v>
      </c>
      <c r="B193" s="337"/>
      <c r="C193" s="337"/>
      <c r="D193" s="337"/>
      <c r="E193" s="337"/>
      <c r="F193" s="337"/>
      <c r="G193" s="337"/>
      <c r="H193" s="337"/>
      <c r="I193" s="337"/>
      <c r="J193" s="337"/>
      <c r="K193" s="337"/>
      <c r="L193" s="337"/>
      <c r="M193" s="337"/>
      <c r="N193" s="337"/>
      <c r="O193" s="337"/>
      <c r="P193" s="337"/>
      <c r="Q193" s="337"/>
      <c r="R193" s="337"/>
      <c r="S193" s="337"/>
      <c r="T193" s="337"/>
      <c r="U193" s="337"/>
      <c r="V193" s="337"/>
      <c r="W193" s="337"/>
      <c r="X193" s="337"/>
      <c r="Y193" s="337"/>
      <c r="Z193" s="337"/>
      <c r="AA193" s="65"/>
      <c r="AB193" s="65"/>
      <c r="AC193" s="82"/>
    </row>
    <row r="194" spans="1:68" ht="14.25" customHeight="1" x14ac:dyDescent="0.25">
      <c r="A194" s="326" t="s">
        <v>81</v>
      </c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26"/>
      <c r="N194" s="326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  <c r="Y194" s="326"/>
      <c r="Z194" s="326"/>
      <c r="AA194" s="66"/>
      <c r="AB194" s="66"/>
      <c r="AC194" s="83"/>
    </row>
    <row r="195" spans="1:68" ht="27" customHeight="1" x14ac:dyDescent="0.25">
      <c r="A195" s="63" t="s">
        <v>301</v>
      </c>
      <c r="B195" s="63" t="s">
        <v>302</v>
      </c>
      <c r="C195" s="36">
        <v>4301070996</v>
      </c>
      <c r="D195" s="303">
        <v>4607111038654</v>
      </c>
      <c r="E195" s="303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36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05"/>
      <c r="R195" s="305"/>
      <c r="S195" s="305"/>
      <c r="T195" s="306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2">IFERROR(IF(X195="","",X195),"")</f>
        <v>0</v>
      </c>
      <c r="Z195" s="41">
        <f t="shared" ref="Z195:Z200" si="13">IFERROR(IF(X195="","",X195*0.0155),"")</f>
        <v>0</v>
      </c>
      <c r="AA195" s="68" t="s">
        <v>46</v>
      </c>
      <c r="AB195" s="69" t="s">
        <v>46</v>
      </c>
      <c r="AC195" s="211" t="s">
        <v>303</v>
      </c>
      <c r="AG195" s="81"/>
      <c r="AJ195" s="87" t="s">
        <v>88</v>
      </c>
      <c r="AK195" s="87">
        <v>1</v>
      </c>
      <c r="BB195" s="212" t="s">
        <v>70</v>
      </c>
      <c r="BM195" s="81">
        <f t="shared" ref="BM195:BM200" si="14">IFERROR(X195*I195,"0")</f>
        <v>0</v>
      </c>
      <c r="BN195" s="81">
        <f t="shared" ref="BN195:BN200" si="15">IFERROR(Y195*I195,"0")</f>
        <v>0</v>
      </c>
      <c r="BO195" s="81">
        <f t="shared" ref="BO195:BO200" si="16">IFERROR(X195/J195,"0")</f>
        <v>0</v>
      </c>
      <c r="BP195" s="81">
        <f t="shared" ref="BP195:BP200" si="17">IFERROR(Y195/J195,"0")</f>
        <v>0</v>
      </c>
    </row>
    <row r="196" spans="1:68" ht="27" customHeight="1" x14ac:dyDescent="0.25">
      <c r="A196" s="63" t="s">
        <v>304</v>
      </c>
      <c r="B196" s="63" t="s">
        <v>305</v>
      </c>
      <c r="C196" s="36">
        <v>4301070997</v>
      </c>
      <c r="D196" s="303">
        <v>4607111038586</v>
      </c>
      <c r="E196" s="303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86</v>
      </c>
      <c r="L196" s="37" t="s">
        <v>117</v>
      </c>
      <c r="M196" s="38" t="s">
        <v>85</v>
      </c>
      <c r="N196" s="38"/>
      <c r="O196" s="37">
        <v>180</v>
      </c>
      <c r="P196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05"/>
      <c r="R196" s="305"/>
      <c r="S196" s="305"/>
      <c r="T196" s="306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2"/>
        <v>0</v>
      </c>
      <c r="Z196" s="41">
        <f t="shared" si="13"/>
        <v>0</v>
      </c>
      <c r="AA196" s="68" t="s">
        <v>46</v>
      </c>
      <c r="AB196" s="69" t="s">
        <v>46</v>
      </c>
      <c r="AC196" s="213" t="s">
        <v>303</v>
      </c>
      <c r="AG196" s="81"/>
      <c r="AJ196" s="87" t="s">
        <v>118</v>
      </c>
      <c r="AK196" s="87">
        <v>12</v>
      </c>
      <c r="BB196" s="214" t="s">
        <v>70</v>
      </c>
      <c r="BM196" s="81">
        <f t="shared" si="14"/>
        <v>0</v>
      </c>
      <c r="BN196" s="81">
        <f t="shared" si="15"/>
        <v>0</v>
      </c>
      <c r="BO196" s="81">
        <f t="shared" si="16"/>
        <v>0</v>
      </c>
      <c r="BP196" s="81">
        <f t="shared" si="17"/>
        <v>0</v>
      </c>
    </row>
    <row r="197" spans="1:68" ht="27" customHeight="1" x14ac:dyDescent="0.25">
      <c r="A197" s="63" t="s">
        <v>306</v>
      </c>
      <c r="B197" s="63" t="s">
        <v>307</v>
      </c>
      <c r="C197" s="36">
        <v>4301070962</v>
      </c>
      <c r="D197" s="303">
        <v>4607111038609</v>
      </c>
      <c r="E197" s="303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35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05"/>
      <c r="R197" s="305"/>
      <c r="S197" s="305"/>
      <c r="T197" s="306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2"/>
        <v>0</v>
      </c>
      <c r="Z197" s="41">
        <f t="shared" si="13"/>
        <v>0</v>
      </c>
      <c r="AA197" s="68" t="s">
        <v>46</v>
      </c>
      <c r="AB197" s="69" t="s">
        <v>46</v>
      </c>
      <c r="AC197" s="215" t="s">
        <v>308</v>
      </c>
      <c r="AG197" s="81"/>
      <c r="AJ197" s="87" t="s">
        <v>88</v>
      </c>
      <c r="AK197" s="87">
        <v>1</v>
      </c>
      <c r="BB197" s="216" t="s">
        <v>70</v>
      </c>
      <c r="BM197" s="81">
        <f t="shared" si="14"/>
        <v>0</v>
      </c>
      <c r="BN197" s="81">
        <f t="shared" si="15"/>
        <v>0</v>
      </c>
      <c r="BO197" s="81">
        <f t="shared" si="16"/>
        <v>0</v>
      </c>
      <c r="BP197" s="81">
        <f t="shared" si="17"/>
        <v>0</v>
      </c>
    </row>
    <row r="198" spans="1:68" ht="27" customHeight="1" x14ac:dyDescent="0.25">
      <c r="A198" s="63" t="s">
        <v>309</v>
      </c>
      <c r="B198" s="63" t="s">
        <v>310</v>
      </c>
      <c r="C198" s="36">
        <v>4301070963</v>
      </c>
      <c r="D198" s="303">
        <v>4607111038630</v>
      </c>
      <c r="E198" s="303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86</v>
      </c>
      <c r="L198" s="37" t="s">
        <v>87</v>
      </c>
      <c r="M198" s="38" t="s">
        <v>85</v>
      </c>
      <c r="N198" s="38"/>
      <c r="O198" s="37">
        <v>180</v>
      </c>
      <c r="P198" s="35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305"/>
      <c r="R198" s="305"/>
      <c r="S198" s="305"/>
      <c r="T198" s="306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2"/>
        <v>0</v>
      </c>
      <c r="Z198" s="41">
        <f t="shared" si="13"/>
        <v>0</v>
      </c>
      <c r="AA198" s="68" t="s">
        <v>46</v>
      </c>
      <c r="AB198" s="69" t="s">
        <v>46</v>
      </c>
      <c r="AC198" s="217" t="s">
        <v>308</v>
      </c>
      <c r="AG198" s="81"/>
      <c r="AJ198" s="87" t="s">
        <v>88</v>
      </c>
      <c r="AK198" s="87">
        <v>1</v>
      </c>
      <c r="BB198" s="218" t="s">
        <v>70</v>
      </c>
      <c r="BM198" s="81">
        <f t="shared" si="14"/>
        <v>0</v>
      </c>
      <c r="BN198" s="81">
        <f t="shared" si="15"/>
        <v>0</v>
      </c>
      <c r="BO198" s="81">
        <f t="shared" si="16"/>
        <v>0</v>
      </c>
      <c r="BP198" s="81">
        <f t="shared" si="17"/>
        <v>0</v>
      </c>
    </row>
    <row r="199" spans="1:68" ht="27" customHeight="1" x14ac:dyDescent="0.25">
      <c r="A199" s="63" t="s">
        <v>311</v>
      </c>
      <c r="B199" s="63" t="s">
        <v>312</v>
      </c>
      <c r="C199" s="36">
        <v>4301070959</v>
      </c>
      <c r="D199" s="303">
        <v>4607111038616</v>
      </c>
      <c r="E199" s="303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86</v>
      </c>
      <c r="L199" s="37" t="s">
        <v>87</v>
      </c>
      <c r="M199" s="38" t="s">
        <v>85</v>
      </c>
      <c r="N199" s="38"/>
      <c r="O199" s="37">
        <v>180</v>
      </c>
      <c r="P199" s="35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05"/>
      <c r="R199" s="305"/>
      <c r="S199" s="305"/>
      <c r="T199" s="306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2"/>
        <v>0</v>
      </c>
      <c r="Z199" s="41">
        <f t="shared" si="13"/>
        <v>0</v>
      </c>
      <c r="AA199" s="68" t="s">
        <v>46</v>
      </c>
      <c r="AB199" s="69" t="s">
        <v>46</v>
      </c>
      <c r="AC199" s="219" t="s">
        <v>303</v>
      </c>
      <c r="AG199" s="81"/>
      <c r="AJ199" s="87" t="s">
        <v>88</v>
      </c>
      <c r="AK199" s="87">
        <v>1</v>
      </c>
      <c r="BB199" s="220" t="s">
        <v>70</v>
      </c>
      <c r="BM199" s="81">
        <f t="shared" si="14"/>
        <v>0</v>
      </c>
      <c r="BN199" s="81">
        <f t="shared" si="15"/>
        <v>0</v>
      </c>
      <c r="BO199" s="81">
        <f t="shared" si="16"/>
        <v>0</v>
      </c>
      <c r="BP199" s="81">
        <f t="shared" si="17"/>
        <v>0</v>
      </c>
    </row>
    <row r="200" spans="1:68" ht="27" customHeight="1" x14ac:dyDescent="0.25">
      <c r="A200" s="63" t="s">
        <v>313</v>
      </c>
      <c r="B200" s="63" t="s">
        <v>314</v>
      </c>
      <c r="C200" s="36">
        <v>4301070960</v>
      </c>
      <c r="D200" s="303">
        <v>4607111038623</v>
      </c>
      <c r="E200" s="303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86</v>
      </c>
      <c r="L200" s="37" t="s">
        <v>117</v>
      </c>
      <c r="M200" s="38" t="s">
        <v>85</v>
      </c>
      <c r="N200" s="38"/>
      <c r="O200" s="37">
        <v>180</v>
      </c>
      <c r="P200" s="3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05"/>
      <c r="R200" s="305"/>
      <c r="S200" s="305"/>
      <c r="T200" s="306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21" t="s">
        <v>303</v>
      </c>
      <c r="AG200" s="81"/>
      <c r="AJ200" s="87" t="s">
        <v>118</v>
      </c>
      <c r="AK200" s="87">
        <v>12</v>
      </c>
      <c r="BB200" s="222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x14ac:dyDescent="0.2">
      <c r="A201" s="310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1"/>
      <c r="P201" s="307" t="s">
        <v>40</v>
      </c>
      <c r="Q201" s="308"/>
      <c r="R201" s="308"/>
      <c r="S201" s="308"/>
      <c r="T201" s="308"/>
      <c r="U201" s="308"/>
      <c r="V201" s="309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310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1"/>
      <c r="P202" s="307" t="s">
        <v>40</v>
      </c>
      <c r="Q202" s="308"/>
      <c r="R202" s="308"/>
      <c r="S202" s="308"/>
      <c r="T202" s="308"/>
      <c r="U202" s="308"/>
      <c r="V202" s="309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37" t="s">
        <v>315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65"/>
      <c r="AB203" s="65"/>
      <c r="AC203" s="82"/>
    </row>
    <row r="204" spans="1:68" ht="14.25" customHeight="1" x14ac:dyDescent="0.25">
      <c r="A204" s="326" t="s">
        <v>81</v>
      </c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  <c r="Y204" s="326"/>
      <c r="Z204" s="326"/>
      <c r="AA204" s="66"/>
      <c r="AB204" s="66"/>
      <c r="AC204" s="83"/>
    </row>
    <row r="205" spans="1:68" ht="27" customHeight="1" x14ac:dyDescent="0.25">
      <c r="A205" s="63" t="s">
        <v>316</v>
      </c>
      <c r="B205" s="63" t="s">
        <v>317</v>
      </c>
      <c r="C205" s="36">
        <v>4301070917</v>
      </c>
      <c r="D205" s="303">
        <v>4607111035912</v>
      </c>
      <c r="E205" s="303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05"/>
      <c r="R205" s="305"/>
      <c r="S205" s="305"/>
      <c r="T205" s="306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318</v>
      </c>
      <c r="AG205" s="81"/>
      <c r="AJ205" s="87" t="s">
        <v>88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319</v>
      </c>
      <c r="B206" s="63" t="s">
        <v>320</v>
      </c>
      <c r="C206" s="36">
        <v>4301070920</v>
      </c>
      <c r="D206" s="303">
        <v>4607111035929</v>
      </c>
      <c r="E206" s="303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117</v>
      </c>
      <c r="M206" s="38" t="s">
        <v>85</v>
      </c>
      <c r="N206" s="38"/>
      <c r="O206" s="37">
        <v>180</v>
      </c>
      <c r="P206" s="3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05"/>
      <c r="R206" s="305"/>
      <c r="S206" s="305"/>
      <c r="T206" s="306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318</v>
      </c>
      <c r="AG206" s="81"/>
      <c r="AJ206" s="87" t="s">
        <v>118</v>
      </c>
      <c r="AK206" s="87">
        <v>12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321</v>
      </c>
      <c r="B207" s="63" t="s">
        <v>322</v>
      </c>
      <c r="C207" s="36">
        <v>4301070915</v>
      </c>
      <c r="D207" s="303">
        <v>4607111035882</v>
      </c>
      <c r="E207" s="303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86</v>
      </c>
      <c r="L207" s="37" t="s">
        <v>87</v>
      </c>
      <c r="M207" s="38" t="s">
        <v>85</v>
      </c>
      <c r="N207" s="38"/>
      <c r="O207" s="37">
        <v>180</v>
      </c>
      <c r="P207" s="35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05"/>
      <c r="R207" s="305"/>
      <c r="S207" s="305"/>
      <c r="T207" s="306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323</v>
      </c>
      <c r="AG207" s="81"/>
      <c r="AJ207" s="87" t="s">
        <v>88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324</v>
      </c>
      <c r="B208" s="63" t="s">
        <v>325</v>
      </c>
      <c r="C208" s="36">
        <v>4301070921</v>
      </c>
      <c r="D208" s="303">
        <v>4607111035905</v>
      </c>
      <c r="E208" s="303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86</v>
      </c>
      <c r="L208" s="37" t="s">
        <v>87</v>
      </c>
      <c r="M208" s="38" t="s">
        <v>85</v>
      </c>
      <c r="N208" s="38"/>
      <c r="O208" s="37">
        <v>180</v>
      </c>
      <c r="P208" s="35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05"/>
      <c r="R208" s="305"/>
      <c r="S208" s="305"/>
      <c r="T208" s="306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323</v>
      </c>
      <c r="AG208" s="81"/>
      <c r="AJ208" s="87" t="s">
        <v>88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10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1"/>
      <c r="P209" s="307" t="s">
        <v>40</v>
      </c>
      <c r="Q209" s="308"/>
      <c r="R209" s="308"/>
      <c r="S209" s="308"/>
      <c r="T209" s="308"/>
      <c r="U209" s="308"/>
      <c r="V209" s="309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10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1"/>
      <c r="P210" s="307" t="s">
        <v>40</v>
      </c>
      <c r="Q210" s="308"/>
      <c r="R210" s="308"/>
      <c r="S210" s="308"/>
      <c r="T210" s="308"/>
      <c r="U210" s="308"/>
      <c r="V210" s="309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37" t="s">
        <v>326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37"/>
      <c r="Z211" s="337"/>
      <c r="AA211" s="65"/>
      <c r="AB211" s="65"/>
      <c r="AC211" s="82"/>
    </row>
    <row r="212" spans="1:68" ht="14.25" customHeight="1" x14ac:dyDescent="0.25">
      <c r="A212" s="326" t="s">
        <v>81</v>
      </c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6"/>
      <c r="M212" s="326"/>
      <c r="N212" s="326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  <c r="Y212" s="326"/>
      <c r="Z212" s="326"/>
      <c r="AA212" s="66"/>
      <c r="AB212" s="66"/>
      <c r="AC212" s="83"/>
    </row>
    <row r="213" spans="1:68" ht="27" customHeight="1" x14ac:dyDescent="0.25">
      <c r="A213" s="63" t="s">
        <v>327</v>
      </c>
      <c r="B213" s="63" t="s">
        <v>328</v>
      </c>
      <c r="C213" s="36">
        <v>4301071097</v>
      </c>
      <c r="D213" s="303">
        <v>4620207491096</v>
      </c>
      <c r="E213" s="303"/>
      <c r="F213" s="62">
        <v>1</v>
      </c>
      <c r="G213" s="37">
        <v>5</v>
      </c>
      <c r="H213" s="62">
        <v>5</v>
      </c>
      <c r="I213" s="62">
        <v>5.23</v>
      </c>
      <c r="J213" s="37">
        <v>84</v>
      </c>
      <c r="K213" s="37" t="s">
        <v>86</v>
      </c>
      <c r="L213" s="37" t="s">
        <v>87</v>
      </c>
      <c r="M213" s="38" t="s">
        <v>85</v>
      </c>
      <c r="N213" s="38"/>
      <c r="O213" s="37">
        <v>180</v>
      </c>
      <c r="P213" s="351" t="s">
        <v>329</v>
      </c>
      <c r="Q213" s="305"/>
      <c r="R213" s="305"/>
      <c r="S213" s="305"/>
      <c r="T213" s="306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31" t="s">
        <v>330</v>
      </c>
      <c r="AG213" s="81"/>
      <c r="AJ213" s="87" t="s">
        <v>88</v>
      </c>
      <c r="AK213" s="87">
        <v>1</v>
      </c>
      <c r="BB213" s="23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10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1"/>
      <c r="P214" s="307" t="s">
        <v>40</v>
      </c>
      <c r="Q214" s="308"/>
      <c r="R214" s="308"/>
      <c r="S214" s="308"/>
      <c r="T214" s="308"/>
      <c r="U214" s="308"/>
      <c r="V214" s="309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310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1"/>
      <c r="P215" s="307" t="s">
        <v>40</v>
      </c>
      <c r="Q215" s="308"/>
      <c r="R215" s="308"/>
      <c r="S215" s="308"/>
      <c r="T215" s="308"/>
      <c r="U215" s="308"/>
      <c r="V215" s="309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37" t="s">
        <v>331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65"/>
      <c r="AB216" s="65"/>
      <c r="AC216" s="82"/>
    </row>
    <row r="217" spans="1:68" ht="14.25" customHeight="1" x14ac:dyDescent="0.25">
      <c r="A217" s="326" t="s">
        <v>81</v>
      </c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26"/>
      <c r="N217" s="326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  <c r="Y217" s="326"/>
      <c r="Z217" s="326"/>
      <c r="AA217" s="66"/>
      <c r="AB217" s="66"/>
      <c r="AC217" s="83"/>
    </row>
    <row r="218" spans="1:68" ht="27" customHeight="1" x14ac:dyDescent="0.25">
      <c r="A218" s="63" t="s">
        <v>332</v>
      </c>
      <c r="B218" s="63" t="s">
        <v>333</v>
      </c>
      <c r="C218" s="36">
        <v>4301071093</v>
      </c>
      <c r="D218" s="303">
        <v>4620207490709</v>
      </c>
      <c r="E218" s="303"/>
      <c r="F218" s="62">
        <v>0.65</v>
      </c>
      <c r="G218" s="37">
        <v>8</v>
      </c>
      <c r="H218" s="62">
        <v>5.2</v>
      </c>
      <c r="I218" s="62">
        <v>5.47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34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305"/>
      <c r="R218" s="305"/>
      <c r="S218" s="305"/>
      <c r="T218" s="306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334</v>
      </c>
      <c r="AG218" s="81"/>
      <c r="AJ218" s="87" t="s">
        <v>88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10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1"/>
      <c r="P219" s="307" t="s">
        <v>40</v>
      </c>
      <c r="Q219" s="308"/>
      <c r="R219" s="308"/>
      <c r="S219" s="308"/>
      <c r="T219" s="308"/>
      <c r="U219" s="308"/>
      <c r="V219" s="309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310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1"/>
      <c r="P220" s="307" t="s">
        <v>40</v>
      </c>
      <c r="Q220" s="308"/>
      <c r="R220" s="308"/>
      <c r="S220" s="308"/>
      <c r="T220" s="308"/>
      <c r="U220" s="308"/>
      <c r="V220" s="309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4.25" customHeight="1" x14ac:dyDescent="0.25">
      <c r="A221" s="326" t="s">
        <v>140</v>
      </c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26"/>
      <c r="N221" s="326"/>
      <c r="O221" s="326"/>
      <c r="P221" s="326"/>
      <c r="Q221" s="326"/>
      <c r="R221" s="326"/>
      <c r="S221" s="326"/>
      <c r="T221" s="326"/>
      <c r="U221" s="326"/>
      <c r="V221" s="326"/>
      <c r="W221" s="326"/>
      <c r="X221" s="326"/>
      <c r="Y221" s="326"/>
      <c r="Z221" s="326"/>
      <c r="AA221" s="66"/>
      <c r="AB221" s="66"/>
      <c r="AC221" s="83"/>
    </row>
    <row r="222" spans="1:68" ht="27" customHeight="1" x14ac:dyDescent="0.25">
      <c r="A222" s="63" t="s">
        <v>335</v>
      </c>
      <c r="B222" s="63" t="s">
        <v>336</v>
      </c>
      <c r="C222" s="36">
        <v>4301135692</v>
      </c>
      <c r="D222" s="303">
        <v>4620207490570</v>
      </c>
      <c r="E222" s="303"/>
      <c r="F222" s="62">
        <v>0.2</v>
      </c>
      <c r="G222" s="37">
        <v>12</v>
      </c>
      <c r="H222" s="62">
        <v>2.4</v>
      </c>
      <c r="I222" s="62">
        <v>3.1036000000000001</v>
      </c>
      <c r="J222" s="37">
        <v>70</v>
      </c>
      <c r="K222" s="37" t="s">
        <v>95</v>
      </c>
      <c r="L222" s="37" t="s">
        <v>87</v>
      </c>
      <c r="M222" s="38" t="s">
        <v>85</v>
      </c>
      <c r="N222" s="38"/>
      <c r="O222" s="37">
        <v>180</v>
      </c>
      <c r="P222" s="35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305"/>
      <c r="R222" s="305"/>
      <c r="S222" s="305"/>
      <c r="T222" s="306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IFERROR(IF(X222="","",X222*0.01788),"")</f>
        <v>0</v>
      </c>
      <c r="AA222" s="68" t="s">
        <v>46</v>
      </c>
      <c r="AB222" s="69" t="s">
        <v>46</v>
      </c>
      <c r="AC222" s="235" t="s">
        <v>337</v>
      </c>
      <c r="AG222" s="81"/>
      <c r="AJ222" s="87" t="s">
        <v>88</v>
      </c>
      <c r="AK222" s="87">
        <v>1</v>
      </c>
      <c r="BB222" s="236" t="s">
        <v>94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338</v>
      </c>
      <c r="B223" s="63" t="s">
        <v>339</v>
      </c>
      <c r="C223" s="36">
        <v>4301135691</v>
      </c>
      <c r="D223" s="303">
        <v>4620207490549</v>
      </c>
      <c r="E223" s="303"/>
      <c r="F223" s="62">
        <v>0.2</v>
      </c>
      <c r="G223" s="37">
        <v>12</v>
      </c>
      <c r="H223" s="62">
        <v>2.4</v>
      </c>
      <c r="I223" s="62">
        <v>3.1036000000000001</v>
      </c>
      <c r="J223" s="37">
        <v>70</v>
      </c>
      <c r="K223" s="37" t="s">
        <v>95</v>
      </c>
      <c r="L223" s="37" t="s">
        <v>87</v>
      </c>
      <c r="M223" s="38" t="s">
        <v>85</v>
      </c>
      <c r="N223" s="38"/>
      <c r="O223" s="37">
        <v>180</v>
      </c>
      <c r="P223" s="34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305"/>
      <c r="R223" s="305"/>
      <c r="S223" s="305"/>
      <c r="T223" s="306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IFERROR(IF(X223="","",X223*0.01788),"")</f>
        <v>0</v>
      </c>
      <c r="AA223" s="68" t="s">
        <v>46</v>
      </c>
      <c r="AB223" s="69" t="s">
        <v>46</v>
      </c>
      <c r="AC223" s="237" t="s">
        <v>337</v>
      </c>
      <c r="AG223" s="81"/>
      <c r="AJ223" s="87" t="s">
        <v>88</v>
      </c>
      <c r="AK223" s="87">
        <v>1</v>
      </c>
      <c r="BB223" s="238" t="s">
        <v>94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340</v>
      </c>
      <c r="B224" s="63" t="s">
        <v>341</v>
      </c>
      <c r="C224" s="36">
        <v>4301135694</v>
      </c>
      <c r="D224" s="303">
        <v>4620207490501</v>
      </c>
      <c r="E224" s="303"/>
      <c r="F224" s="62">
        <v>0.2</v>
      </c>
      <c r="G224" s="37">
        <v>12</v>
      </c>
      <c r="H224" s="62">
        <v>2.4</v>
      </c>
      <c r="I224" s="62">
        <v>3.1036000000000001</v>
      </c>
      <c r="J224" s="37">
        <v>70</v>
      </c>
      <c r="K224" s="37" t="s">
        <v>95</v>
      </c>
      <c r="L224" s="37" t="s">
        <v>87</v>
      </c>
      <c r="M224" s="38" t="s">
        <v>85</v>
      </c>
      <c r="N224" s="38"/>
      <c r="O224" s="37">
        <v>180</v>
      </c>
      <c r="P224" s="34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305"/>
      <c r="R224" s="305"/>
      <c r="S224" s="305"/>
      <c r="T224" s="306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IFERROR(IF(X224="","",X224*0.01788),"")</f>
        <v>0</v>
      </c>
      <c r="AA224" s="68" t="s">
        <v>46</v>
      </c>
      <c r="AB224" s="69" t="s">
        <v>46</v>
      </c>
      <c r="AC224" s="239" t="s">
        <v>337</v>
      </c>
      <c r="AG224" s="81"/>
      <c r="AJ224" s="87" t="s">
        <v>88</v>
      </c>
      <c r="AK224" s="87">
        <v>1</v>
      </c>
      <c r="BB224" s="240" t="s">
        <v>94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10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1"/>
      <c r="P225" s="307" t="s">
        <v>40</v>
      </c>
      <c r="Q225" s="308"/>
      <c r="R225" s="308"/>
      <c r="S225" s="308"/>
      <c r="T225" s="308"/>
      <c r="U225" s="308"/>
      <c r="V225" s="309"/>
      <c r="W225" s="42" t="s">
        <v>39</v>
      </c>
      <c r="X225" s="43">
        <f>IFERROR(SUM(X222:X224),"0")</f>
        <v>0</v>
      </c>
      <c r="Y225" s="43">
        <f>IFERROR(SUM(Y222:Y224),"0")</f>
        <v>0</v>
      </c>
      <c r="Z225" s="43">
        <f>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310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1"/>
      <c r="P226" s="307" t="s">
        <v>40</v>
      </c>
      <c r="Q226" s="308"/>
      <c r="R226" s="308"/>
      <c r="S226" s="308"/>
      <c r="T226" s="308"/>
      <c r="U226" s="308"/>
      <c r="V226" s="309"/>
      <c r="W226" s="42" t="s">
        <v>0</v>
      </c>
      <c r="X226" s="43">
        <f>IFERROR(SUMPRODUCT(X222:X224*H222:H224),"0")</f>
        <v>0</v>
      </c>
      <c r="Y226" s="43">
        <f>IFERROR(SUMPRODUCT(Y222:Y224*H222:H224),"0")</f>
        <v>0</v>
      </c>
      <c r="Z226" s="42"/>
      <c r="AA226" s="67"/>
      <c r="AB226" s="67"/>
      <c r="AC226" s="67"/>
    </row>
    <row r="227" spans="1:68" ht="16.5" customHeight="1" x14ac:dyDescent="0.25">
      <c r="A227" s="337" t="s">
        <v>342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65"/>
      <c r="AB227" s="65"/>
      <c r="AC227" s="82"/>
    </row>
    <row r="228" spans="1:68" ht="14.25" customHeight="1" x14ac:dyDescent="0.25">
      <c r="A228" s="326" t="s">
        <v>81</v>
      </c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  <c r="Y228" s="326"/>
      <c r="Z228" s="326"/>
      <c r="AA228" s="66"/>
      <c r="AB228" s="66"/>
      <c r="AC228" s="83"/>
    </row>
    <row r="229" spans="1:68" ht="16.5" customHeight="1" x14ac:dyDescent="0.25">
      <c r="A229" s="63" t="s">
        <v>343</v>
      </c>
      <c r="B229" s="63" t="s">
        <v>344</v>
      </c>
      <c r="C229" s="36">
        <v>4301071063</v>
      </c>
      <c r="D229" s="303">
        <v>4607111039019</v>
      </c>
      <c r="E229" s="303"/>
      <c r="F229" s="62">
        <v>0.43</v>
      </c>
      <c r="G229" s="37">
        <v>16</v>
      </c>
      <c r="H229" s="62">
        <v>6.88</v>
      </c>
      <c r="I229" s="62">
        <v>7.2060000000000004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05"/>
      <c r="R229" s="305"/>
      <c r="S229" s="305"/>
      <c r="T229" s="306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41" t="s">
        <v>345</v>
      </c>
      <c r="AG229" s="81"/>
      <c r="AJ229" s="87" t="s">
        <v>88</v>
      </c>
      <c r="AK229" s="87">
        <v>1</v>
      </c>
      <c r="BB229" s="242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16.5" customHeight="1" x14ac:dyDescent="0.25">
      <c r="A230" s="63" t="s">
        <v>346</v>
      </c>
      <c r="B230" s="63" t="s">
        <v>347</v>
      </c>
      <c r="C230" s="36">
        <v>4301071000</v>
      </c>
      <c r="D230" s="303">
        <v>4607111038708</v>
      </c>
      <c r="E230" s="303"/>
      <c r="F230" s="62">
        <v>0.8</v>
      </c>
      <c r="G230" s="37">
        <v>8</v>
      </c>
      <c r="H230" s="62">
        <v>6.4</v>
      </c>
      <c r="I230" s="62">
        <v>6.67</v>
      </c>
      <c r="J230" s="37">
        <v>84</v>
      </c>
      <c r="K230" s="37" t="s">
        <v>86</v>
      </c>
      <c r="L230" s="37" t="s">
        <v>117</v>
      </c>
      <c r="M230" s="38" t="s">
        <v>85</v>
      </c>
      <c r="N230" s="38"/>
      <c r="O230" s="37">
        <v>180</v>
      </c>
      <c r="P230" s="3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05"/>
      <c r="R230" s="305"/>
      <c r="S230" s="305"/>
      <c r="T230" s="306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43" t="s">
        <v>345</v>
      </c>
      <c r="AG230" s="81"/>
      <c r="AJ230" s="87" t="s">
        <v>118</v>
      </c>
      <c r="AK230" s="87">
        <v>12</v>
      </c>
      <c r="BB230" s="244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10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1"/>
      <c r="P231" s="307" t="s">
        <v>40</v>
      </c>
      <c r="Q231" s="308"/>
      <c r="R231" s="308"/>
      <c r="S231" s="308"/>
      <c r="T231" s="308"/>
      <c r="U231" s="308"/>
      <c r="V231" s="309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310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1"/>
      <c r="P232" s="307" t="s">
        <v>40</v>
      </c>
      <c r="Q232" s="308"/>
      <c r="R232" s="308"/>
      <c r="S232" s="308"/>
      <c r="T232" s="308"/>
      <c r="U232" s="308"/>
      <c r="V232" s="309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336" t="s">
        <v>348</v>
      </c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6"/>
      <c r="N233" s="336"/>
      <c r="O233" s="336"/>
      <c r="P233" s="336"/>
      <c r="Q233" s="336"/>
      <c r="R233" s="336"/>
      <c r="S233" s="336"/>
      <c r="T233" s="336"/>
      <c r="U233" s="336"/>
      <c r="V233" s="336"/>
      <c r="W233" s="336"/>
      <c r="X233" s="336"/>
      <c r="Y233" s="336"/>
      <c r="Z233" s="336"/>
      <c r="AA233" s="54"/>
      <c r="AB233" s="54"/>
      <c r="AC233" s="54"/>
    </row>
    <row r="234" spans="1:68" ht="16.5" customHeight="1" x14ac:dyDescent="0.25">
      <c r="A234" s="337" t="s">
        <v>349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65"/>
      <c r="AB234" s="65"/>
      <c r="AC234" s="82"/>
    </row>
    <row r="235" spans="1:68" ht="14.25" customHeight="1" x14ac:dyDescent="0.25">
      <c r="A235" s="326" t="s">
        <v>81</v>
      </c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6"/>
      <c r="M235" s="326"/>
      <c r="N235" s="326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  <c r="Y235" s="326"/>
      <c r="Z235" s="326"/>
      <c r="AA235" s="66"/>
      <c r="AB235" s="66"/>
      <c r="AC235" s="83"/>
    </row>
    <row r="236" spans="1:68" ht="27" customHeight="1" x14ac:dyDescent="0.25">
      <c r="A236" s="63" t="s">
        <v>350</v>
      </c>
      <c r="B236" s="63" t="s">
        <v>351</v>
      </c>
      <c r="C236" s="36">
        <v>4301071036</v>
      </c>
      <c r="D236" s="303">
        <v>4607111036162</v>
      </c>
      <c r="E236" s="303"/>
      <c r="F236" s="62">
        <v>0.8</v>
      </c>
      <c r="G236" s="37">
        <v>8</v>
      </c>
      <c r="H236" s="62">
        <v>6.4</v>
      </c>
      <c r="I236" s="62">
        <v>6.6811999999999996</v>
      </c>
      <c r="J236" s="37">
        <v>84</v>
      </c>
      <c r="K236" s="37" t="s">
        <v>86</v>
      </c>
      <c r="L236" s="37" t="s">
        <v>87</v>
      </c>
      <c r="M236" s="38" t="s">
        <v>85</v>
      </c>
      <c r="N236" s="38"/>
      <c r="O236" s="37">
        <v>90</v>
      </c>
      <c r="P236" s="34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05"/>
      <c r="R236" s="305"/>
      <c r="S236" s="305"/>
      <c r="T236" s="306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45" t="s">
        <v>352</v>
      </c>
      <c r="AG236" s="81"/>
      <c r="AJ236" s="87" t="s">
        <v>88</v>
      </c>
      <c r="AK236" s="87">
        <v>1</v>
      </c>
      <c r="BB236" s="246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1"/>
      <c r="P237" s="307" t="s">
        <v>40</v>
      </c>
      <c r="Q237" s="308"/>
      <c r="R237" s="308"/>
      <c r="S237" s="308"/>
      <c r="T237" s="308"/>
      <c r="U237" s="308"/>
      <c r="V237" s="309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1"/>
      <c r="P238" s="307" t="s">
        <v>40</v>
      </c>
      <c r="Q238" s="308"/>
      <c r="R238" s="308"/>
      <c r="S238" s="308"/>
      <c r="T238" s="308"/>
      <c r="U238" s="308"/>
      <c r="V238" s="309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36" t="s">
        <v>353</v>
      </c>
      <c r="B239" s="336"/>
      <c r="C239" s="336"/>
      <c r="D239" s="336"/>
      <c r="E239" s="336"/>
      <c r="F239" s="336"/>
      <c r="G239" s="336"/>
      <c r="H239" s="336"/>
      <c r="I239" s="336"/>
      <c r="J239" s="336"/>
      <c r="K239" s="336"/>
      <c r="L239" s="336"/>
      <c r="M239" s="336"/>
      <c r="N239" s="336"/>
      <c r="O239" s="336"/>
      <c r="P239" s="336"/>
      <c r="Q239" s="336"/>
      <c r="R239" s="336"/>
      <c r="S239" s="336"/>
      <c r="T239" s="336"/>
      <c r="U239" s="336"/>
      <c r="V239" s="336"/>
      <c r="W239" s="336"/>
      <c r="X239" s="336"/>
      <c r="Y239" s="336"/>
      <c r="Z239" s="336"/>
      <c r="AA239" s="54"/>
      <c r="AB239" s="54"/>
      <c r="AC239" s="54"/>
    </row>
    <row r="240" spans="1:68" ht="16.5" customHeight="1" x14ac:dyDescent="0.25">
      <c r="A240" s="337" t="s">
        <v>354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65"/>
      <c r="AB240" s="65"/>
      <c r="AC240" s="82"/>
    </row>
    <row r="241" spans="1:68" ht="14.25" customHeight="1" x14ac:dyDescent="0.25">
      <c r="A241" s="326" t="s">
        <v>81</v>
      </c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  <c r="Y241" s="326"/>
      <c r="Z241" s="326"/>
      <c r="AA241" s="66"/>
      <c r="AB241" s="66"/>
      <c r="AC241" s="83"/>
    </row>
    <row r="242" spans="1:68" ht="27" customHeight="1" x14ac:dyDescent="0.25">
      <c r="A242" s="63" t="s">
        <v>355</v>
      </c>
      <c r="B242" s="63" t="s">
        <v>356</v>
      </c>
      <c r="C242" s="36">
        <v>4301071029</v>
      </c>
      <c r="D242" s="303">
        <v>4607111035899</v>
      </c>
      <c r="E242" s="303"/>
      <c r="F242" s="62">
        <v>1</v>
      </c>
      <c r="G242" s="37">
        <v>5</v>
      </c>
      <c r="H242" s="62">
        <v>5</v>
      </c>
      <c r="I242" s="62">
        <v>5.2619999999999996</v>
      </c>
      <c r="J242" s="37">
        <v>84</v>
      </c>
      <c r="K242" s="37" t="s">
        <v>86</v>
      </c>
      <c r="L242" s="37" t="s">
        <v>112</v>
      </c>
      <c r="M242" s="38" t="s">
        <v>85</v>
      </c>
      <c r="N242" s="38"/>
      <c r="O242" s="37">
        <v>180</v>
      </c>
      <c r="P242" s="34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05"/>
      <c r="R242" s="305"/>
      <c r="S242" s="305"/>
      <c r="T242" s="306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47" t="s">
        <v>263</v>
      </c>
      <c r="AG242" s="81"/>
      <c r="AJ242" s="87" t="s">
        <v>113</v>
      </c>
      <c r="AK242" s="87">
        <v>84</v>
      </c>
      <c r="BB242" s="248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1"/>
      <c r="P243" s="307" t="s">
        <v>40</v>
      </c>
      <c r="Q243" s="308"/>
      <c r="R243" s="308"/>
      <c r="S243" s="308"/>
      <c r="T243" s="308"/>
      <c r="U243" s="308"/>
      <c r="V243" s="309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1"/>
      <c r="P244" s="307" t="s">
        <v>40</v>
      </c>
      <c r="Q244" s="308"/>
      <c r="R244" s="308"/>
      <c r="S244" s="308"/>
      <c r="T244" s="308"/>
      <c r="U244" s="308"/>
      <c r="V244" s="309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36" t="s">
        <v>357</v>
      </c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6"/>
      <c r="N245" s="336"/>
      <c r="O245" s="336"/>
      <c r="P245" s="336"/>
      <c r="Q245" s="336"/>
      <c r="R245" s="336"/>
      <c r="S245" s="336"/>
      <c r="T245" s="336"/>
      <c r="U245" s="336"/>
      <c r="V245" s="336"/>
      <c r="W245" s="336"/>
      <c r="X245" s="336"/>
      <c r="Y245" s="336"/>
      <c r="Z245" s="336"/>
      <c r="AA245" s="54"/>
      <c r="AB245" s="54"/>
      <c r="AC245" s="54"/>
    </row>
    <row r="246" spans="1:68" ht="16.5" customHeight="1" x14ac:dyDescent="0.25">
      <c r="A246" s="337" t="s">
        <v>358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65"/>
      <c r="AB246" s="65"/>
      <c r="AC246" s="82"/>
    </row>
    <row r="247" spans="1:68" ht="14.25" customHeight="1" x14ac:dyDescent="0.25">
      <c r="A247" s="326" t="s">
        <v>359</v>
      </c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  <c r="Y247" s="326"/>
      <c r="Z247" s="326"/>
      <c r="AA247" s="66"/>
      <c r="AB247" s="66"/>
      <c r="AC247" s="83"/>
    </row>
    <row r="248" spans="1:68" ht="27" customHeight="1" x14ac:dyDescent="0.25">
      <c r="A248" s="63" t="s">
        <v>360</v>
      </c>
      <c r="B248" s="63" t="s">
        <v>361</v>
      </c>
      <c r="C248" s="36">
        <v>4301133004</v>
      </c>
      <c r="D248" s="303">
        <v>4607111039774</v>
      </c>
      <c r="E248" s="303"/>
      <c r="F248" s="62">
        <v>0.25</v>
      </c>
      <c r="G248" s="37">
        <v>12</v>
      </c>
      <c r="H248" s="62">
        <v>3</v>
      </c>
      <c r="I248" s="62">
        <v>3.22</v>
      </c>
      <c r="J248" s="37">
        <v>70</v>
      </c>
      <c r="K248" s="37" t="s">
        <v>95</v>
      </c>
      <c r="L248" s="37" t="s">
        <v>87</v>
      </c>
      <c r="M248" s="38" t="s">
        <v>85</v>
      </c>
      <c r="N248" s="38"/>
      <c r="O248" s="37">
        <v>180</v>
      </c>
      <c r="P248" s="34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305"/>
      <c r="R248" s="305"/>
      <c r="S248" s="305"/>
      <c r="T248" s="306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49" t="s">
        <v>362</v>
      </c>
      <c r="AG248" s="81"/>
      <c r="AJ248" s="87" t="s">
        <v>88</v>
      </c>
      <c r="AK248" s="87">
        <v>1</v>
      </c>
      <c r="BB248" s="250" t="s">
        <v>94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1"/>
      <c r="P249" s="307" t="s">
        <v>40</v>
      </c>
      <c r="Q249" s="308"/>
      <c r="R249" s="308"/>
      <c r="S249" s="308"/>
      <c r="T249" s="308"/>
      <c r="U249" s="308"/>
      <c r="V249" s="309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10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1"/>
      <c r="P250" s="307" t="s">
        <v>40</v>
      </c>
      <c r="Q250" s="308"/>
      <c r="R250" s="308"/>
      <c r="S250" s="308"/>
      <c r="T250" s="308"/>
      <c r="U250" s="308"/>
      <c r="V250" s="309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26" t="s">
        <v>140</v>
      </c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  <c r="Y251" s="326"/>
      <c r="Z251" s="326"/>
      <c r="AA251" s="66"/>
      <c r="AB251" s="66"/>
      <c r="AC251" s="83"/>
    </row>
    <row r="252" spans="1:68" ht="37.5" customHeight="1" x14ac:dyDescent="0.25">
      <c r="A252" s="63" t="s">
        <v>363</v>
      </c>
      <c r="B252" s="63" t="s">
        <v>364</v>
      </c>
      <c r="C252" s="36">
        <v>4301135400</v>
      </c>
      <c r="D252" s="303">
        <v>4607111039361</v>
      </c>
      <c r="E252" s="303"/>
      <c r="F252" s="62">
        <v>0.25</v>
      </c>
      <c r="G252" s="37">
        <v>12</v>
      </c>
      <c r="H252" s="62">
        <v>3</v>
      </c>
      <c r="I252" s="62">
        <v>3.7035999999999998</v>
      </c>
      <c r="J252" s="37">
        <v>70</v>
      </c>
      <c r="K252" s="37" t="s">
        <v>95</v>
      </c>
      <c r="L252" s="37" t="s">
        <v>87</v>
      </c>
      <c r="M252" s="38" t="s">
        <v>85</v>
      </c>
      <c r="N252" s="38"/>
      <c r="O252" s="37">
        <v>180</v>
      </c>
      <c r="P252" s="34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05"/>
      <c r="R252" s="305"/>
      <c r="S252" s="305"/>
      <c r="T252" s="306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51" t="s">
        <v>362</v>
      </c>
      <c r="AG252" s="81"/>
      <c r="AJ252" s="87" t="s">
        <v>88</v>
      </c>
      <c r="AK252" s="87">
        <v>1</v>
      </c>
      <c r="BB252" s="252" t="s">
        <v>94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10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1"/>
      <c r="P253" s="307" t="s">
        <v>40</v>
      </c>
      <c r="Q253" s="308"/>
      <c r="R253" s="308"/>
      <c r="S253" s="308"/>
      <c r="T253" s="308"/>
      <c r="U253" s="308"/>
      <c r="V253" s="309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1"/>
      <c r="P254" s="307" t="s">
        <v>40</v>
      </c>
      <c r="Q254" s="308"/>
      <c r="R254" s="308"/>
      <c r="S254" s="308"/>
      <c r="T254" s="308"/>
      <c r="U254" s="308"/>
      <c r="V254" s="309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336" t="s">
        <v>365</v>
      </c>
      <c r="B255" s="336"/>
      <c r="C255" s="336"/>
      <c r="D255" s="336"/>
      <c r="E255" s="336"/>
      <c r="F255" s="336"/>
      <c r="G255" s="336"/>
      <c r="H255" s="336"/>
      <c r="I255" s="336"/>
      <c r="J255" s="336"/>
      <c r="K255" s="336"/>
      <c r="L255" s="336"/>
      <c r="M255" s="336"/>
      <c r="N255" s="336"/>
      <c r="O255" s="336"/>
      <c r="P255" s="336"/>
      <c r="Q255" s="336"/>
      <c r="R255" s="336"/>
      <c r="S255" s="336"/>
      <c r="T255" s="336"/>
      <c r="U255" s="336"/>
      <c r="V255" s="336"/>
      <c r="W255" s="336"/>
      <c r="X255" s="336"/>
      <c r="Y255" s="336"/>
      <c r="Z255" s="336"/>
      <c r="AA255" s="54"/>
      <c r="AB255" s="54"/>
      <c r="AC255" s="54"/>
    </row>
    <row r="256" spans="1:68" ht="16.5" customHeight="1" x14ac:dyDescent="0.25">
      <c r="A256" s="337" t="s">
        <v>365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65"/>
      <c r="AB256" s="65"/>
      <c r="AC256" s="82"/>
    </row>
    <row r="257" spans="1:68" ht="14.25" customHeight="1" x14ac:dyDescent="0.25">
      <c r="A257" s="326" t="s">
        <v>81</v>
      </c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  <c r="Y257" s="326"/>
      <c r="Z257" s="326"/>
      <c r="AA257" s="66"/>
      <c r="AB257" s="66"/>
      <c r="AC257" s="83"/>
    </row>
    <row r="258" spans="1:68" ht="27" customHeight="1" x14ac:dyDescent="0.25">
      <c r="A258" s="63" t="s">
        <v>366</v>
      </c>
      <c r="B258" s="63" t="s">
        <v>367</v>
      </c>
      <c r="C258" s="36">
        <v>4301071014</v>
      </c>
      <c r="D258" s="303">
        <v>4640242181264</v>
      </c>
      <c r="E258" s="303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86</v>
      </c>
      <c r="L258" s="37" t="s">
        <v>117</v>
      </c>
      <c r="M258" s="38" t="s">
        <v>85</v>
      </c>
      <c r="N258" s="38"/>
      <c r="O258" s="37">
        <v>180</v>
      </c>
      <c r="P258" s="338" t="s">
        <v>368</v>
      </c>
      <c r="Q258" s="305"/>
      <c r="R258" s="305"/>
      <c r="S258" s="305"/>
      <c r="T258" s="306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3" t="s">
        <v>369</v>
      </c>
      <c r="AG258" s="81"/>
      <c r="AJ258" s="87" t="s">
        <v>118</v>
      </c>
      <c r="AK258" s="87">
        <v>12</v>
      </c>
      <c r="BB258" s="25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370</v>
      </c>
      <c r="B259" s="63" t="s">
        <v>371</v>
      </c>
      <c r="C259" s="36">
        <v>4301071021</v>
      </c>
      <c r="D259" s="303">
        <v>4640242181325</v>
      </c>
      <c r="E259" s="303"/>
      <c r="F259" s="62">
        <v>0.7</v>
      </c>
      <c r="G259" s="37">
        <v>10</v>
      </c>
      <c r="H259" s="62">
        <v>7</v>
      </c>
      <c r="I259" s="62">
        <v>7.28</v>
      </c>
      <c r="J259" s="37">
        <v>84</v>
      </c>
      <c r="K259" s="37" t="s">
        <v>86</v>
      </c>
      <c r="L259" s="37" t="s">
        <v>117</v>
      </c>
      <c r="M259" s="38" t="s">
        <v>85</v>
      </c>
      <c r="N259" s="38"/>
      <c r="O259" s="37">
        <v>180</v>
      </c>
      <c r="P259" s="339" t="s">
        <v>372</v>
      </c>
      <c r="Q259" s="305"/>
      <c r="R259" s="305"/>
      <c r="S259" s="305"/>
      <c r="T259" s="306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5" t="s">
        <v>369</v>
      </c>
      <c r="AG259" s="81"/>
      <c r="AJ259" s="87" t="s">
        <v>118</v>
      </c>
      <c r="AK259" s="87">
        <v>12</v>
      </c>
      <c r="BB259" s="25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373</v>
      </c>
      <c r="B260" s="63" t="s">
        <v>374</v>
      </c>
      <c r="C260" s="36">
        <v>4301070993</v>
      </c>
      <c r="D260" s="303">
        <v>4640242180670</v>
      </c>
      <c r="E260" s="303"/>
      <c r="F260" s="62">
        <v>1</v>
      </c>
      <c r="G260" s="37">
        <v>6</v>
      </c>
      <c r="H260" s="62">
        <v>6</v>
      </c>
      <c r="I260" s="62">
        <v>6.23</v>
      </c>
      <c r="J260" s="37">
        <v>84</v>
      </c>
      <c r="K260" s="37" t="s">
        <v>86</v>
      </c>
      <c r="L260" s="37" t="s">
        <v>117</v>
      </c>
      <c r="M260" s="38" t="s">
        <v>85</v>
      </c>
      <c r="N260" s="38"/>
      <c r="O260" s="37">
        <v>180</v>
      </c>
      <c r="P260" s="340" t="s">
        <v>375</v>
      </c>
      <c r="Q260" s="305"/>
      <c r="R260" s="305"/>
      <c r="S260" s="305"/>
      <c r="T260" s="306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57" t="s">
        <v>376</v>
      </c>
      <c r="AG260" s="81"/>
      <c r="AJ260" s="87" t="s">
        <v>118</v>
      </c>
      <c r="AK260" s="87">
        <v>12</v>
      </c>
      <c r="BB260" s="25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1"/>
      <c r="P261" s="307" t="s">
        <v>40</v>
      </c>
      <c r="Q261" s="308"/>
      <c r="R261" s="308"/>
      <c r="S261" s="308"/>
      <c r="T261" s="308"/>
      <c r="U261" s="308"/>
      <c r="V261" s="309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1"/>
      <c r="P262" s="307" t="s">
        <v>40</v>
      </c>
      <c r="Q262" s="308"/>
      <c r="R262" s="308"/>
      <c r="S262" s="308"/>
      <c r="T262" s="308"/>
      <c r="U262" s="308"/>
      <c r="V262" s="309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26" t="s">
        <v>90</v>
      </c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  <c r="Y263" s="326"/>
      <c r="Z263" s="326"/>
      <c r="AA263" s="66"/>
      <c r="AB263" s="66"/>
      <c r="AC263" s="83"/>
    </row>
    <row r="264" spans="1:68" ht="27" customHeight="1" x14ac:dyDescent="0.25">
      <c r="A264" s="63" t="s">
        <v>377</v>
      </c>
      <c r="B264" s="63" t="s">
        <v>378</v>
      </c>
      <c r="C264" s="36">
        <v>4301132080</v>
      </c>
      <c r="D264" s="303">
        <v>4640242180397</v>
      </c>
      <c r="E264" s="303"/>
      <c r="F264" s="62">
        <v>1</v>
      </c>
      <c r="G264" s="37">
        <v>6</v>
      </c>
      <c r="H264" s="62">
        <v>6</v>
      </c>
      <c r="I264" s="62">
        <v>6.26</v>
      </c>
      <c r="J264" s="37">
        <v>84</v>
      </c>
      <c r="K264" s="37" t="s">
        <v>86</v>
      </c>
      <c r="L264" s="37" t="s">
        <v>112</v>
      </c>
      <c r="M264" s="38" t="s">
        <v>85</v>
      </c>
      <c r="N264" s="38"/>
      <c r="O264" s="37">
        <v>180</v>
      </c>
      <c r="P264" s="33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305"/>
      <c r="R264" s="305"/>
      <c r="S264" s="305"/>
      <c r="T264" s="306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59" t="s">
        <v>379</v>
      </c>
      <c r="AG264" s="81"/>
      <c r="AJ264" s="87" t="s">
        <v>113</v>
      </c>
      <c r="AK264" s="87">
        <v>84</v>
      </c>
      <c r="BB264" s="260" t="s">
        <v>94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380</v>
      </c>
      <c r="B265" s="63" t="s">
        <v>381</v>
      </c>
      <c r="C265" s="36">
        <v>4301132104</v>
      </c>
      <c r="D265" s="303">
        <v>4640242181219</v>
      </c>
      <c r="E265" s="303"/>
      <c r="F265" s="62">
        <v>0.3</v>
      </c>
      <c r="G265" s="37">
        <v>9</v>
      </c>
      <c r="H265" s="62">
        <v>2.7</v>
      </c>
      <c r="I265" s="62">
        <v>2.8450000000000002</v>
      </c>
      <c r="J265" s="37">
        <v>234</v>
      </c>
      <c r="K265" s="37" t="s">
        <v>152</v>
      </c>
      <c r="L265" s="37" t="s">
        <v>117</v>
      </c>
      <c r="M265" s="38" t="s">
        <v>85</v>
      </c>
      <c r="N265" s="38"/>
      <c r="O265" s="37">
        <v>180</v>
      </c>
      <c r="P265" s="335" t="s">
        <v>382</v>
      </c>
      <c r="Q265" s="305"/>
      <c r="R265" s="305"/>
      <c r="S265" s="305"/>
      <c r="T265" s="306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IFERROR(IF(X265="","",X265*0.00502),"")</f>
        <v>0</v>
      </c>
      <c r="AA265" s="68" t="s">
        <v>46</v>
      </c>
      <c r="AB265" s="69" t="s">
        <v>46</v>
      </c>
      <c r="AC265" s="261" t="s">
        <v>379</v>
      </c>
      <c r="AG265" s="81"/>
      <c r="AJ265" s="87" t="s">
        <v>118</v>
      </c>
      <c r="AK265" s="87">
        <v>18</v>
      </c>
      <c r="BB265" s="262" t="s">
        <v>94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1"/>
      <c r="P266" s="307" t="s">
        <v>40</v>
      </c>
      <c r="Q266" s="308"/>
      <c r="R266" s="308"/>
      <c r="S266" s="308"/>
      <c r="T266" s="308"/>
      <c r="U266" s="308"/>
      <c r="V266" s="309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1"/>
      <c r="P267" s="307" t="s">
        <v>40</v>
      </c>
      <c r="Q267" s="308"/>
      <c r="R267" s="308"/>
      <c r="S267" s="308"/>
      <c r="T267" s="308"/>
      <c r="U267" s="308"/>
      <c r="V267" s="309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14.25" customHeight="1" x14ac:dyDescent="0.25">
      <c r="A268" s="326" t="s">
        <v>134</v>
      </c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26"/>
      <c r="N268" s="3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  <c r="Y268" s="326"/>
      <c r="Z268" s="326"/>
      <c r="AA268" s="66"/>
      <c r="AB268" s="66"/>
      <c r="AC268" s="83"/>
    </row>
    <row r="269" spans="1:68" ht="27" customHeight="1" x14ac:dyDescent="0.25">
      <c r="A269" s="63" t="s">
        <v>383</v>
      </c>
      <c r="B269" s="63" t="s">
        <v>384</v>
      </c>
      <c r="C269" s="36">
        <v>4301136051</v>
      </c>
      <c r="D269" s="303">
        <v>4640242180304</v>
      </c>
      <c r="E269" s="303"/>
      <c r="F269" s="62">
        <v>2.7</v>
      </c>
      <c r="G269" s="37">
        <v>1</v>
      </c>
      <c r="H269" s="62">
        <v>2.7</v>
      </c>
      <c r="I269" s="62">
        <v>2.8906000000000001</v>
      </c>
      <c r="J269" s="37">
        <v>126</v>
      </c>
      <c r="K269" s="37" t="s">
        <v>95</v>
      </c>
      <c r="L269" s="37" t="s">
        <v>117</v>
      </c>
      <c r="M269" s="38" t="s">
        <v>85</v>
      </c>
      <c r="N269" s="38"/>
      <c r="O269" s="37">
        <v>180</v>
      </c>
      <c r="P269" s="331" t="s">
        <v>385</v>
      </c>
      <c r="Q269" s="305"/>
      <c r="R269" s="305"/>
      <c r="S269" s="305"/>
      <c r="T269" s="306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63" t="s">
        <v>386</v>
      </c>
      <c r="AG269" s="81"/>
      <c r="AJ269" s="87" t="s">
        <v>118</v>
      </c>
      <c r="AK269" s="87">
        <v>14</v>
      </c>
      <c r="BB269" s="264" t="s">
        <v>94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387</v>
      </c>
      <c r="B270" s="63" t="s">
        <v>388</v>
      </c>
      <c r="C270" s="36">
        <v>4301136053</v>
      </c>
      <c r="D270" s="303">
        <v>4640242180236</v>
      </c>
      <c r="E270" s="303"/>
      <c r="F270" s="62">
        <v>5</v>
      </c>
      <c r="G270" s="37">
        <v>1</v>
      </c>
      <c r="H270" s="62">
        <v>5</v>
      </c>
      <c r="I270" s="62">
        <v>5.2350000000000003</v>
      </c>
      <c r="J270" s="37">
        <v>84</v>
      </c>
      <c r="K270" s="37" t="s">
        <v>86</v>
      </c>
      <c r="L270" s="37" t="s">
        <v>112</v>
      </c>
      <c r="M270" s="38" t="s">
        <v>85</v>
      </c>
      <c r="N270" s="38"/>
      <c r="O270" s="37">
        <v>180</v>
      </c>
      <c r="P270" s="33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305"/>
      <c r="R270" s="305"/>
      <c r="S270" s="305"/>
      <c r="T270" s="306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65" t="s">
        <v>386</v>
      </c>
      <c r="AG270" s="81"/>
      <c r="AJ270" s="87" t="s">
        <v>113</v>
      </c>
      <c r="AK270" s="87">
        <v>84</v>
      </c>
      <c r="BB270" s="266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389</v>
      </c>
      <c r="B271" s="63" t="s">
        <v>390</v>
      </c>
      <c r="C271" s="36">
        <v>4301136052</v>
      </c>
      <c r="D271" s="303">
        <v>4640242180410</v>
      </c>
      <c r="E271" s="303"/>
      <c r="F271" s="62">
        <v>2.2400000000000002</v>
      </c>
      <c r="G271" s="37">
        <v>1</v>
      </c>
      <c r="H271" s="62">
        <v>2.2400000000000002</v>
      </c>
      <c r="I271" s="62">
        <v>2.4319999999999999</v>
      </c>
      <c r="J271" s="37">
        <v>126</v>
      </c>
      <c r="K271" s="37" t="s">
        <v>95</v>
      </c>
      <c r="L271" s="37" t="s">
        <v>117</v>
      </c>
      <c r="M271" s="38" t="s">
        <v>85</v>
      </c>
      <c r="N271" s="38"/>
      <c r="O271" s="37">
        <v>180</v>
      </c>
      <c r="P271" s="33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05"/>
      <c r="R271" s="305"/>
      <c r="S271" s="305"/>
      <c r="T271" s="306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67" t="s">
        <v>386</v>
      </c>
      <c r="AG271" s="81"/>
      <c r="AJ271" s="87" t="s">
        <v>118</v>
      </c>
      <c r="AK271" s="87">
        <v>14</v>
      </c>
      <c r="BB271" s="268" t="s">
        <v>94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10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1"/>
      <c r="P272" s="307" t="s">
        <v>40</v>
      </c>
      <c r="Q272" s="308"/>
      <c r="R272" s="308"/>
      <c r="S272" s="308"/>
      <c r="T272" s="308"/>
      <c r="U272" s="308"/>
      <c r="V272" s="309"/>
      <c r="W272" s="42" t="s">
        <v>39</v>
      </c>
      <c r="X272" s="43">
        <f>IFERROR(SUM(X269:X271),"0")</f>
        <v>0</v>
      </c>
      <c r="Y272" s="43">
        <f>IFERROR(SUM(Y269:Y271),"0")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310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1"/>
      <c r="P273" s="307" t="s">
        <v>40</v>
      </c>
      <c r="Q273" s="308"/>
      <c r="R273" s="308"/>
      <c r="S273" s="308"/>
      <c r="T273" s="308"/>
      <c r="U273" s="308"/>
      <c r="V273" s="309"/>
      <c r="W273" s="42" t="s">
        <v>0</v>
      </c>
      <c r="X273" s="43">
        <f>IFERROR(SUMPRODUCT(X269:X271*H269:H271),"0")</f>
        <v>0</v>
      </c>
      <c r="Y273" s="43">
        <f>IFERROR(SUMPRODUCT(Y269:Y271*H269:H271),"0")</f>
        <v>0</v>
      </c>
      <c r="Z273" s="42"/>
      <c r="AA273" s="67"/>
      <c r="AB273" s="67"/>
      <c r="AC273" s="67"/>
    </row>
    <row r="274" spans="1:68" ht="14.25" customHeight="1" x14ac:dyDescent="0.25">
      <c r="A274" s="326" t="s">
        <v>140</v>
      </c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26"/>
      <c r="N274" s="3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  <c r="Y274" s="326"/>
      <c r="Z274" s="326"/>
      <c r="AA274" s="66"/>
      <c r="AB274" s="66"/>
      <c r="AC274" s="83"/>
    </row>
    <row r="275" spans="1:68" ht="37.5" customHeight="1" x14ac:dyDescent="0.25">
      <c r="A275" s="63" t="s">
        <v>391</v>
      </c>
      <c r="B275" s="63" t="s">
        <v>392</v>
      </c>
      <c r="C275" s="36">
        <v>4301135504</v>
      </c>
      <c r="D275" s="303">
        <v>4640242181554</v>
      </c>
      <c r="E275" s="303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95</v>
      </c>
      <c r="L275" s="37" t="s">
        <v>87</v>
      </c>
      <c r="M275" s="38" t="s">
        <v>85</v>
      </c>
      <c r="N275" s="38"/>
      <c r="O275" s="37">
        <v>180</v>
      </c>
      <c r="P275" s="327" t="s">
        <v>393</v>
      </c>
      <c r="Q275" s="305"/>
      <c r="R275" s="305"/>
      <c r="S275" s="305"/>
      <c r="T275" s="306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ref="Y275:Y289" si="18"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69" t="s">
        <v>394</v>
      </c>
      <c r="AG275" s="81"/>
      <c r="AJ275" s="87" t="s">
        <v>88</v>
      </c>
      <c r="AK275" s="87">
        <v>1</v>
      </c>
      <c r="BB275" s="270" t="s">
        <v>94</v>
      </c>
      <c r="BM275" s="81">
        <f t="shared" ref="BM275:BM289" si="19">IFERROR(X275*I275,"0")</f>
        <v>0</v>
      </c>
      <c r="BN275" s="81">
        <f t="shared" ref="BN275:BN289" si="20">IFERROR(Y275*I275,"0")</f>
        <v>0</v>
      </c>
      <c r="BO275" s="81">
        <f t="shared" ref="BO275:BO289" si="21">IFERROR(X275/J275,"0")</f>
        <v>0</v>
      </c>
      <c r="BP275" s="81">
        <f t="shared" ref="BP275:BP289" si="22">IFERROR(Y275/J275,"0")</f>
        <v>0</v>
      </c>
    </row>
    <row r="276" spans="1:68" ht="27" customHeight="1" x14ac:dyDescent="0.25">
      <c r="A276" s="63" t="s">
        <v>395</v>
      </c>
      <c r="B276" s="63" t="s">
        <v>396</v>
      </c>
      <c r="C276" s="36">
        <v>4301135518</v>
      </c>
      <c r="D276" s="303">
        <v>4640242181561</v>
      </c>
      <c r="E276" s="303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95</v>
      </c>
      <c r="L276" s="37" t="s">
        <v>117</v>
      </c>
      <c r="M276" s="38" t="s">
        <v>85</v>
      </c>
      <c r="N276" s="38"/>
      <c r="O276" s="37">
        <v>180</v>
      </c>
      <c r="P276" s="328" t="s">
        <v>397</v>
      </c>
      <c r="Q276" s="305"/>
      <c r="R276" s="305"/>
      <c r="S276" s="305"/>
      <c r="T276" s="306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8"/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71" t="s">
        <v>398</v>
      </c>
      <c r="AG276" s="81"/>
      <c r="AJ276" s="87" t="s">
        <v>118</v>
      </c>
      <c r="AK276" s="87">
        <v>14</v>
      </c>
      <c r="BB276" s="272" t="s">
        <v>94</v>
      </c>
      <c r="BM276" s="81">
        <f t="shared" si="19"/>
        <v>0</v>
      </c>
      <c r="BN276" s="81">
        <f t="shared" si="20"/>
        <v>0</v>
      </c>
      <c r="BO276" s="81">
        <f t="shared" si="21"/>
        <v>0</v>
      </c>
      <c r="BP276" s="81">
        <f t="shared" si="22"/>
        <v>0</v>
      </c>
    </row>
    <row r="277" spans="1:68" ht="27" customHeight="1" x14ac:dyDescent="0.25">
      <c r="A277" s="63" t="s">
        <v>399</v>
      </c>
      <c r="B277" s="63" t="s">
        <v>400</v>
      </c>
      <c r="C277" s="36">
        <v>4301135374</v>
      </c>
      <c r="D277" s="303">
        <v>4640242181424</v>
      </c>
      <c r="E277" s="303"/>
      <c r="F277" s="62">
        <v>5.5</v>
      </c>
      <c r="G277" s="37">
        <v>1</v>
      </c>
      <c r="H277" s="62">
        <v>5.5</v>
      </c>
      <c r="I277" s="62">
        <v>5.7350000000000003</v>
      </c>
      <c r="J277" s="37">
        <v>84</v>
      </c>
      <c r="K277" s="37" t="s">
        <v>86</v>
      </c>
      <c r="L277" s="37" t="s">
        <v>117</v>
      </c>
      <c r="M277" s="38" t="s">
        <v>85</v>
      </c>
      <c r="N277" s="38"/>
      <c r="O277" s="37">
        <v>180</v>
      </c>
      <c r="P277" s="32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305"/>
      <c r="R277" s="305"/>
      <c r="S277" s="305"/>
      <c r="T277" s="306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8"/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3" t="s">
        <v>394</v>
      </c>
      <c r="AG277" s="81"/>
      <c r="AJ277" s="87" t="s">
        <v>118</v>
      </c>
      <c r="AK277" s="87">
        <v>12</v>
      </c>
      <c r="BB277" s="274" t="s">
        <v>94</v>
      </c>
      <c r="BM277" s="81">
        <f t="shared" si="19"/>
        <v>0</v>
      </c>
      <c r="BN277" s="81">
        <f t="shared" si="20"/>
        <v>0</v>
      </c>
      <c r="BO277" s="81">
        <f t="shared" si="21"/>
        <v>0</v>
      </c>
      <c r="BP277" s="81">
        <f t="shared" si="22"/>
        <v>0</v>
      </c>
    </row>
    <row r="278" spans="1:68" ht="37.5" customHeight="1" x14ac:dyDescent="0.25">
      <c r="A278" s="63" t="s">
        <v>401</v>
      </c>
      <c r="B278" s="63" t="s">
        <v>402</v>
      </c>
      <c r="C278" s="36">
        <v>4301135552</v>
      </c>
      <c r="D278" s="303">
        <v>4640242181431</v>
      </c>
      <c r="E278" s="303"/>
      <c r="F278" s="62">
        <v>3.5</v>
      </c>
      <c r="G278" s="37">
        <v>1</v>
      </c>
      <c r="H278" s="62">
        <v>3.5</v>
      </c>
      <c r="I278" s="62">
        <v>3.6920000000000002</v>
      </c>
      <c r="J278" s="37">
        <v>126</v>
      </c>
      <c r="K278" s="37" t="s">
        <v>95</v>
      </c>
      <c r="L278" s="37" t="s">
        <v>87</v>
      </c>
      <c r="M278" s="38" t="s">
        <v>85</v>
      </c>
      <c r="N278" s="38"/>
      <c r="O278" s="37">
        <v>180</v>
      </c>
      <c r="P278" s="330" t="s">
        <v>403</v>
      </c>
      <c r="Q278" s="305"/>
      <c r="R278" s="305"/>
      <c r="S278" s="305"/>
      <c r="T278" s="306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8"/>
        <v>0</v>
      </c>
      <c r="Z278" s="41">
        <f t="shared" ref="Z278:Z284" si="23">IFERROR(IF(X278="","",X278*0.00936),"")</f>
        <v>0</v>
      </c>
      <c r="AA278" s="68" t="s">
        <v>46</v>
      </c>
      <c r="AB278" s="69" t="s">
        <v>46</v>
      </c>
      <c r="AC278" s="275" t="s">
        <v>404</v>
      </c>
      <c r="AG278" s="81"/>
      <c r="AJ278" s="87" t="s">
        <v>88</v>
      </c>
      <c r="AK278" s="87">
        <v>1</v>
      </c>
      <c r="BB278" s="276" t="s">
        <v>94</v>
      </c>
      <c r="BM278" s="81">
        <f t="shared" si="19"/>
        <v>0</v>
      </c>
      <c r="BN278" s="81">
        <f t="shared" si="20"/>
        <v>0</v>
      </c>
      <c r="BO278" s="81">
        <f t="shared" si="21"/>
        <v>0</v>
      </c>
      <c r="BP278" s="81">
        <f t="shared" si="22"/>
        <v>0</v>
      </c>
    </row>
    <row r="279" spans="1:68" ht="27" customHeight="1" x14ac:dyDescent="0.25">
      <c r="A279" s="63" t="s">
        <v>405</v>
      </c>
      <c r="B279" s="63" t="s">
        <v>406</v>
      </c>
      <c r="C279" s="36">
        <v>4301135405</v>
      </c>
      <c r="D279" s="303">
        <v>4640242181523</v>
      </c>
      <c r="E279" s="303"/>
      <c r="F279" s="62">
        <v>3</v>
      </c>
      <c r="G279" s="37">
        <v>1</v>
      </c>
      <c r="H279" s="62">
        <v>3</v>
      </c>
      <c r="I279" s="62">
        <v>3.1920000000000002</v>
      </c>
      <c r="J279" s="37">
        <v>126</v>
      </c>
      <c r="K279" s="37" t="s">
        <v>95</v>
      </c>
      <c r="L279" s="37" t="s">
        <v>117</v>
      </c>
      <c r="M279" s="38" t="s">
        <v>85</v>
      </c>
      <c r="N279" s="38"/>
      <c r="O279" s="37">
        <v>180</v>
      </c>
      <c r="P279" s="3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305"/>
      <c r="R279" s="305"/>
      <c r="S279" s="305"/>
      <c r="T279" s="306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 t="shared" si="23"/>
        <v>0</v>
      </c>
      <c r="AA279" s="68" t="s">
        <v>46</v>
      </c>
      <c r="AB279" s="69" t="s">
        <v>46</v>
      </c>
      <c r="AC279" s="277" t="s">
        <v>398</v>
      </c>
      <c r="AG279" s="81"/>
      <c r="AJ279" s="87" t="s">
        <v>118</v>
      </c>
      <c r="AK279" s="87">
        <v>14</v>
      </c>
      <c r="BB279" s="278" t="s">
        <v>94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27" customHeight="1" x14ac:dyDescent="0.25">
      <c r="A280" s="63" t="s">
        <v>407</v>
      </c>
      <c r="B280" s="63" t="s">
        <v>408</v>
      </c>
      <c r="C280" s="36">
        <v>4301135375</v>
      </c>
      <c r="D280" s="303">
        <v>4640242181486</v>
      </c>
      <c r="E280" s="303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117</v>
      </c>
      <c r="M280" s="38" t="s">
        <v>85</v>
      </c>
      <c r="N280" s="38"/>
      <c r="O280" s="37">
        <v>180</v>
      </c>
      <c r="P280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305"/>
      <c r="R280" s="305"/>
      <c r="S280" s="305"/>
      <c r="T280" s="306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 t="shared" si="23"/>
        <v>0</v>
      </c>
      <c r="AA280" s="68" t="s">
        <v>46</v>
      </c>
      <c r="AB280" s="69" t="s">
        <v>46</v>
      </c>
      <c r="AC280" s="279" t="s">
        <v>394</v>
      </c>
      <c r="AG280" s="81"/>
      <c r="AJ280" s="87" t="s">
        <v>118</v>
      </c>
      <c r="AK280" s="87">
        <v>14</v>
      </c>
      <c r="BB280" s="280" t="s">
        <v>94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37.5" customHeight="1" x14ac:dyDescent="0.25">
      <c r="A281" s="63" t="s">
        <v>409</v>
      </c>
      <c r="B281" s="63" t="s">
        <v>410</v>
      </c>
      <c r="C281" s="36">
        <v>4301135402</v>
      </c>
      <c r="D281" s="303">
        <v>4640242181493</v>
      </c>
      <c r="E281" s="303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95</v>
      </c>
      <c r="L281" s="37" t="s">
        <v>87</v>
      </c>
      <c r="M281" s="38" t="s">
        <v>85</v>
      </c>
      <c r="N281" s="38"/>
      <c r="O281" s="37">
        <v>180</v>
      </c>
      <c r="P281" s="323" t="s">
        <v>411</v>
      </c>
      <c r="Q281" s="305"/>
      <c r="R281" s="305"/>
      <c r="S281" s="305"/>
      <c r="T281" s="306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 t="shared" si="23"/>
        <v>0</v>
      </c>
      <c r="AA281" s="68" t="s">
        <v>46</v>
      </c>
      <c r="AB281" s="69" t="s">
        <v>46</v>
      </c>
      <c r="AC281" s="281" t="s">
        <v>394</v>
      </c>
      <c r="AG281" s="81"/>
      <c r="AJ281" s="87" t="s">
        <v>88</v>
      </c>
      <c r="AK281" s="87">
        <v>1</v>
      </c>
      <c r="BB281" s="282" t="s">
        <v>94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37.5" customHeight="1" x14ac:dyDescent="0.25">
      <c r="A282" s="63" t="s">
        <v>412</v>
      </c>
      <c r="B282" s="63" t="s">
        <v>413</v>
      </c>
      <c r="C282" s="36">
        <v>4301135403</v>
      </c>
      <c r="D282" s="303">
        <v>4640242181509</v>
      </c>
      <c r="E282" s="303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95</v>
      </c>
      <c r="L282" s="37" t="s">
        <v>117</v>
      </c>
      <c r="M282" s="38" t="s">
        <v>85</v>
      </c>
      <c r="N282" s="38"/>
      <c r="O282" s="37">
        <v>180</v>
      </c>
      <c r="P282" s="32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305"/>
      <c r="R282" s="305"/>
      <c r="S282" s="305"/>
      <c r="T282" s="306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si="23"/>
        <v>0</v>
      </c>
      <c r="AA282" s="68" t="s">
        <v>46</v>
      </c>
      <c r="AB282" s="69" t="s">
        <v>46</v>
      </c>
      <c r="AC282" s="283" t="s">
        <v>394</v>
      </c>
      <c r="AG282" s="81"/>
      <c r="AJ282" s="87" t="s">
        <v>118</v>
      </c>
      <c r="AK282" s="87">
        <v>14</v>
      </c>
      <c r="BB282" s="284" t="s">
        <v>94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27" customHeight="1" x14ac:dyDescent="0.25">
      <c r="A283" s="63" t="s">
        <v>414</v>
      </c>
      <c r="B283" s="63" t="s">
        <v>415</v>
      </c>
      <c r="C283" s="36">
        <v>4301135304</v>
      </c>
      <c r="D283" s="303">
        <v>4640242181240</v>
      </c>
      <c r="E283" s="303"/>
      <c r="F283" s="62">
        <v>0.3</v>
      </c>
      <c r="G283" s="37">
        <v>9</v>
      </c>
      <c r="H283" s="62">
        <v>2.7</v>
      </c>
      <c r="I283" s="62">
        <v>2.88</v>
      </c>
      <c r="J283" s="37">
        <v>126</v>
      </c>
      <c r="K283" s="37" t="s">
        <v>95</v>
      </c>
      <c r="L283" s="37" t="s">
        <v>117</v>
      </c>
      <c r="M283" s="38" t="s">
        <v>85</v>
      </c>
      <c r="N283" s="38"/>
      <c r="O283" s="37">
        <v>180</v>
      </c>
      <c r="P283" s="325" t="s">
        <v>416</v>
      </c>
      <c r="Q283" s="305"/>
      <c r="R283" s="305"/>
      <c r="S283" s="305"/>
      <c r="T283" s="306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85" t="s">
        <v>394</v>
      </c>
      <c r="AG283" s="81"/>
      <c r="AJ283" s="87" t="s">
        <v>118</v>
      </c>
      <c r="AK283" s="87">
        <v>14</v>
      </c>
      <c r="BB283" s="286" t="s">
        <v>94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417</v>
      </c>
      <c r="B284" s="63" t="s">
        <v>418</v>
      </c>
      <c r="C284" s="36">
        <v>4301135610</v>
      </c>
      <c r="D284" s="303">
        <v>4640242181318</v>
      </c>
      <c r="E284" s="303"/>
      <c r="F284" s="62">
        <v>0.3</v>
      </c>
      <c r="G284" s="37">
        <v>9</v>
      </c>
      <c r="H284" s="62">
        <v>2.7</v>
      </c>
      <c r="I284" s="62">
        <v>2.988</v>
      </c>
      <c r="J284" s="37">
        <v>126</v>
      </c>
      <c r="K284" s="37" t="s">
        <v>95</v>
      </c>
      <c r="L284" s="37" t="s">
        <v>117</v>
      </c>
      <c r="M284" s="38" t="s">
        <v>85</v>
      </c>
      <c r="N284" s="38"/>
      <c r="O284" s="37">
        <v>180</v>
      </c>
      <c r="P284" s="316" t="s">
        <v>419</v>
      </c>
      <c r="Q284" s="305"/>
      <c r="R284" s="305"/>
      <c r="S284" s="305"/>
      <c r="T284" s="306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87" t="s">
        <v>398</v>
      </c>
      <c r="AG284" s="81"/>
      <c r="AJ284" s="87" t="s">
        <v>118</v>
      </c>
      <c r="AK284" s="87">
        <v>14</v>
      </c>
      <c r="BB284" s="288" t="s">
        <v>94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420</v>
      </c>
      <c r="B285" s="63" t="s">
        <v>421</v>
      </c>
      <c r="C285" s="36">
        <v>4301135306</v>
      </c>
      <c r="D285" s="303">
        <v>4640242181387</v>
      </c>
      <c r="E285" s="303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152</v>
      </c>
      <c r="L285" s="37" t="s">
        <v>117</v>
      </c>
      <c r="M285" s="38" t="s">
        <v>85</v>
      </c>
      <c r="N285" s="38"/>
      <c r="O285" s="37">
        <v>180</v>
      </c>
      <c r="P285" s="317" t="s">
        <v>422</v>
      </c>
      <c r="Q285" s="305"/>
      <c r="R285" s="305"/>
      <c r="S285" s="305"/>
      <c r="T285" s="306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9" t="s">
        <v>394</v>
      </c>
      <c r="AG285" s="81"/>
      <c r="AJ285" s="87" t="s">
        <v>118</v>
      </c>
      <c r="AK285" s="87">
        <v>18</v>
      </c>
      <c r="BB285" s="290" t="s">
        <v>94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423</v>
      </c>
      <c r="B286" s="63" t="s">
        <v>424</v>
      </c>
      <c r="C286" s="36">
        <v>4301135305</v>
      </c>
      <c r="D286" s="303">
        <v>4640242181394</v>
      </c>
      <c r="E286" s="303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152</v>
      </c>
      <c r="L286" s="37" t="s">
        <v>117</v>
      </c>
      <c r="M286" s="38" t="s">
        <v>85</v>
      </c>
      <c r="N286" s="38"/>
      <c r="O286" s="37">
        <v>180</v>
      </c>
      <c r="P286" s="318" t="s">
        <v>425</v>
      </c>
      <c r="Q286" s="305"/>
      <c r="R286" s="305"/>
      <c r="S286" s="305"/>
      <c r="T286" s="306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394</v>
      </c>
      <c r="AG286" s="81"/>
      <c r="AJ286" s="87" t="s">
        <v>118</v>
      </c>
      <c r="AK286" s="87">
        <v>18</v>
      </c>
      <c r="BB286" s="292" t="s">
        <v>94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426</v>
      </c>
      <c r="B287" s="63" t="s">
        <v>427</v>
      </c>
      <c r="C287" s="36">
        <v>4301135309</v>
      </c>
      <c r="D287" s="303">
        <v>4640242181332</v>
      </c>
      <c r="E287" s="303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152</v>
      </c>
      <c r="L287" s="37" t="s">
        <v>87</v>
      </c>
      <c r="M287" s="38" t="s">
        <v>85</v>
      </c>
      <c r="N287" s="38"/>
      <c r="O287" s="37">
        <v>180</v>
      </c>
      <c r="P287" s="319" t="s">
        <v>428</v>
      </c>
      <c r="Q287" s="305"/>
      <c r="R287" s="305"/>
      <c r="S287" s="305"/>
      <c r="T287" s="306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3" t="s">
        <v>394</v>
      </c>
      <c r="AG287" s="81"/>
      <c r="AJ287" s="87" t="s">
        <v>88</v>
      </c>
      <c r="AK287" s="87">
        <v>1</v>
      </c>
      <c r="BB287" s="294" t="s">
        <v>94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429</v>
      </c>
      <c r="B288" s="63" t="s">
        <v>430</v>
      </c>
      <c r="C288" s="36">
        <v>4301135308</v>
      </c>
      <c r="D288" s="303">
        <v>4640242181349</v>
      </c>
      <c r="E288" s="303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152</v>
      </c>
      <c r="L288" s="37" t="s">
        <v>117</v>
      </c>
      <c r="M288" s="38" t="s">
        <v>85</v>
      </c>
      <c r="N288" s="38"/>
      <c r="O288" s="37">
        <v>180</v>
      </c>
      <c r="P288" s="320" t="s">
        <v>431</v>
      </c>
      <c r="Q288" s="305"/>
      <c r="R288" s="305"/>
      <c r="S288" s="305"/>
      <c r="T288" s="306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95" t="s">
        <v>394</v>
      </c>
      <c r="AG288" s="81"/>
      <c r="AJ288" s="87" t="s">
        <v>118</v>
      </c>
      <c r="AK288" s="87">
        <v>18</v>
      </c>
      <c r="BB288" s="296" t="s">
        <v>94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432</v>
      </c>
      <c r="B289" s="63" t="s">
        <v>433</v>
      </c>
      <c r="C289" s="36">
        <v>4301135307</v>
      </c>
      <c r="D289" s="303">
        <v>4640242181370</v>
      </c>
      <c r="E289" s="303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152</v>
      </c>
      <c r="L289" s="37" t="s">
        <v>87</v>
      </c>
      <c r="M289" s="38" t="s">
        <v>85</v>
      </c>
      <c r="N289" s="38"/>
      <c r="O289" s="37">
        <v>180</v>
      </c>
      <c r="P289" s="304" t="s">
        <v>434</v>
      </c>
      <c r="Q289" s="305"/>
      <c r="R289" s="305"/>
      <c r="S289" s="305"/>
      <c r="T289" s="306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97" t="s">
        <v>435</v>
      </c>
      <c r="AG289" s="81"/>
      <c r="AJ289" s="87" t="s">
        <v>88</v>
      </c>
      <c r="AK289" s="87">
        <v>1</v>
      </c>
      <c r="BB289" s="298" t="s">
        <v>94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x14ac:dyDescent="0.2">
      <c r="A290" s="310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1"/>
      <c r="P290" s="307" t="s">
        <v>40</v>
      </c>
      <c r="Q290" s="308"/>
      <c r="R290" s="308"/>
      <c r="S290" s="308"/>
      <c r="T290" s="308"/>
      <c r="U290" s="308"/>
      <c r="V290" s="309"/>
      <c r="W290" s="42" t="s">
        <v>39</v>
      </c>
      <c r="X290" s="43">
        <f>IFERROR(SUM(X275:X289),"0")</f>
        <v>0</v>
      </c>
      <c r="Y290" s="43">
        <f>IFERROR(SUM(Y275:Y289),"0")</f>
        <v>0</v>
      </c>
      <c r="Z290" s="43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310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1"/>
      <c r="P291" s="307" t="s">
        <v>40</v>
      </c>
      <c r="Q291" s="308"/>
      <c r="R291" s="308"/>
      <c r="S291" s="308"/>
      <c r="T291" s="308"/>
      <c r="U291" s="308"/>
      <c r="V291" s="309"/>
      <c r="W291" s="42" t="s">
        <v>0</v>
      </c>
      <c r="X291" s="43">
        <f>IFERROR(SUMPRODUCT(X275:X289*H275:H289),"0")</f>
        <v>0</v>
      </c>
      <c r="Y291" s="43">
        <f>IFERROR(SUMPRODUCT(Y275:Y289*H275:H289),"0")</f>
        <v>0</v>
      </c>
      <c r="Z291" s="42"/>
      <c r="AA291" s="67"/>
      <c r="AB291" s="67"/>
      <c r="AC291" s="67"/>
    </row>
    <row r="292" spans="1:68" ht="15" customHeight="1" x14ac:dyDescent="0.2">
      <c r="A292" s="310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5"/>
      <c r="P292" s="312" t="s">
        <v>33</v>
      </c>
      <c r="Q292" s="313"/>
      <c r="R292" s="313"/>
      <c r="S292" s="313"/>
      <c r="T292" s="313"/>
      <c r="U292" s="313"/>
      <c r="V292" s="314"/>
      <c r="W292" s="42" t="s">
        <v>0</v>
      </c>
      <c r="X292" s="43">
        <f>IFERROR(X24+X31+X38+X46+X51+X55+X59+X64+X70+X76+X82+X88+X98+X104+X114+X118+X122+X128+X134+X140+X145+X150+X155+X160+X167+X175+X179+X185+X192+X202+X210+X215+X220+X226+X232+X238+X244+X250+X254+X262+X267+X273+X291,"0")</f>
        <v>0</v>
      </c>
      <c r="Y292" s="43">
        <f>IFERROR(Y24+Y31+Y38+Y46+Y51+Y55+Y59+Y64+Y70+Y76+Y82+Y88+Y98+Y104+Y114+Y118+Y122+Y128+Y134+Y140+Y145+Y150+Y155+Y160+Y167+Y175+Y179+Y185+Y192+Y202+Y210+Y215+Y220+Y226+Y232+Y238+Y244+Y250+Y254+Y262+Y267+Y273+Y291,"0")</f>
        <v>0</v>
      </c>
      <c r="Z292" s="42"/>
      <c r="AA292" s="67"/>
      <c r="AB292" s="67"/>
      <c r="AC292" s="67"/>
    </row>
    <row r="293" spans="1:68" x14ac:dyDescent="0.2">
      <c r="A293" s="310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5"/>
      <c r="P293" s="312" t="s">
        <v>34</v>
      </c>
      <c r="Q293" s="313"/>
      <c r="R293" s="313"/>
      <c r="S293" s="313"/>
      <c r="T293" s="313"/>
      <c r="U293" s="313"/>
      <c r="V293" s="314"/>
      <c r="W293" s="42" t="s">
        <v>0</v>
      </c>
      <c r="X293" s="43">
        <f>IFERROR(SUM(BM22:BM289),"0")</f>
        <v>0</v>
      </c>
      <c r="Y293" s="43">
        <f>IFERROR(SUM(BN22:BN289),"0")</f>
        <v>0</v>
      </c>
      <c r="Z293" s="42"/>
      <c r="AA293" s="67"/>
      <c r="AB293" s="67"/>
      <c r="AC293" s="67"/>
    </row>
    <row r="294" spans="1:68" x14ac:dyDescent="0.2">
      <c r="A294" s="310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5"/>
      <c r="P294" s="312" t="s">
        <v>35</v>
      </c>
      <c r="Q294" s="313"/>
      <c r="R294" s="313"/>
      <c r="S294" s="313"/>
      <c r="T294" s="313"/>
      <c r="U294" s="313"/>
      <c r="V294" s="314"/>
      <c r="W294" s="42" t="s">
        <v>20</v>
      </c>
      <c r="X294" s="44">
        <f>ROUNDUP(SUM(BO22:BO289),0)</f>
        <v>0</v>
      </c>
      <c r="Y294" s="44">
        <f>ROUNDUP(SUM(BP22:BP289),0)</f>
        <v>0</v>
      </c>
      <c r="Z294" s="42"/>
      <c r="AA294" s="67"/>
      <c r="AB294" s="67"/>
      <c r="AC294" s="67"/>
    </row>
    <row r="295" spans="1:68" x14ac:dyDescent="0.2">
      <c r="A295" s="310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5"/>
      <c r="P295" s="312" t="s">
        <v>36</v>
      </c>
      <c r="Q295" s="313"/>
      <c r="R295" s="313"/>
      <c r="S295" s="313"/>
      <c r="T295" s="313"/>
      <c r="U295" s="313"/>
      <c r="V295" s="314"/>
      <c r="W295" s="42" t="s">
        <v>0</v>
      </c>
      <c r="X295" s="43">
        <f>GrossWeightTotal+PalletQtyTotal*25</f>
        <v>0</v>
      </c>
      <c r="Y295" s="43">
        <f>GrossWeightTotalR+PalletQtyTotalR*25</f>
        <v>0</v>
      </c>
      <c r="Z295" s="42"/>
      <c r="AA295" s="67"/>
      <c r="AB295" s="67"/>
      <c r="AC295" s="67"/>
    </row>
    <row r="296" spans="1:68" x14ac:dyDescent="0.2">
      <c r="A296" s="310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5"/>
      <c r="P296" s="312" t="s">
        <v>37</v>
      </c>
      <c r="Q296" s="313"/>
      <c r="R296" s="313"/>
      <c r="S296" s="313"/>
      <c r="T296" s="313"/>
      <c r="U296" s="313"/>
      <c r="V296" s="314"/>
      <c r="W296" s="42" t="s">
        <v>20</v>
      </c>
      <c r="X296" s="43">
        <f>IFERROR(X23+X30+X37+X45+X50+X54+X58+X63+X69+X75+X81+X87+X97+X103+X113+X117+X121+X127+X133+X139+X144+X149+X154+X159+X166+X174+X178+X184+X191+X201+X209+X214+X219+X225+X231+X237+X243+X249+X253+X261+X266+X272+X290,"0")</f>
        <v>0</v>
      </c>
      <c r="Y296" s="43">
        <f>IFERROR(Y23+Y30+Y37+Y45+Y50+Y54+Y58+Y63+Y69+Y75+Y81+Y87+Y97+Y103+Y113+Y117+Y121+Y127+Y133+Y139+Y144+Y149+Y154+Y159+Y166+Y174+Y178+Y184+Y191+Y201+Y209+Y214+Y219+Y225+Y231+Y237+Y243+Y249+Y253+Y261+Y266+Y272+Y290,"0")</f>
        <v>0</v>
      </c>
      <c r="Z296" s="42"/>
      <c r="AA296" s="67"/>
      <c r="AB296" s="67"/>
      <c r="AC296" s="67"/>
    </row>
    <row r="297" spans="1:68" ht="14.25" x14ac:dyDescent="0.2">
      <c r="A297" s="310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5"/>
      <c r="P297" s="312" t="s">
        <v>38</v>
      </c>
      <c r="Q297" s="313"/>
      <c r="R297" s="313"/>
      <c r="S297" s="313"/>
      <c r="T297" s="313"/>
      <c r="U297" s="313"/>
      <c r="V297" s="314"/>
      <c r="W297" s="45" t="s">
        <v>52</v>
      </c>
      <c r="X297" s="42"/>
      <c r="Y297" s="42"/>
      <c r="Z297" s="42">
        <f>IFERROR(Z23+Z30+Z37+Z45+Z50+Z54+Z58+Z63+Z69+Z75+Z81+Z87+Z97+Z103+Z113+Z117+Z121+Z127+Z133+Z139+Z144+Z149+Z154+Z159+Z166+Z174+Z178+Z184+Z191+Z201+Z209+Z214+Z219+Z225+Z231+Z237+Z243+Z249+Z253+Z261+Z266+Z272+Z290,"0")</f>
        <v>0</v>
      </c>
      <c r="AA297" s="67"/>
      <c r="AB297" s="67"/>
      <c r="AC297" s="67"/>
    </row>
    <row r="298" spans="1:68" ht="13.5" thickBot="1" x14ac:dyDescent="0.25"/>
    <row r="299" spans="1:68" ht="27" thickTop="1" thickBot="1" x14ac:dyDescent="0.25">
      <c r="A299" s="46" t="s">
        <v>9</v>
      </c>
      <c r="B299" s="88" t="s">
        <v>80</v>
      </c>
      <c r="C299" s="299" t="s">
        <v>45</v>
      </c>
      <c r="D299" s="299" t="s">
        <v>45</v>
      </c>
      <c r="E299" s="299" t="s">
        <v>45</v>
      </c>
      <c r="F299" s="299" t="s">
        <v>45</v>
      </c>
      <c r="G299" s="299" t="s">
        <v>45</v>
      </c>
      <c r="H299" s="299" t="s">
        <v>45</v>
      </c>
      <c r="I299" s="299" t="s">
        <v>45</v>
      </c>
      <c r="J299" s="299" t="s">
        <v>45</v>
      </c>
      <c r="K299" s="299" t="s">
        <v>45</v>
      </c>
      <c r="L299" s="299" t="s">
        <v>45</v>
      </c>
      <c r="M299" s="299" t="s">
        <v>45</v>
      </c>
      <c r="N299" s="300"/>
      <c r="O299" s="299" t="s">
        <v>45</v>
      </c>
      <c r="P299" s="299" t="s">
        <v>45</v>
      </c>
      <c r="Q299" s="299" t="s">
        <v>45</v>
      </c>
      <c r="R299" s="299" t="s">
        <v>45</v>
      </c>
      <c r="S299" s="299" t="s">
        <v>45</v>
      </c>
      <c r="T299" s="299" t="s">
        <v>45</v>
      </c>
      <c r="U299" s="88" t="s">
        <v>255</v>
      </c>
      <c r="V299" s="88" t="s">
        <v>264</v>
      </c>
      <c r="W299" s="299" t="s">
        <v>283</v>
      </c>
      <c r="X299" s="299" t="s">
        <v>283</v>
      </c>
      <c r="Y299" s="299" t="s">
        <v>283</v>
      </c>
      <c r="Z299" s="299" t="s">
        <v>283</v>
      </c>
      <c r="AA299" s="299" t="s">
        <v>283</v>
      </c>
      <c r="AB299" s="299" t="s">
        <v>283</v>
      </c>
      <c r="AC299" s="88" t="s">
        <v>348</v>
      </c>
      <c r="AD299" s="88" t="s">
        <v>353</v>
      </c>
      <c r="AE299" s="88" t="s">
        <v>357</v>
      </c>
      <c r="AF299" s="88" t="s">
        <v>365</v>
      </c>
    </row>
    <row r="300" spans="1:68" ht="14.25" customHeight="1" thickTop="1" x14ac:dyDescent="0.2">
      <c r="A300" s="301" t="s">
        <v>10</v>
      </c>
      <c r="B300" s="299" t="s">
        <v>80</v>
      </c>
      <c r="C300" s="299" t="s">
        <v>89</v>
      </c>
      <c r="D300" s="299" t="s">
        <v>98</v>
      </c>
      <c r="E300" s="299" t="s">
        <v>108</v>
      </c>
      <c r="F300" s="299" t="s">
        <v>123</v>
      </c>
      <c r="G300" s="299" t="s">
        <v>148</v>
      </c>
      <c r="H300" s="299" t="s">
        <v>155</v>
      </c>
      <c r="I300" s="299" t="s">
        <v>161</v>
      </c>
      <c r="J300" s="299" t="s">
        <v>169</v>
      </c>
      <c r="K300" s="299" t="s">
        <v>189</v>
      </c>
      <c r="L300" s="299" t="s">
        <v>195</v>
      </c>
      <c r="M300" s="299" t="s">
        <v>219</v>
      </c>
      <c r="N300" s="1"/>
      <c r="O300" s="299" t="s">
        <v>225</v>
      </c>
      <c r="P300" s="299" t="s">
        <v>232</v>
      </c>
      <c r="Q300" s="299" t="s">
        <v>239</v>
      </c>
      <c r="R300" s="299" t="s">
        <v>243</v>
      </c>
      <c r="S300" s="299" t="s">
        <v>246</v>
      </c>
      <c r="T300" s="299" t="s">
        <v>251</v>
      </c>
      <c r="U300" s="299" t="s">
        <v>256</v>
      </c>
      <c r="V300" s="299" t="s">
        <v>265</v>
      </c>
      <c r="W300" s="299" t="s">
        <v>284</v>
      </c>
      <c r="X300" s="299" t="s">
        <v>300</v>
      </c>
      <c r="Y300" s="299" t="s">
        <v>315</v>
      </c>
      <c r="Z300" s="299" t="s">
        <v>326</v>
      </c>
      <c r="AA300" s="299" t="s">
        <v>331</v>
      </c>
      <c r="AB300" s="299" t="s">
        <v>342</v>
      </c>
      <c r="AC300" s="299" t="s">
        <v>349</v>
      </c>
      <c r="AD300" s="299" t="s">
        <v>354</v>
      </c>
      <c r="AE300" s="299" t="s">
        <v>358</v>
      </c>
      <c r="AF300" s="299" t="s">
        <v>365</v>
      </c>
    </row>
    <row r="301" spans="1:68" ht="13.5" thickBot="1" x14ac:dyDescent="0.25">
      <c r="A301" s="302"/>
      <c r="B301" s="299"/>
      <c r="C301" s="299"/>
      <c r="D301" s="299"/>
      <c r="E301" s="299"/>
      <c r="F301" s="299"/>
      <c r="G301" s="299"/>
      <c r="H301" s="299"/>
      <c r="I301" s="299"/>
      <c r="J301" s="299"/>
      <c r="K301" s="299"/>
      <c r="L301" s="299"/>
      <c r="M301" s="299"/>
      <c r="N301" s="1"/>
      <c r="O301" s="299"/>
      <c r="P301" s="299"/>
      <c r="Q301" s="299"/>
      <c r="R301" s="299"/>
      <c r="S301" s="299"/>
      <c r="T301" s="299"/>
      <c r="U301" s="299"/>
      <c r="V301" s="299"/>
      <c r="W301" s="299"/>
      <c r="X301" s="299"/>
      <c r="Y301" s="299"/>
      <c r="Z301" s="299"/>
      <c r="AA301" s="299"/>
      <c r="AB301" s="299"/>
      <c r="AC301" s="299"/>
      <c r="AD301" s="299"/>
      <c r="AE301" s="299"/>
      <c r="AF301" s="299"/>
    </row>
    <row r="302" spans="1:68" ht="18" thickTop="1" thickBot="1" x14ac:dyDescent="0.25">
      <c r="A302" s="46" t="s">
        <v>13</v>
      </c>
      <c r="B302" s="52">
        <f>IFERROR(X22*H22,"0")</f>
        <v>0</v>
      </c>
      <c r="C302" s="52">
        <f>IFERROR(X28*H28,"0")+IFERROR(X29*H29,"0")</f>
        <v>0</v>
      </c>
      <c r="D302" s="52">
        <f>IFERROR(X34*H34,"0")+IFERROR(X35*H35,"0")+IFERROR(X36*H36,"0")</f>
        <v>0</v>
      </c>
      <c r="E302" s="52">
        <f>IFERROR(X41*H41,"0")+IFERROR(X42*H42,"0")+IFERROR(X43*H43,"0")+IFERROR(X44*H44,"0")</f>
        <v>0</v>
      </c>
      <c r="F302" s="52">
        <f>IFERROR(X49*H49,"0")+IFERROR(X53*H53,"0")+IFERROR(X57*H57,"0")+IFERROR(X61*H61,"0")+IFERROR(X62*H62,"0")+IFERROR(X66*H66,"0")+IFERROR(X67*H67,"0")+IFERROR(X68*H68,"0")</f>
        <v>0</v>
      </c>
      <c r="G302" s="52">
        <f>IFERROR(X73*H73,"0")+IFERROR(X74*H74,"0")</f>
        <v>0</v>
      </c>
      <c r="H302" s="52">
        <f>IFERROR(X79*H79,"0")+IFERROR(X80*H80,"0")</f>
        <v>0</v>
      </c>
      <c r="I302" s="52">
        <f>IFERROR(X85*H85,"0")+IFERROR(X86*H86,"0")</f>
        <v>0</v>
      </c>
      <c r="J302" s="52">
        <f>IFERROR(X91*H91,"0")+IFERROR(X92*H92,"0")+IFERROR(X93*H93,"0")+IFERROR(X94*H94,"0")+IFERROR(X95*H95,"0")+IFERROR(X96*H96,"0")</f>
        <v>0</v>
      </c>
      <c r="K302" s="52">
        <f>IFERROR(X101*H101,"0")+IFERROR(X102*H102,"0")</f>
        <v>0</v>
      </c>
      <c r="L302" s="52">
        <f>IFERROR(X107*H107,"0")+IFERROR(X108*H108,"0")+IFERROR(X109*H109,"0")+IFERROR(X110*H110,"0")+IFERROR(X111*H111,"0")+IFERROR(X112*H112,"0")+IFERROR(X116*H116,"0")+IFERROR(X120*H120,"0")</f>
        <v>0</v>
      </c>
      <c r="M302" s="52">
        <f>IFERROR(X125*H125,"0")+IFERROR(X126*H126,"0")</f>
        <v>0</v>
      </c>
      <c r="N302" s="1"/>
      <c r="O302" s="52">
        <f>IFERROR(X131*H131,"0")+IFERROR(X132*H132,"0")</f>
        <v>0</v>
      </c>
      <c r="P302" s="52">
        <f>IFERROR(X137*H137,"0")+IFERROR(X138*H138,"0")</f>
        <v>0</v>
      </c>
      <c r="Q302" s="52">
        <f>IFERROR(X143*H143,"0")</f>
        <v>0</v>
      </c>
      <c r="R302" s="52">
        <f>IFERROR(X148*H148,"0")</f>
        <v>0</v>
      </c>
      <c r="S302" s="52">
        <f>IFERROR(X153*H153,"0")</f>
        <v>0</v>
      </c>
      <c r="T302" s="52">
        <f>IFERROR(X158*H158,"0")</f>
        <v>0</v>
      </c>
      <c r="U302" s="52">
        <f>IFERROR(X164*H164,"0")+IFERROR(X165*H165,"0")</f>
        <v>0</v>
      </c>
      <c r="V302" s="52">
        <f>IFERROR(X171*H171,"0")+IFERROR(X172*H172,"0")+IFERROR(X173*H173,"0")+IFERROR(X177*H177,"0")</f>
        <v>0</v>
      </c>
      <c r="W302" s="52">
        <f>IFERROR(X183*H183,"0")+IFERROR(X187*H187,"0")+IFERROR(X188*H188,"0")+IFERROR(X189*H189,"0")+IFERROR(X190*H190,"0")</f>
        <v>0</v>
      </c>
      <c r="X302" s="52">
        <f>IFERROR(X195*H195,"0")+IFERROR(X196*H196,"0")+IFERROR(X197*H197,"0")+IFERROR(X198*H198,"0")+IFERROR(X199*H199,"0")+IFERROR(X200*H200,"0")</f>
        <v>0</v>
      </c>
      <c r="Y302" s="52">
        <f>IFERROR(X205*H205,"0")+IFERROR(X206*H206,"0")+IFERROR(X207*H207,"0")+IFERROR(X208*H208,"0")</f>
        <v>0</v>
      </c>
      <c r="Z302" s="52">
        <f>IFERROR(X213*H213,"0")</f>
        <v>0</v>
      </c>
      <c r="AA302" s="52">
        <f>IFERROR(X218*H218,"0")+IFERROR(X222*H222,"0")+IFERROR(X223*H223,"0")+IFERROR(X224*H224,"0")</f>
        <v>0</v>
      </c>
      <c r="AB302" s="52">
        <f>IFERROR(X229*H229,"0")+IFERROR(X230*H230,"0")</f>
        <v>0</v>
      </c>
      <c r="AC302" s="52">
        <f>IFERROR(X236*H236,"0")</f>
        <v>0</v>
      </c>
      <c r="AD302" s="52">
        <f>IFERROR(X242*H242,"0")</f>
        <v>0</v>
      </c>
      <c r="AE302" s="52">
        <f>IFERROR(X248*H248,"0")+IFERROR(X252*H252,"0")</f>
        <v>0</v>
      </c>
      <c r="AF302" s="52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0</v>
      </c>
    </row>
    <row r="303" spans="1:68" ht="13.5" thickTop="1" x14ac:dyDescent="0.2">
      <c r="C303" s="1"/>
    </row>
    <row r="304" spans="1:68" ht="19.5" customHeight="1" x14ac:dyDescent="0.2">
      <c r="A304" s="70" t="s">
        <v>62</v>
      </c>
      <c r="B304" s="70" t="s">
        <v>63</v>
      </c>
      <c r="C304" s="70" t="s">
        <v>65</v>
      </c>
    </row>
    <row r="305" spans="1:3" x14ac:dyDescent="0.2">
      <c r="A305" s="71">
        <f>SUMPRODUCT(--(BB:BB="ЗПФ"),--(W:W="кор"),H:H,Y:Y)+SUMPRODUCT(--(BB:BB="ЗПФ"),--(W:W="кг"),Y:Y)</f>
        <v>0</v>
      </c>
      <c r="B305" s="72">
        <f>SUMPRODUCT(--(BB:BB="ПГП"),--(W:W="кор"),H:H,Y:Y)+SUMPRODUCT(--(BB:BB="ПГП"),--(W:W="кг"),Y:Y)</f>
        <v>0</v>
      </c>
      <c r="C305" s="72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92:V292"/>
    <mergeCell ref="A292:O297"/>
    <mergeCell ref="P293:V293"/>
    <mergeCell ref="P294:V294"/>
    <mergeCell ref="P295:V295"/>
    <mergeCell ref="P296:V296"/>
    <mergeCell ref="P297:V297"/>
    <mergeCell ref="C299:T299"/>
    <mergeCell ref="W299:AB299"/>
    <mergeCell ref="A300:A301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J300:J301"/>
    <mergeCell ref="K300:K301"/>
    <mergeCell ref="L300:L301"/>
    <mergeCell ref="M300:M301"/>
    <mergeCell ref="O300:O301"/>
    <mergeCell ref="P300:P301"/>
    <mergeCell ref="Q300:Q301"/>
    <mergeCell ref="R300:R301"/>
    <mergeCell ref="S300:S301"/>
    <mergeCell ref="T300:T301"/>
    <mergeCell ref="U300:U301"/>
    <mergeCell ref="V300:V301"/>
    <mergeCell ref="W300:W301"/>
    <mergeCell ref="X300:X301"/>
    <mergeCell ref="Y300:Y301"/>
    <mergeCell ref="Z300:Z301"/>
    <mergeCell ref="AA300:AA301"/>
    <mergeCell ref="AB300:AB301"/>
    <mergeCell ref="AC300:AC301"/>
    <mergeCell ref="AD300:AD301"/>
    <mergeCell ref="AE300:AE301"/>
    <mergeCell ref="AF300:AF30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9 X287 X281 X278 X275 X252 X248 X236 X229 X222:X224 X218 X213 X207:X208 X205 X197:X199 X195 X190 X183 X177 X171:X173 X164 X158 X153 X148 X143 X137:X138 X132 X120 X116 X112 X107 X102 X91:X95 X85:X86 X79:X80 X66:X68 X61:X62 X57 X53 X49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70 X264 X242 X125:X126 X111 X109 X74" xr:uid="{00000000-0002-0000-0000-000017000000}">
      <formula1>IF(AK41&gt;0,OR(X41=0,AND(IF(X41-AK41&gt;=0,TRUE,FALSE),X41&gt;0,IF(X41/J41=ROUND(X41/J41,0),TRUE,FALSE))),FALSE)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8 X282:X286 X279:X280 X276:X277 X271 X269 X265 X258:X260 X230 X206 X200 X196 X187:X189 X165 X131 X110 X108 X101 X96 X73 X42:X44" xr:uid="{00000000-0002-0000-0000-000018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9"/>
    </row>
    <row r="3" spans="2:8" x14ac:dyDescent="0.2">
      <c r="B3" s="53" t="s">
        <v>437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438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439</v>
      </c>
      <c r="D6" s="53" t="s">
        <v>440</v>
      </c>
      <c r="E6" s="53" t="s">
        <v>46</v>
      </c>
    </row>
    <row r="8" spans="2:8" x14ac:dyDescent="0.2">
      <c r="B8" s="53" t="s">
        <v>79</v>
      </c>
      <c r="C8" s="53" t="s">
        <v>439</v>
      </c>
      <c r="D8" s="53" t="s">
        <v>46</v>
      </c>
      <c r="E8" s="53" t="s">
        <v>46</v>
      </c>
    </row>
    <row r="10" spans="2:8" x14ac:dyDescent="0.2">
      <c r="B10" s="53" t="s">
        <v>441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442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443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444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445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446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447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448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449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450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451</v>
      </c>
      <c r="C20" s="53" t="s">
        <v>46</v>
      </c>
      <c r="D20" s="53" t="s">
        <v>46</v>
      </c>
      <c r="E20" s="53" t="s">
        <v>46</v>
      </c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2025-08-06T09:58:40Z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